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920" windowHeight="1200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ФЕР'!$21:$21</definedName>
    <definedName name="_xlnm.Print_Area" localSheetId="0">'Смета 12 гр. по ФЕР'!$A$1:$L$991</definedName>
  </definedNames>
  <calcPr calcId="114210" fullCalcOnLoad="1"/>
</workbook>
</file>

<file path=xl/calcChain.xml><?xml version="1.0" encoding="utf-8"?>
<calcChain xmlns="http://schemas.openxmlformats.org/spreadsheetml/2006/main">
  <c r="B5" i="5"/>
  <c r="AD9"/>
  <c r="I989"/>
  <c r="I986"/>
  <c r="D989"/>
  <c r="D986"/>
  <c r="F403" i="1"/>
  <c r="F404"/>
  <c r="F405"/>
  <c r="F406"/>
  <c r="J983" i="5"/>
  <c r="C983"/>
  <c r="J982"/>
  <c r="C982"/>
  <c r="J981"/>
  <c r="C981"/>
  <c r="F391" i="1"/>
  <c r="F390"/>
  <c r="I17" i="5"/>
  <c r="F398" i="1"/>
  <c r="F399"/>
  <c r="I16" i="5"/>
  <c r="G16"/>
  <c r="F394" i="1"/>
  <c r="I15" i="5"/>
  <c r="F393" i="1"/>
  <c r="I14" i="5"/>
  <c r="I13"/>
  <c r="A978"/>
  <c r="A974"/>
  <c r="L972"/>
  <c r="Q972"/>
  <c r="Z972"/>
  <c r="Y972"/>
  <c r="X972"/>
  <c r="L971"/>
  <c r="G971"/>
  <c r="E971"/>
  <c r="J970"/>
  <c r="F970"/>
  <c r="E970"/>
  <c r="J969"/>
  <c r="F969"/>
  <c r="E969"/>
  <c r="K968"/>
  <c r="J968"/>
  <c r="H968"/>
  <c r="G968"/>
  <c r="F968"/>
  <c r="K967"/>
  <c r="J967"/>
  <c r="H967"/>
  <c r="G967"/>
  <c r="F967"/>
  <c r="K966"/>
  <c r="J966"/>
  <c r="H966"/>
  <c r="R966"/>
  <c r="G966"/>
  <c r="F966"/>
  <c r="C965"/>
  <c r="V964"/>
  <c r="K970"/>
  <c r="T964"/>
  <c r="K969"/>
  <c r="U964"/>
  <c r="H970"/>
  <c r="S964"/>
  <c r="H969"/>
  <c r="F964"/>
  <c r="E964"/>
  <c r="D964"/>
  <c r="I964"/>
  <c r="C964"/>
  <c r="B964"/>
  <c r="A964"/>
  <c r="L963"/>
  <c r="Q963"/>
  <c r="Z963"/>
  <c r="Y963"/>
  <c r="X963"/>
  <c r="L962"/>
  <c r="G962"/>
  <c r="E962"/>
  <c r="J961"/>
  <c r="F961"/>
  <c r="E961"/>
  <c r="J960"/>
  <c r="F960"/>
  <c r="E960"/>
  <c r="K959"/>
  <c r="J959"/>
  <c r="H959"/>
  <c r="G959"/>
  <c r="F959"/>
  <c r="K958"/>
  <c r="J958"/>
  <c r="H958"/>
  <c r="R958"/>
  <c r="G958"/>
  <c r="F958"/>
  <c r="K957"/>
  <c r="J957"/>
  <c r="H957"/>
  <c r="G957"/>
  <c r="F957"/>
  <c r="K956"/>
  <c r="J956"/>
  <c r="H956"/>
  <c r="G956"/>
  <c r="F956"/>
  <c r="C955"/>
  <c r="V954"/>
  <c r="K961"/>
  <c r="T954"/>
  <c r="K960"/>
  <c r="U954"/>
  <c r="H961"/>
  <c r="S954"/>
  <c r="H960"/>
  <c r="F954"/>
  <c r="E954"/>
  <c r="D954"/>
  <c r="I954"/>
  <c r="C954"/>
  <c r="B954"/>
  <c r="A954"/>
  <c r="L953"/>
  <c r="Q953"/>
  <c r="Z953"/>
  <c r="Y953"/>
  <c r="X953"/>
  <c r="L952"/>
  <c r="G952"/>
  <c r="E952"/>
  <c r="J951"/>
  <c r="F951"/>
  <c r="E951"/>
  <c r="J950"/>
  <c r="F950"/>
  <c r="E950"/>
  <c r="K949"/>
  <c r="J949"/>
  <c r="H949"/>
  <c r="G949"/>
  <c r="F949"/>
  <c r="K948"/>
  <c r="J948"/>
  <c r="H948"/>
  <c r="R948"/>
  <c r="G948"/>
  <c r="F948"/>
  <c r="K947"/>
  <c r="J947"/>
  <c r="H947"/>
  <c r="G947"/>
  <c r="F947"/>
  <c r="K946"/>
  <c r="J946"/>
  <c r="H946"/>
  <c r="R946"/>
  <c r="G946"/>
  <c r="F946"/>
  <c r="C945"/>
  <c r="V944"/>
  <c r="K951"/>
  <c r="T944"/>
  <c r="K950"/>
  <c r="U944"/>
  <c r="H951"/>
  <c r="S944"/>
  <c r="H950"/>
  <c r="F944"/>
  <c r="E944"/>
  <c r="D944"/>
  <c r="I944"/>
  <c r="C944"/>
  <c r="B944"/>
  <c r="A944"/>
  <c r="L943"/>
  <c r="Q943"/>
  <c r="Z943"/>
  <c r="Y943"/>
  <c r="X943"/>
  <c r="K942"/>
  <c r="J942"/>
  <c r="Z942"/>
  <c r="Y942"/>
  <c r="X942"/>
  <c r="H942"/>
  <c r="W942"/>
  <c r="F942"/>
  <c r="V942"/>
  <c r="T942"/>
  <c r="U942"/>
  <c r="S942"/>
  <c r="E942"/>
  <c r="D942"/>
  <c r="C942"/>
  <c r="B942"/>
  <c r="A942"/>
  <c r="K941"/>
  <c r="J941"/>
  <c r="Z941"/>
  <c r="Y941"/>
  <c r="X941"/>
  <c r="H941"/>
  <c r="W941"/>
  <c r="F941"/>
  <c r="V941"/>
  <c r="T941"/>
  <c r="U941"/>
  <c r="S941"/>
  <c r="E941"/>
  <c r="D941"/>
  <c r="C941"/>
  <c r="B941"/>
  <c r="A941"/>
  <c r="L940"/>
  <c r="G940"/>
  <c r="E940"/>
  <c r="J939"/>
  <c r="F939"/>
  <c r="E939"/>
  <c r="J938"/>
  <c r="F938"/>
  <c r="E938"/>
  <c r="K937"/>
  <c r="J937"/>
  <c r="H937"/>
  <c r="G937"/>
  <c r="F937"/>
  <c r="K936"/>
  <c r="J936"/>
  <c r="H936"/>
  <c r="R936"/>
  <c r="G936"/>
  <c r="F936"/>
  <c r="K935"/>
  <c r="J935"/>
  <c r="H935"/>
  <c r="G935"/>
  <c r="F935"/>
  <c r="K934"/>
  <c r="J934"/>
  <c r="H934"/>
  <c r="G934"/>
  <c r="F934"/>
  <c r="V933"/>
  <c r="T933"/>
  <c r="U933"/>
  <c r="S933"/>
  <c r="H938"/>
  <c r="F933"/>
  <c r="E933"/>
  <c r="D933"/>
  <c r="I933"/>
  <c r="C933"/>
  <c r="B933"/>
  <c r="A933"/>
  <c r="L932"/>
  <c r="Q932"/>
  <c r="Z932"/>
  <c r="Y932"/>
  <c r="X932"/>
  <c r="K931"/>
  <c r="J931"/>
  <c r="Z931"/>
  <c r="Y931"/>
  <c r="X931"/>
  <c r="H931"/>
  <c r="W931"/>
  <c r="F931"/>
  <c r="V931"/>
  <c r="T931"/>
  <c r="U931"/>
  <c r="S931"/>
  <c r="E931"/>
  <c r="D931"/>
  <c r="C931"/>
  <c r="B931"/>
  <c r="A931"/>
  <c r="K930"/>
  <c r="J930"/>
  <c r="Z930"/>
  <c r="Y930"/>
  <c r="X930"/>
  <c r="H930"/>
  <c r="W930"/>
  <c r="F930"/>
  <c r="V930"/>
  <c r="T930"/>
  <c r="U930"/>
  <c r="S930"/>
  <c r="E930"/>
  <c r="D930"/>
  <c r="C930"/>
  <c r="B930"/>
  <c r="A930"/>
  <c r="L929"/>
  <c r="G929"/>
  <c r="E929"/>
  <c r="J928"/>
  <c r="F928"/>
  <c r="E928"/>
  <c r="J927"/>
  <c r="F927"/>
  <c r="E927"/>
  <c r="K926"/>
  <c r="J926"/>
  <c r="H926"/>
  <c r="G926"/>
  <c r="F926"/>
  <c r="K925"/>
  <c r="J925"/>
  <c r="H925"/>
  <c r="R925"/>
  <c r="G925"/>
  <c r="F925"/>
  <c r="K924"/>
  <c r="J924"/>
  <c r="H924"/>
  <c r="G924"/>
  <c r="F924"/>
  <c r="K923"/>
  <c r="J923"/>
  <c r="H923"/>
  <c r="G923"/>
  <c r="F923"/>
  <c r="C922"/>
  <c r="V921"/>
  <c r="T921"/>
  <c r="U921"/>
  <c r="S921"/>
  <c r="F921"/>
  <c r="E921"/>
  <c r="D921"/>
  <c r="I921"/>
  <c r="C921"/>
  <c r="B921"/>
  <c r="A921"/>
  <c r="L920"/>
  <c r="Q920"/>
  <c r="Z920"/>
  <c r="Y920"/>
  <c r="X920"/>
  <c r="K919"/>
  <c r="J919"/>
  <c r="Z919"/>
  <c r="Y919"/>
  <c r="X919"/>
  <c r="H919"/>
  <c r="W919"/>
  <c r="F919"/>
  <c r="V919"/>
  <c r="T919"/>
  <c r="U919"/>
  <c r="S919"/>
  <c r="E919"/>
  <c r="D919"/>
  <c r="C919"/>
  <c r="B919"/>
  <c r="A919"/>
  <c r="K918"/>
  <c r="J918"/>
  <c r="Z918"/>
  <c r="Y918"/>
  <c r="X918"/>
  <c r="H918"/>
  <c r="W918"/>
  <c r="F918"/>
  <c r="V918"/>
  <c r="T918"/>
  <c r="U918"/>
  <c r="S918"/>
  <c r="E918"/>
  <c r="D918"/>
  <c r="C918"/>
  <c r="B918"/>
  <c r="A918"/>
  <c r="L917"/>
  <c r="G917"/>
  <c r="E917"/>
  <c r="J916"/>
  <c r="F916"/>
  <c r="E916"/>
  <c r="J915"/>
  <c r="F915"/>
  <c r="E915"/>
  <c r="K914"/>
  <c r="J914"/>
  <c r="H914"/>
  <c r="G914"/>
  <c r="F914"/>
  <c r="K913"/>
  <c r="J913"/>
  <c r="H913"/>
  <c r="R913"/>
  <c r="G913"/>
  <c r="F913"/>
  <c r="K912"/>
  <c r="J912"/>
  <c r="H912"/>
  <c r="G912"/>
  <c r="F912"/>
  <c r="K911"/>
  <c r="J911"/>
  <c r="H911"/>
  <c r="R911"/>
  <c r="G911"/>
  <c r="F911"/>
  <c r="C910"/>
  <c r="V909"/>
  <c r="T909"/>
  <c r="U909"/>
  <c r="H916"/>
  <c r="S909"/>
  <c r="F909"/>
  <c r="E909"/>
  <c r="D909"/>
  <c r="I909"/>
  <c r="C909"/>
  <c r="B909"/>
  <c r="A909"/>
  <c r="L908"/>
  <c r="Q908"/>
  <c r="Z908"/>
  <c r="Y908"/>
  <c r="X908"/>
  <c r="K907"/>
  <c r="J907"/>
  <c r="Z907"/>
  <c r="Y907"/>
  <c r="X907"/>
  <c r="H907"/>
  <c r="W907"/>
  <c r="F907"/>
  <c r="V907"/>
  <c r="T907"/>
  <c r="U907"/>
  <c r="S907"/>
  <c r="E907"/>
  <c r="D907"/>
  <c r="C907"/>
  <c r="B907"/>
  <c r="A907"/>
  <c r="K906"/>
  <c r="J906"/>
  <c r="Z906"/>
  <c r="Y906"/>
  <c r="X906"/>
  <c r="H906"/>
  <c r="W906"/>
  <c r="F906"/>
  <c r="V906"/>
  <c r="T906"/>
  <c r="U906"/>
  <c r="S906"/>
  <c r="E906"/>
  <c r="D906"/>
  <c r="C906"/>
  <c r="B906"/>
  <c r="A906"/>
  <c r="L905"/>
  <c r="G905"/>
  <c r="E905"/>
  <c r="J904"/>
  <c r="F904"/>
  <c r="E904"/>
  <c r="J903"/>
  <c r="F903"/>
  <c r="E903"/>
  <c r="K902"/>
  <c r="J902"/>
  <c r="H902"/>
  <c r="G902"/>
  <c r="F902"/>
  <c r="K901"/>
  <c r="J901"/>
  <c r="H901"/>
  <c r="R901"/>
  <c r="G901"/>
  <c r="F901"/>
  <c r="K900"/>
  <c r="J900"/>
  <c r="H900"/>
  <c r="G900"/>
  <c r="F900"/>
  <c r="K899"/>
  <c r="J899"/>
  <c r="H899"/>
  <c r="G899"/>
  <c r="F899"/>
  <c r="C898"/>
  <c r="V897"/>
  <c r="K904"/>
  <c r="T897"/>
  <c r="U897"/>
  <c r="S897"/>
  <c r="F897"/>
  <c r="E897"/>
  <c r="D897"/>
  <c r="I897"/>
  <c r="C897"/>
  <c r="B897"/>
  <c r="A897"/>
  <c r="L896"/>
  <c r="Q896"/>
  <c r="Z896"/>
  <c r="Y896"/>
  <c r="X896"/>
  <c r="K895"/>
  <c r="J895"/>
  <c r="Z895"/>
  <c r="Y895"/>
  <c r="X895"/>
  <c r="H895"/>
  <c r="W895"/>
  <c r="F895"/>
  <c r="V895"/>
  <c r="T895"/>
  <c r="U895"/>
  <c r="S895"/>
  <c r="E895"/>
  <c r="D895"/>
  <c r="C895"/>
  <c r="B895"/>
  <c r="A895"/>
  <c r="K894"/>
  <c r="J894"/>
  <c r="Z894"/>
  <c r="Y894"/>
  <c r="X894"/>
  <c r="H894"/>
  <c r="W894"/>
  <c r="F894"/>
  <c r="V894"/>
  <c r="T894"/>
  <c r="U894"/>
  <c r="S894"/>
  <c r="E894"/>
  <c r="D894"/>
  <c r="C894"/>
  <c r="B894"/>
  <c r="A894"/>
  <c r="L893"/>
  <c r="G893"/>
  <c r="E893"/>
  <c r="J892"/>
  <c r="F892"/>
  <c r="E892"/>
  <c r="J891"/>
  <c r="F891"/>
  <c r="E891"/>
  <c r="K890"/>
  <c r="J890"/>
  <c r="H890"/>
  <c r="G890"/>
  <c r="F890"/>
  <c r="K889"/>
  <c r="J889"/>
  <c r="H889"/>
  <c r="R889"/>
  <c r="G889"/>
  <c r="F889"/>
  <c r="K888"/>
  <c r="J888"/>
  <c r="H888"/>
  <c r="G888"/>
  <c r="F888"/>
  <c r="K887"/>
  <c r="J887"/>
  <c r="H887"/>
  <c r="R887"/>
  <c r="G887"/>
  <c r="F887"/>
  <c r="C886"/>
  <c r="V885"/>
  <c r="T885"/>
  <c r="U885"/>
  <c r="S885"/>
  <c r="F885"/>
  <c r="E885"/>
  <c r="D885"/>
  <c r="I885"/>
  <c r="C885"/>
  <c r="B885"/>
  <c r="A885"/>
  <c r="L884"/>
  <c r="Q884"/>
  <c r="Z884"/>
  <c r="Y884"/>
  <c r="X884"/>
  <c r="K883"/>
  <c r="J883"/>
  <c r="Z883"/>
  <c r="Y883"/>
  <c r="X883"/>
  <c r="H883"/>
  <c r="W883"/>
  <c r="F883"/>
  <c r="V883"/>
  <c r="T883"/>
  <c r="U883"/>
  <c r="S883"/>
  <c r="E883"/>
  <c r="D883"/>
  <c r="C883"/>
  <c r="B883"/>
  <c r="A883"/>
  <c r="K882"/>
  <c r="J882"/>
  <c r="Z882"/>
  <c r="Y882"/>
  <c r="X882"/>
  <c r="H882"/>
  <c r="W882"/>
  <c r="F882"/>
  <c r="V882"/>
  <c r="T882"/>
  <c r="U882"/>
  <c r="S882"/>
  <c r="E882"/>
  <c r="D882"/>
  <c r="C882"/>
  <c r="B882"/>
  <c r="A882"/>
  <c r="L881"/>
  <c r="G881"/>
  <c r="E881"/>
  <c r="J880"/>
  <c r="F880"/>
  <c r="E880"/>
  <c r="J879"/>
  <c r="F879"/>
  <c r="E879"/>
  <c r="K878"/>
  <c r="J878"/>
  <c r="H878"/>
  <c r="G878"/>
  <c r="F878"/>
  <c r="K877"/>
  <c r="J877"/>
  <c r="H877"/>
  <c r="R877"/>
  <c r="G877"/>
  <c r="F877"/>
  <c r="K876"/>
  <c r="J876"/>
  <c r="H876"/>
  <c r="G876"/>
  <c r="F876"/>
  <c r="K875"/>
  <c r="J875"/>
  <c r="H875"/>
  <c r="G875"/>
  <c r="F875"/>
  <c r="V874"/>
  <c r="T874"/>
  <c r="U874"/>
  <c r="H880"/>
  <c r="S874"/>
  <c r="F874"/>
  <c r="E874"/>
  <c r="D874"/>
  <c r="I874"/>
  <c r="C874"/>
  <c r="B874"/>
  <c r="A874"/>
  <c r="L873"/>
  <c r="Q873"/>
  <c r="Z873"/>
  <c r="Y873"/>
  <c r="X873"/>
  <c r="K872"/>
  <c r="J872"/>
  <c r="Z872"/>
  <c r="Y872"/>
  <c r="X872"/>
  <c r="H872"/>
  <c r="W872"/>
  <c r="F872"/>
  <c r="V872"/>
  <c r="T872"/>
  <c r="U872"/>
  <c r="S872"/>
  <c r="E872"/>
  <c r="D872"/>
  <c r="C872"/>
  <c r="B872"/>
  <c r="A872"/>
  <c r="K871"/>
  <c r="J871"/>
  <c r="Z871"/>
  <c r="Y871"/>
  <c r="X871"/>
  <c r="H871"/>
  <c r="W871"/>
  <c r="F871"/>
  <c r="V871"/>
  <c r="T871"/>
  <c r="U871"/>
  <c r="S871"/>
  <c r="E871"/>
  <c r="D871"/>
  <c r="C871"/>
  <c r="B871"/>
  <c r="A871"/>
  <c r="L870"/>
  <c r="G870"/>
  <c r="E870"/>
  <c r="J869"/>
  <c r="F869"/>
  <c r="E869"/>
  <c r="J868"/>
  <c r="F868"/>
  <c r="E868"/>
  <c r="K867"/>
  <c r="J867"/>
  <c r="H867"/>
  <c r="G867"/>
  <c r="F867"/>
  <c r="K866"/>
  <c r="J866"/>
  <c r="H866"/>
  <c r="R866"/>
  <c r="G866"/>
  <c r="F866"/>
  <c r="K865"/>
  <c r="J865"/>
  <c r="H865"/>
  <c r="G865"/>
  <c r="F865"/>
  <c r="K864"/>
  <c r="J864"/>
  <c r="H864"/>
  <c r="G864"/>
  <c r="F864"/>
  <c r="C863"/>
  <c r="V862"/>
  <c r="T862"/>
  <c r="K868"/>
  <c r="U862"/>
  <c r="S862"/>
  <c r="F862"/>
  <c r="E862"/>
  <c r="D862"/>
  <c r="I862"/>
  <c r="C862"/>
  <c r="B862"/>
  <c r="A862"/>
  <c r="L861"/>
  <c r="Q861"/>
  <c r="Z861"/>
  <c r="Y861"/>
  <c r="X861"/>
  <c r="L860"/>
  <c r="G860"/>
  <c r="E860"/>
  <c r="J859"/>
  <c r="F859"/>
  <c r="E859"/>
  <c r="J858"/>
  <c r="F858"/>
  <c r="E858"/>
  <c r="K857"/>
  <c r="J857"/>
  <c r="H857"/>
  <c r="R857"/>
  <c r="G857"/>
  <c r="F857"/>
  <c r="K856"/>
  <c r="J856"/>
  <c r="H856"/>
  <c r="G856"/>
  <c r="F856"/>
  <c r="K855"/>
  <c r="J855"/>
  <c r="H855"/>
  <c r="R855"/>
  <c r="G855"/>
  <c r="F855"/>
  <c r="V854"/>
  <c r="K859"/>
  <c r="T854"/>
  <c r="K858"/>
  <c r="U854"/>
  <c r="H859"/>
  <c r="S854"/>
  <c r="H858"/>
  <c r="F854"/>
  <c r="E854"/>
  <c r="D854"/>
  <c r="I854"/>
  <c r="C854"/>
  <c r="B854"/>
  <c r="A854"/>
  <c r="L853"/>
  <c r="Q853"/>
  <c r="Z853"/>
  <c r="Y853"/>
  <c r="X853"/>
  <c r="L852"/>
  <c r="G852"/>
  <c r="E852"/>
  <c r="J851"/>
  <c r="E851"/>
  <c r="J850"/>
  <c r="E850"/>
  <c r="K849"/>
  <c r="J849"/>
  <c r="H849"/>
  <c r="R849"/>
  <c r="G849"/>
  <c r="F849"/>
  <c r="K848"/>
  <c r="J848"/>
  <c r="H848"/>
  <c r="G848"/>
  <c r="F848"/>
  <c r="K847"/>
  <c r="J847"/>
  <c r="H847"/>
  <c r="G847"/>
  <c r="F847"/>
  <c r="V846"/>
  <c r="K851"/>
  <c r="T846"/>
  <c r="K850"/>
  <c r="U846"/>
  <c r="H851"/>
  <c r="S846"/>
  <c r="H850"/>
  <c r="F846"/>
  <c r="E846"/>
  <c r="D846"/>
  <c r="I846"/>
  <c r="C846"/>
  <c r="B846"/>
  <c r="A846"/>
  <c r="L845"/>
  <c r="Q845"/>
  <c r="Z845"/>
  <c r="Y845"/>
  <c r="X845"/>
  <c r="L844"/>
  <c r="G844"/>
  <c r="E844"/>
  <c r="J843"/>
  <c r="E843"/>
  <c r="J842"/>
  <c r="E842"/>
  <c r="K841"/>
  <c r="J841"/>
  <c r="H841"/>
  <c r="R841"/>
  <c r="G841"/>
  <c r="F841"/>
  <c r="K840"/>
  <c r="J840"/>
  <c r="H840"/>
  <c r="G840"/>
  <c r="F840"/>
  <c r="K839"/>
  <c r="J839"/>
  <c r="H839"/>
  <c r="G839"/>
  <c r="F839"/>
  <c r="V838"/>
  <c r="K843"/>
  <c r="T838"/>
  <c r="K842"/>
  <c r="U838"/>
  <c r="H843"/>
  <c r="S838"/>
  <c r="H842"/>
  <c r="F838"/>
  <c r="E838"/>
  <c r="D838"/>
  <c r="I838"/>
  <c r="C838"/>
  <c r="B838"/>
  <c r="A838"/>
  <c r="L837"/>
  <c r="Q837"/>
  <c r="Z837"/>
  <c r="Y837"/>
  <c r="X837"/>
  <c r="L836"/>
  <c r="G836"/>
  <c r="E836"/>
  <c r="J835"/>
  <c r="E835"/>
  <c r="J834"/>
  <c r="E834"/>
  <c r="K833"/>
  <c r="J833"/>
  <c r="H833"/>
  <c r="R833"/>
  <c r="G833"/>
  <c r="F833"/>
  <c r="K832"/>
  <c r="J832"/>
  <c r="H832"/>
  <c r="G832"/>
  <c r="F832"/>
  <c r="K831"/>
  <c r="J831"/>
  <c r="H831"/>
  <c r="R831"/>
  <c r="G831"/>
  <c r="F831"/>
  <c r="V830"/>
  <c r="K835"/>
  <c r="T830"/>
  <c r="K834"/>
  <c r="U830"/>
  <c r="H835"/>
  <c r="S830"/>
  <c r="H834"/>
  <c r="F830"/>
  <c r="E830"/>
  <c r="D830"/>
  <c r="I830"/>
  <c r="C830"/>
  <c r="B830"/>
  <c r="A830"/>
  <c r="A829"/>
  <c r="A825"/>
  <c r="L823"/>
  <c r="Q823"/>
  <c r="Z823"/>
  <c r="Y823"/>
  <c r="X823"/>
  <c r="K822"/>
  <c r="J822"/>
  <c r="Z822"/>
  <c r="Y822"/>
  <c r="X822"/>
  <c r="H822"/>
  <c r="W822"/>
  <c r="F822"/>
  <c r="V822"/>
  <c r="T822"/>
  <c r="U822"/>
  <c r="S822"/>
  <c r="E822"/>
  <c r="D822"/>
  <c r="C822"/>
  <c r="B822"/>
  <c r="A822"/>
  <c r="L821"/>
  <c r="G821"/>
  <c r="E821"/>
  <c r="J820"/>
  <c r="E820"/>
  <c r="J819"/>
  <c r="E819"/>
  <c r="K818"/>
  <c r="J818"/>
  <c r="H818"/>
  <c r="R818"/>
  <c r="G818"/>
  <c r="F818"/>
  <c r="K817"/>
  <c r="J817"/>
  <c r="H817"/>
  <c r="G817"/>
  <c r="F817"/>
  <c r="K816"/>
  <c r="J816"/>
  <c r="H816"/>
  <c r="R816"/>
  <c r="G816"/>
  <c r="F816"/>
  <c r="C815"/>
  <c r="V814"/>
  <c r="T814"/>
  <c r="K819"/>
  <c r="U814"/>
  <c r="H820"/>
  <c r="S814"/>
  <c r="F814"/>
  <c r="E814"/>
  <c r="D814"/>
  <c r="I814"/>
  <c r="C814"/>
  <c r="B814"/>
  <c r="A814"/>
  <c r="L813"/>
  <c r="Q813"/>
  <c r="Z813"/>
  <c r="Y813"/>
  <c r="W813"/>
  <c r="K812"/>
  <c r="J812"/>
  <c r="Z812"/>
  <c r="Y812"/>
  <c r="W812"/>
  <c r="H812"/>
  <c r="X812"/>
  <c r="F812"/>
  <c r="V812"/>
  <c r="T812"/>
  <c r="U812"/>
  <c r="S812"/>
  <c r="E812"/>
  <c r="D812"/>
  <c r="C812"/>
  <c r="B812"/>
  <c r="A812"/>
  <c r="L811"/>
  <c r="G811"/>
  <c r="E811"/>
  <c r="J810"/>
  <c r="E810"/>
  <c r="J809"/>
  <c r="E809"/>
  <c r="K808"/>
  <c r="J808"/>
  <c r="H808"/>
  <c r="G808"/>
  <c r="F808"/>
  <c r="K807"/>
  <c r="J807"/>
  <c r="H807"/>
  <c r="R807"/>
  <c r="G807"/>
  <c r="F807"/>
  <c r="K806"/>
  <c r="J806"/>
  <c r="H806"/>
  <c r="G806"/>
  <c r="F806"/>
  <c r="K805"/>
  <c r="J805"/>
  <c r="H805"/>
  <c r="G805"/>
  <c r="F805"/>
  <c r="C804"/>
  <c r="V803"/>
  <c r="T803"/>
  <c r="U803"/>
  <c r="H810"/>
  <c r="S803"/>
  <c r="H809"/>
  <c r="F803"/>
  <c r="E803"/>
  <c r="D803"/>
  <c r="I803"/>
  <c r="C803"/>
  <c r="B803"/>
  <c r="A803"/>
  <c r="L802"/>
  <c r="Q802"/>
  <c r="Z802"/>
  <c r="Y802"/>
  <c r="W802"/>
  <c r="K801"/>
  <c r="J801"/>
  <c r="Z801"/>
  <c r="Y801"/>
  <c r="W801"/>
  <c r="H801"/>
  <c r="X801"/>
  <c r="F801"/>
  <c r="V801"/>
  <c r="T801"/>
  <c r="U801"/>
  <c r="S801"/>
  <c r="E801"/>
  <c r="D801"/>
  <c r="C801"/>
  <c r="B801"/>
  <c r="A801"/>
  <c r="L800"/>
  <c r="G800"/>
  <c r="E800"/>
  <c r="J799"/>
  <c r="E799"/>
  <c r="J798"/>
  <c r="E798"/>
  <c r="K797"/>
  <c r="J797"/>
  <c r="H797"/>
  <c r="G797"/>
  <c r="F797"/>
  <c r="K796"/>
  <c r="J796"/>
  <c r="H796"/>
  <c r="R796"/>
  <c r="G796"/>
  <c r="F796"/>
  <c r="K795"/>
  <c r="J795"/>
  <c r="H795"/>
  <c r="G795"/>
  <c r="F795"/>
  <c r="K794"/>
  <c r="J794"/>
  <c r="H794"/>
  <c r="R794"/>
  <c r="G794"/>
  <c r="F794"/>
  <c r="C793"/>
  <c r="V792"/>
  <c r="T792"/>
  <c r="U792"/>
  <c r="S792"/>
  <c r="H798"/>
  <c r="F792"/>
  <c r="E792"/>
  <c r="D792"/>
  <c r="I792"/>
  <c r="C792"/>
  <c r="B792"/>
  <c r="A792"/>
  <c r="L791"/>
  <c r="Q791"/>
  <c r="Z791"/>
  <c r="Y791"/>
  <c r="W791"/>
  <c r="K790"/>
  <c r="J790"/>
  <c r="Z790"/>
  <c r="Y790"/>
  <c r="W790"/>
  <c r="H790"/>
  <c r="X790"/>
  <c r="F790"/>
  <c r="V790"/>
  <c r="T790"/>
  <c r="U790"/>
  <c r="S790"/>
  <c r="E790"/>
  <c r="D790"/>
  <c r="C790"/>
  <c r="B790"/>
  <c r="A790"/>
  <c r="L789"/>
  <c r="G789"/>
  <c r="E789"/>
  <c r="J788"/>
  <c r="E788"/>
  <c r="J787"/>
  <c r="E787"/>
  <c r="K786"/>
  <c r="J786"/>
  <c r="H786"/>
  <c r="G786"/>
  <c r="F786"/>
  <c r="K785"/>
  <c r="J785"/>
  <c r="H785"/>
  <c r="R785"/>
  <c r="G785"/>
  <c r="F785"/>
  <c r="K784"/>
  <c r="J784"/>
  <c r="H784"/>
  <c r="G784"/>
  <c r="F784"/>
  <c r="K783"/>
  <c r="J783"/>
  <c r="H783"/>
  <c r="R783"/>
  <c r="G783"/>
  <c r="F783"/>
  <c r="C782"/>
  <c r="V781"/>
  <c r="K788"/>
  <c r="T781"/>
  <c r="U781"/>
  <c r="S781"/>
  <c r="H787"/>
  <c r="F781"/>
  <c r="E781"/>
  <c r="D781"/>
  <c r="I781"/>
  <c r="C781"/>
  <c r="B781"/>
  <c r="A781"/>
  <c r="L780"/>
  <c r="Q780"/>
  <c r="Z780"/>
  <c r="Y780"/>
  <c r="W780"/>
  <c r="K779"/>
  <c r="J779"/>
  <c r="Z779"/>
  <c r="Y779"/>
  <c r="W779"/>
  <c r="H779"/>
  <c r="X779"/>
  <c r="F779"/>
  <c r="V779"/>
  <c r="T779"/>
  <c r="U779"/>
  <c r="S779"/>
  <c r="E779"/>
  <c r="D779"/>
  <c r="C779"/>
  <c r="B779"/>
  <c r="A779"/>
  <c r="L778"/>
  <c r="G778"/>
  <c r="E778"/>
  <c r="J777"/>
  <c r="E777"/>
  <c r="J776"/>
  <c r="E776"/>
  <c r="K775"/>
  <c r="J775"/>
  <c r="H775"/>
  <c r="G775"/>
  <c r="F775"/>
  <c r="K774"/>
  <c r="J774"/>
  <c r="H774"/>
  <c r="R774"/>
  <c r="G774"/>
  <c r="F774"/>
  <c r="K773"/>
  <c r="J773"/>
  <c r="H773"/>
  <c r="G773"/>
  <c r="F773"/>
  <c r="K772"/>
  <c r="J772"/>
  <c r="H772"/>
  <c r="R772"/>
  <c r="G772"/>
  <c r="F772"/>
  <c r="V771"/>
  <c r="T771"/>
  <c r="U771"/>
  <c r="H777"/>
  <c r="S771"/>
  <c r="F771"/>
  <c r="E771"/>
  <c r="D771"/>
  <c r="I771"/>
  <c r="C771"/>
  <c r="B771"/>
  <c r="A771"/>
  <c r="L770"/>
  <c r="Q770"/>
  <c r="Z770"/>
  <c r="Y770"/>
  <c r="X770"/>
  <c r="K769"/>
  <c r="J769"/>
  <c r="Z769"/>
  <c r="Y769"/>
  <c r="X769"/>
  <c r="H769"/>
  <c r="W769"/>
  <c r="F769"/>
  <c r="V769"/>
  <c r="T769"/>
  <c r="U769"/>
  <c r="S769"/>
  <c r="E769"/>
  <c r="D769"/>
  <c r="C769"/>
  <c r="B769"/>
  <c r="A769"/>
  <c r="L768"/>
  <c r="G768"/>
  <c r="E768"/>
  <c r="J767"/>
  <c r="E767"/>
  <c r="J766"/>
  <c r="E766"/>
  <c r="K765"/>
  <c r="J765"/>
  <c r="H765"/>
  <c r="R765"/>
  <c r="G765"/>
  <c r="F765"/>
  <c r="V764"/>
  <c r="T764"/>
  <c r="K766"/>
  <c r="U764"/>
  <c r="H767"/>
  <c r="S764"/>
  <c r="F764"/>
  <c r="E764"/>
  <c r="D764"/>
  <c r="I764"/>
  <c r="C764"/>
  <c r="B764"/>
  <c r="A764"/>
  <c r="L763"/>
  <c r="Q763"/>
  <c r="Z763"/>
  <c r="Y763"/>
  <c r="W763"/>
  <c r="K762"/>
  <c r="J762"/>
  <c r="Z762"/>
  <c r="Y762"/>
  <c r="W762"/>
  <c r="H762"/>
  <c r="X762"/>
  <c r="F762"/>
  <c r="V762"/>
  <c r="T762"/>
  <c r="U762"/>
  <c r="S762"/>
  <c r="E762"/>
  <c r="D762"/>
  <c r="C762"/>
  <c r="B762"/>
  <c r="A762"/>
  <c r="K761"/>
  <c r="J761"/>
  <c r="Z761"/>
  <c r="Y761"/>
  <c r="W761"/>
  <c r="H761"/>
  <c r="X761"/>
  <c r="F761"/>
  <c r="V761"/>
  <c r="T761"/>
  <c r="U761"/>
  <c r="S761"/>
  <c r="E761"/>
  <c r="D761"/>
  <c r="C761"/>
  <c r="B761"/>
  <c r="A761"/>
  <c r="L760"/>
  <c r="G760"/>
  <c r="E760"/>
  <c r="J759"/>
  <c r="E759"/>
  <c r="J758"/>
  <c r="E758"/>
  <c r="K757"/>
  <c r="J757"/>
  <c r="H757"/>
  <c r="G757"/>
  <c r="F757"/>
  <c r="K756"/>
  <c r="J756"/>
  <c r="H756"/>
  <c r="R756"/>
  <c r="G756"/>
  <c r="F756"/>
  <c r="K755"/>
  <c r="J755"/>
  <c r="H755"/>
  <c r="G755"/>
  <c r="F755"/>
  <c r="K754"/>
  <c r="J754"/>
  <c r="H754"/>
  <c r="R754"/>
  <c r="G754"/>
  <c r="F754"/>
  <c r="V753"/>
  <c r="K759"/>
  <c r="T753"/>
  <c r="U753"/>
  <c r="H759"/>
  <c r="S753"/>
  <c r="F753"/>
  <c r="E753"/>
  <c r="D753"/>
  <c r="I753"/>
  <c r="C753"/>
  <c r="B753"/>
  <c r="A753"/>
  <c r="L752"/>
  <c r="Q752"/>
  <c r="Z752"/>
  <c r="Y752"/>
  <c r="X752"/>
  <c r="L751"/>
  <c r="G751"/>
  <c r="E751"/>
  <c r="J750"/>
  <c r="F750"/>
  <c r="E750"/>
  <c r="J749"/>
  <c r="F749"/>
  <c r="E749"/>
  <c r="K748"/>
  <c r="J748"/>
  <c r="H748"/>
  <c r="G748"/>
  <c r="F748"/>
  <c r="K747"/>
  <c r="J747"/>
  <c r="H747"/>
  <c r="S745"/>
  <c r="H749"/>
  <c r="U745"/>
  <c r="H750"/>
  <c r="G752"/>
  <c r="O752"/>
  <c r="G747"/>
  <c r="F747"/>
  <c r="C746"/>
  <c r="V745"/>
  <c r="K750"/>
  <c r="T745"/>
  <c r="K749"/>
  <c r="F745"/>
  <c r="E745"/>
  <c r="D745"/>
  <c r="I745"/>
  <c r="C745"/>
  <c r="B745"/>
  <c r="A745"/>
  <c r="L744"/>
  <c r="Q744"/>
  <c r="Z744"/>
  <c r="Y744"/>
  <c r="X744"/>
  <c r="L743"/>
  <c r="G743"/>
  <c r="E743"/>
  <c r="J742"/>
  <c r="E742"/>
  <c r="J741"/>
  <c r="E741"/>
  <c r="K740"/>
  <c r="J740"/>
  <c r="H740"/>
  <c r="R740"/>
  <c r="G740"/>
  <c r="F740"/>
  <c r="V739"/>
  <c r="K742"/>
  <c r="T739"/>
  <c r="K741"/>
  <c r="U739"/>
  <c r="H742"/>
  <c r="S739"/>
  <c r="H741"/>
  <c r="F739"/>
  <c r="E739"/>
  <c r="D739"/>
  <c r="I739"/>
  <c r="C739"/>
  <c r="B739"/>
  <c r="A739"/>
  <c r="L738"/>
  <c r="Q738"/>
  <c r="Z738"/>
  <c r="Y738"/>
  <c r="X738"/>
  <c r="L737"/>
  <c r="G737"/>
  <c r="E737"/>
  <c r="J736"/>
  <c r="E736"/>
  <c r="J735"/>
  <c r="E735"/>
  <c r="K734"/>
  <c r="J734"/>
  <c r="H734"/>
  <c r="R734"/>
  <c r="G734"/>
  <c r="F734"/>
  <c r="K733"/>
  <c r="J733"/>
  <c r="H733"/>
  <c r="G733"/>
  <c r="F733"/>
  <c r="K732"/>
  <c r="J732"/>
  <c r="H732"/>
  <c r="R732"/>
  <c r="G732"/>
  <c r="F732"/>
  <c r="C731"/>
  <c r="V730"/>
  <c r="K736"/>
  <c r="T730"/>
  <c r="K735"/>
  <c r="U730"/>
  <c r="H736"/>
  <c r="S730"/>
  <c r="H735"/>
  <c r="F730"/>
  <c r="E730"/>
  <c r="D730"/>
  <c r="I730"/>
  <c r="C730"/>
  <c r="B730"/>
  <c r="A730"/>
  <c r="A729"/>
  <c r="A725"/>
  <c r="L723"/>
  <c r="Q723"/>
  <c r="Z723"/>
  <c r="Y723"/>
  <c r="W723"/>
  <c r="K722"/>
  <c r="J722"/>
  <c r="Z722"/>
  <c r="Y722"/>
  <c r="W722"/>
  <c r="H722"/>
  <c r="X722"/>
  <c r="F722"/>
  <c r="V722"/>
  <c r="T722"/>
  <c r="U722"/>
  <c r="S722"/>
  <c r="E722"/>
  <c r="D722"/>
  <c r="C722"/>
  <c r="B722"/>
  <c r="A722"/>
  <c r="K721"/>
  <c r="J721"/>
  <c r="Z721"/>
  <c r="Y721"/>
  <c r="W721"/>
  <c r="H721"/>
  <c r="X721"/>
  <c r="F721"/>
  <c r="V721"/>
  <c r="T721"/>
  <c r="U721"/>
  <c r="S721"/>
  <c r="E721"/>
  <c r="D721"/>
  <c r="C721"/>
  <c r="B721"/>
  <c r="A721"/>
  <c r="L720"/>
  <c r="G720"/>
  <c r="E720"/>
  <c r="J719"/>
  <c r="E719"/>
  <c r="J718"/>
  <c r="E718"/>
  <c r="K717"/>
  <c r="J717"/>
  <c r="H717"/>
  <c r="G717"/>
  <c r="F717"/>
  <c r="K716"/>
  <c r="J716"/>
  <c r="H716"/>
  <c r="G716"/>
  <c r="F716"/>
  <c r="K715"/>
  <c r="J715"/>
  <c r="H715"/>
  <c r="R715"/>
  <c r="G715"/>
  <c r="F715"/>
  <c r="V714"/>
  <c r="T714"/>
  <c r="U714"/>
  <c r="S714"/>
  <c r="F714"/>
  <c r="E714"/>
  <c r="D714"/>
  <c r="I714"/>
  <c r="C714"/>
  <c r="B714"/>
  <c r="A714"/>
  <c r="L713"/>
  <c r="Q713"/>
  <c r="Z713"/>
  <c r="Y713"/>
  <c r="W713"/>
  <c r="K712"/>
  <c r="J712"/>
  <c r="Z712"/>
  <c r="Y712"/>
  <c r="W712"/>
  <c r="H712"/>
  <c r="X712"/>
  <c r="F712"/>
  <c r="V712"/>
  <c r="T712"/>
  <c r="U712"/>
  <c r="S712"/>
  <c r="E712"/>
  <c r="D712"/>
  <c r="C712"/>
  <c r="B712"/>
  <c r="A712"/>
  <c r="L711"/>
  <c r="G711"/>
  <c r="E711"/>
  <c r="J710"/>
  <c r="E710"/>
  <c r="J709"/>
  <c r="E709"/>
  <c r="K708"/>
  <c r="J708"/>
  <c r="H708"/>
  <c r="G708"/>
  <c r="F708"/>
  <c r="K707"/>
  <c r="J707"/>
  <c r="H707"/>
  <c r="R707"/>
  <c r="G707"/>
  <c r="F707"/>
  <c r="K706"/>
  <c r="J706"/>
  <c r="H706"/>
  <c r="G706"/>
  <c r="F706"/>
  <c r="K705"/>
  <c r="J705"/>
  <c r="H705"/>
  <c r="R705"/>
  <c r="G705"/>
  <c r="F705"/>
  <c r="V704"/>
  <c r="K710"/>
  <c r="T704"/>
  <c r="K709"/>
  <c r="U704"/>
  <c r="S704"/>
  <c r="F704"/>
  <c r="E704"/>
  <c r="D704"/>
  <c r="I704"/>
  <c r="C704"/>
  <c r="B704"/>
  <c r="A704"/>
  <c r="L703"/>
  <c r="Q703"/>
  <c r="Z703"/>
  <c r="Y703"/>
  <c r="X703"/>
  <c r="K702"/>
  <c r="J702"/>
  <c r="Z702"/>
  <c r="Y702"/>
  <c r="X702"/>
  <c r="H702"/>
  <c r="W702"/>
  <c r="F702"/>
  <c r="V702"/>
  <c r="T702"/>
  <c r="U702"/>
  <c r="S702"/>
  <c r="E702"/>
  <c r="D702"/>
  <c r="C702"/>
  <c r="B702"/>
  <c r="A702"/>
  <c r="K701"/>
  <c r="J701"/>
  <c r="Z701"/>
  <c r="Y701"/>
  <c r="X701"/>
  <c r="H701"/>
  <c r="W701"/>
  <c r="F701"/>
  <c r="V701"/>
  <c r="T701"/>
  <c r="U701"/>
  <c r="S701"/>
  <c r="E701"/>
  <c r="D701"/>
  <c r="C701"/>
  <c r="B701"/>
  <c r="A701"/>
  <c r="L700"/>
  <c r="G700"/>
  <c r="E700"/>
  <c r="J699"/>
  <c r="E699"/>
  <c r="J698"/>
  <c r="E698"/>
  <c r="K697"/>
  <c r="J697"/>
  <c r="H697"/>
  <c r="R697"/>
  <c r="G697"/>
  <c r="F697"/>
  <c r="V696"/>
  <c r="T696"/>
  <c r="U696"/>
  <c r="H699"/>
  <c r="S696"/>
  <c r="F696"/>
  <c r="E696"/>
  <c r="D696"/>
  <c r="I696"/>
  <c r="C696"/>
  <c r="B696"/>
  <c r="A696"/>
  <c r="L695"/>
  <c r="Q695"/>
  <c r="Z695"/>
  <c r="Y695"/>
  <c r="X695"/>
  <c r="K694"/>
  <c r="J694"/>
  <c r="Z694"/>
  <c r="Y694"/>
  <c r="X694"/>
  <c r="H694"/>
  <c r="W694"/>
  <c r="F694"/>
  <c r="V694"/>
  <c r="T694"/>
  <c r="U694"/>
  <c r="S694"/>
  <c r="E694"/>
  <c r="D694"/>
  <c r="C694"/>
  <c r="B694"/>
  <c r="A694"/>
  <c r="K693"/>
  <c r="J693"/>
  <c r="Z693"/>
  <c r="Y693"/>
  <c r="X693"/>
  <c r="H693"/>
  <c r="W693"/>
  <c r="F693"/>
  <c r="V693"/>
  <c r="T693"/>
  <c r="U693"/>
  <c r="S693"/>
  <c r="E693"/>
  <c r="D693"/>
  <c r="C693"/>
  <c r="B693"/>
  <c r="A693"/>
  <c r="L692"/>
  <c r="G692"/>
  <c r="E692"/>
  <c r="J691"/>
  <c r="E691"/>
  <c r="J690"/>
  <c r="E690"/>
  <c r="K689"/>
  <c r="J689"/>
  <c r="H689"/>
  <c r="R689"/>
  <c r="G689"/>
  <c r="F689"/>
  <c r="V688"/>
  <c r="T688"/>
  <c r="U688"/>
  <c r="S688"/>
  <c r="F688"/>
  <c r="E688"/>
  <c r="D688"/>
  <c r="I688"/>
  <c r="C688"/>
  <c r="B688"/>
  <c r="A688"/>
  <c r="L687"/>
  <c r="Q687"/>
  <c r="Z687"/>
  <c r="Y687"/>
  <c r="W687"/>
  <c r="L686"/>
  <c r="G686"/>
  <c r="E686"/>
  <c r="J685"/>
  <c r="E685"/>
  <c r="J684"/>
  <c r="E684"/>
  <c r="K683"/>
  <c r="J683"/>
  <c r="H683"/>
  <c r="R683"/>
  <c r="G683"/>
  <c r="F683"/>
  <c r="K682"/>
  <c r="J682"/>
  <c r="H682"/>
  <c r="G682"/>
  <c r="F682"/>
  <c r="K681"/>
  <c r="J681"/>
  <c r="H681"/>
  <c r="G681"/>
  <c r="F681"/>
  <c r="V680"/>
  <c r="K685"/>
  <c r="T680"/>
  <c r="K684"/>
  <c r="U680"/>
  <c r="H685"/>
  <c r="S680"/>
  <c r="H684"/>
  <c r="F680"/>
  <c r="E680"/>
  <c r="D680"/>
  <c r="I680"/>
  <c r="C680"/>
  <c r="B680"/>
  <c r="A680"/>
  <c r="A679"/>
  <c r="A675"/>
  <c r="L673"/>
  <c r="Q673"/>
  <c r="Z673"/>
  <c r="Y673"/>
  <c r="X673"/>
  <c r="K672"/>
  <c r="J673"/>
  <c r="P673"/>
  <c r="H672"/>
  <c r="G673"/>
  <c r="O673"/>
  <c r="J672"/>
  <c r="G672"/>
  <c r="F672"/>
  <c r="V672"/>
  <c r="T672"/>
  <c r="U672"/>
  <c r="S672"/>
  <c r="E672"/>
  <c r="D672"/>
  <c r="I672"/>
  <c r="C672"/>
  <c r="B672"/>
  <c r="A672"/>
  <c r="L671"/>
  <c r="Q671"/>
  <c r="Z671"/>
  <c r="Y671"/>
  <c r="X671"/>
  <c r="K670"/>
  <c r="J671"/>
  <c r="P671"/>
  <c r="H670"/>
  <c r="G671"/>
  <c r="O671"/>
  <c r="J670"/>
  <c r="G670"/>
  <c r="F670"/>
  <c r="V670"/>
  <c r="T670"/>
  <c r="U670"/>
  <c r="S670"/>
  <c r="E670"/>
  <c r="D670"/>
  <c r="I670"/>
  <c r="C670"/>
  <c r="B670"/>
  <c r="A670"/>
  <c r="L669"/>
  <c r="Q669"/>
  <c r="Z669"/>
  <c r="Y669"/>
  <c r="X669"/>
  <c r="K668"/>
  <c r="J668"/>
  <c r="Z668"/>
  <c r="Y668"/>
  <c r="X668"/>
  <c r="H668"/>
  <c r="W668"/>
  <c r="F668"/>
  <c r="V668"/>
  <c r="T668"/>
  <c r="U668"/>
  <c r="S668"/>
  <c r="E668"/>
  <c r="D668"/>
  <c r="C668"/>
  <c r="B668"/>
  <c r="A668"/>
  <c r="K667"/>
  <c r="J667"/>
  <c r="Z667"/>
  <c r="Y667"/>
  <c r="X667"/>
  <c r="H667"/>
  <c r="W667"/>
  <c r="F667"/>
  <c r="V667"/>
  <c r="T667"/>
  <c r="U667"/>
  <c r="S667"/>
  <c r="E667"/>
  <c r="D667"/>
  <c r="C667"/>
  <c r="B667"/>
  <c r="A667"/>
  <c r="L666"/>
  <c r="G666"/>
  <c r="E666"/>
  <c r="J665"/>
  <c r="F665"/>
  <c r="E665"/>
  <c r="J664"/>
  <c r="F664"/>
  <c r="E664"/>
  <c r="K663"/>
  <c r="J663"/>
  <c r="H663"/>
  <c r="G663"/>
  <c r="F663"/>
  <c r="K662"/>
  <c r="J662"/>
  <c r="H662"/>
  <c r="R662"/>
  <c r="G662"/>
  <c r="F662"/>
  <c r="K661"/>
  <c r="J661"/>
  <c r="H661"/>
  <c r="G661"/>
  <c r="F661"/>
  <c r="K660"/>
  <c r="J660"/>
  <c r="H660"/>
  <c r="R660"/>
  <c r="G660"/>
  <c r="F660"/>
  <c r="C659"/>
  <c r="V658"/>
  <c r="K665"/>
  <c r="T658"/>
  <c r="U658"/>
  <c r="H665"/>
  <c r="S658"/>
  <c r="F658"/>
  <c r="E658"/>
  <c r="D658"/>
  <c r="I658"/>
  <c r="C658"/>
  <c r="B658"/>
  <c r="A658"/>
  <c r="L657"/>
  <c r="Q657"/>
  <c r="Z657"/>
  <c r="Y657"/>
  <c r="X657"/>
  <c r="K656"/>
  <c r="J656"/>
  <c r="Z656"/>
  <c r="Y656"/>
  <c r="X656"/>
  <c r="H656"/>
  <c r="W656"/>
  <c r="F656"/>
  <c r="V656"/>
  <c r="T656"/>
  <c r="U656"/>
  <c r="S656"/>
  <c r="E656"/>
  <c r="D656"/>
  <c r="C656"/>
  <c r="B656"/>
  <c r="A656"/>
  <c r="K655"/>
  <c r="J655"/>
  <c r="Z655"/>
  <c r="Y655"/>
  <c r="X655"/>
  <c r="H655"/>
  <c r="W655"/>
  <c r="F655"/>
  <c r="V655"/>
  <c r="T655"/>
  <c r="U655"/>
  <c r="S655"/>
  <c r="E655"/>
  <c r="D655"/>
  <c r="C655"/>
  <c r="B655"/>
  <c r="A655"/>
  <c r="L654"/>
  <c r="G654"/>
  <c r="E654"/>
  <c r="J653"/>
  <c r="F653"/>
  <c r="E653"/>
  <c r="J652"/>
  <c r="F652"/>
  <c r="E652"/>
  <c r="K651"/>
  <c r="J651"/>
  <c r="H651"/>
  <c r="G651"/>
  <c r="F651"/>
  <c r="K650"/>
  <c r="J650"/>
  <c r="H650"/>
  <c r="R650"/>
  <c r="G650"/>
  <c r="F650"/>
  <c r="K649"/>
  <c r="J649"/>
  <c r="H649"/>
  <c r="G649"/>
  <c r="F649"/>
  <c r="K648"/>
  <c r="J648"/>
  <c r="H648"/>
  <c r="G648"/>
  <c r="F648"/>
  <c r="C647"/>
  <c r="V646"/>
  <c r="K653"/>
  <c r="T646"/>
  <c r="U646"/>
  <c r="S646"/>
  <c r="F646"/>
  <c r="E646"/>
  <c r="D646"/>
  <c r="I646"/>
  <c r="C646"/>
  <c r="B646"/>
  <c r="A646"/>
  <c r="L645"/>
  <c r="Q645"/>
  <c r="Z645"/>
  <c r="Y645"/>
  <c r="X645"/>
  <c r="K644"/>
  <c r="J644"/>
  <c r="Z644"/>
  <c r="Y644"/>
  <c r="X644"/>
  <c r="H644"/>
  <c r="W644"/>
  <c r="F644"/>
  <c r="V644"/>
  <c r="T644"/>
  <c r="U644"/>
  <c r="S644"/>
  <c r="E644"/>
  <c r="D644"/>
  <c r="C644"/>
  <c r="B644"/>
  <c r="A644"/>
  <c r="K643"/>
  <c r="J643"/>
  <c r="Z643"/>
  <c r="Y643"/>
  <c r="X643"/>
  <c r="H643"/>
  <c r="W643"/>
  <c r="F643"/>
  <c r="V643"/>
  <c r="T643"/>
  <c r="U643"/>
  <c r="S643"/>
  <c r="E643"/>
  <c r="D643"/>
  <c r="C643"/>
  <c r="B643"/>
  <c r="A643"/>
  <c r="L642"/>
  <c r="G642"/>
  <c r="E642"/>
  <c r="J641"/>
  <c r="F641"/>
  <c r="E641"/>
  <c r="J640"/>
  <c r="F640"/>
  <c r="E640"/>
  <c r="K639"/>
  <c r="J639"/>
  <c r="H639"/>
  <c r="G639"/>
  <c r="F639"/>
  <c r="K638"/>
  <c r="J638"/>
  <c r="H638"/>
  <c r="R638"/>
  <c r="G638"/>
  <c r="F638"/>
  <c r="K637"/>
  <c r="J637"/>
  <c r="H637"/>
  <c r="G637"/>
  <c r="F637"/>
  <c r="K636"/>
  <c r="J636"/>
  <c r="H636"/>
  <c r="R636"/>
  <c r="G636"/>
  <c r="F636"/>
  <c r="C635"/>
  <c r="V634"/>
  <c r="T634"/>
  <c r="K640"/>
  <c r="U634"/>
  <c r="S634"/>
  <c r="F634"/>
  <c r="E634"/>
  <c r="D634"/>
  <c r="I634"/>
  <c r="C634"/>
  <c r="B634"/>
  <c r="A634"/>
  <c r="L633"/>
  <c r="Q633"/>
  <c r="Z633"/>
  <c r="Y633"/>
  <c r="X633"/>
  <c r="K632"/>
  <c r="J632"/>
  <c r="Z632"/>
  <c r="Y632"/>
  <c r="X632"/>
  <c r="H632"/>
  <c r="W632"/>
  <c r="F632"/>
  <c r="V632"/>
  <c r="T632"/>
  <c r="U632"/>
  <c r="S632"/>
  <c r="E632"/>
  <c r="D632"/>
  <c r="C632"/>
  <c r="B632"/>
  <c r="A632"/>
  <c r="L631"/>
  <c r="G631"/>
  <c r="E631"/>
  <c r="J630"/>
  <c r="F630"/>
  <c r="E630"/>
  <c r="J629"/>
  <c r="F629"/>
  <c r="E629"/>
  <c r="K628"/>
  <c r="J628"/>
  <c r="H628"/>
  <c r="G628"/>
  <c r="F628"/>
  <c r="K627"/>
  <c r="J627"/>
  <c r="H627"/>
  <c r="R627"/>
  <c r="G627"/>
  <c r="F627"/>
  <c r="K626"/>
  <c r="J626"/>
  <c r="H626"/>
  <c r="G626"/>
  <c r="F626"/>
  <c r="K625"/>
  <c r="J625"/>
  <c r="H625"/>
  <c r="R625"/>
  <c r="G625"/>
  <c r="F625"/>
  <c r="C624"/>
  <c r="V623"/>
  <c r="T623"/>
  <c r="K629"/>
  <c r="U623"/>
  <c r="S623"/>
  <c r="H629"/>
  <c r="F623"/>
  <c r="E623"/>
  <c r="D623"/>
  <c r="I623"/>
  <c r="C623"/>
  <c r="B623"/>
  <c r="A623"/>
  <c r="L622"/>
  <c r="Q622"/>
  <c r="Z622"/>
  <c r="Y622"/>
  <c r="X622"/>
  <c r="K621"/>
  <c r="J621"/>
  <c r="Z621"/>
  <c r="Y621"/>
  <c r="X621"/>
  <c r="H621"/>
  <c r="W621"/>
  <c r="F621"/>
  <c r="V621"/>
  <c r="T621"/>
  <c r="U621"/>
  <c r="S621"/>
  <c r="E621"/>
  <c r="D621"/>
  <c r="C621"/>
  <c r="B621"/>
  <c r="A621"/>
  <c r="K620"/>
  <c r="J620"/>
  <c r="Z620"/>
  <c r="Y620"/>
  <c r="X620"/>
  <c r="H620"/>
  <c r="W620"/>
  <c r="F620"/>
  <c r="V620"/>
  <c r="T620"/>
  <c r="U620"/>
  <c r="S620"/>
  <c r="E620"/>
  <c r="D620"/>
  <c r="C620"/>
  <c r="B620"/>
  <c r="A620"/>
  <c r="K619"/>
  <c r="J619"/>
  <c r="Z619"/>
  <c r="Y619"/>
  <c r="X619"/>
  <c r="H619"/>
  <c r="W619"/>
  <c r="F619"/>
  <c r="V619"/>
  <c r="T619"/>
  <c r="U619"/>
  <c r="S619"/>
  <c r="E619"/>
  <c r="D619"/>
  <c r="C619"/>
  <c r="B619"/>
  <c r="A619"/>
  <c r="K618"/>
  <c r="J618"/>
  <c r="Z618"/>
  <c r="Y618"/>
  <c r="X618"/>
  <c r="H618"/>
  <c r="W618"/>
  <c r="F618"/>
  <c r="V618"/>
  <c r="T618"/>
  <c r="U618"/>
  <c r="S618"/>
  <c r="E618"/>
  <c r="D618"/>
  <c r="C618"/>
  <c r="B618"/>
  <c r="A618"/>
  <c r="L617"/>
  <c r="G617"/>
  <c r="E617"/>
  <c r="J616"/>
  <c r="F616"/>
  <c r="E616"/>
  <c r="J615"/>
  <c r="F615"/>
  <c r="E615"/>
  <c r="K614"/>
  <c r="J614"/>
  <c r="H614"/>
  <c r="G614"/>
  <c r="F614"/>
  <c r="K613"/>
  <c r="J613"/>
  <c r="H613"/>
  <c r="R613"/>
  <c r="G613"/>
  <c r="F613"/>
  <c r="K612"/>
  <c r="J612"/>
  <c r="H612"/>
  <c r="G612"/>
  <c r="F612"/>
  <c r="K611"/>
  <c r="J611"/>
  <c r="H611"/>
  <c r="G611"/>
  <c r="F611"/>
  <c r="V610"/>
  <c r="T610"/>
  <c r="U610"/>
  <c r="H616"/>
  <c r="S610"/>
  <c r="F610"/>
  <c r="E610"/>
  <c r="D610"/>
  <c r="I610"/>
  <c r="C610"/>
  <c r="B610"/>
  <c r="A610"/>
  <c r="L609"/>
  <c r="Q609"/>
  <c r="Z609"/>
  <c r="Y609"/>
  <c r="X609"/>
  <c r="K608"/>
  <c r="J608"/>
  <c r="Z608"/>
  <c r="Y608"/>
  <c r="X608"/>
  <c r="H608"/>
  <c r="W608"/>
  <c r="F608"/>
  <c r="V608"/>
  <c r="T608"/>
  <c r="U608"/>
  <c r="S608"/>
  <c r="E608"/>
  <c r="D608"/>
  <c r="C608"/>
  <c r="B608"/>
  <c r="A608"/>
  <c r="K607"/>
  <c r="J607"/>
  <c r="Z607"/>
  <c r="Y607"/>
  <c r="X607"/>
  <c r="H607"/>
  <c r="W607"/>
  <c r="F607"/>
  <c r="V607"/>
  <c r="T607"/>
  <c r="U607"/>
  <c r="S607"/>
  <c r="E607"/>
  <c r="D607"/>
  <c r="C607"/>
  <c r="B607"/>
  <c r="A607"/>
  <c r="K606"/>
  <c r="J606"/>
  <c r="Z606"/>
  <c r="Y606"/>
  <c r="X606"/>
  <c r="H606"/>
  <c r="W606"/>
  <c r="F606"/>
  <c r="V606"/>
  <c r="T606"/>
  <c r="U606"/>
  <c r="S606"/>
  <c r="E606"/>
  <c r="D606"/>
  <c r="C606"/>
  <c r="B606"/>
  <c r="A606"/>
  <c r="K605"/>
  <c r="J605"/>
  <c r="Z605"/>
  <c r="Y605"/>
  <c r="X605"/>
  <c r="H605"/>
  <c r="W605"/>
  <c r="F605"/>
  <c r="V605"/>
  <c r="T605"/>
  <c r="U605"/>
  <c r="S605"/>
  <c r="E605"/>
  <c r="D605"/>
  <c r="C605"/>
  <c r="B605"/>
  <c r="A605"/>
  <c r="K604"/>
  <c r="J604"/>
  <c r="Z604"/>
  <c r="Y604"/>
  <c r="X604"/>
  <c r="H604"/>
  <c r="W604"/>
  <c r="F604"/>
  <c r="V604"/>
  <c r="T604"/>
  <c r="U604"/>
  <c r="S604"/>
  <c r="E604"/>
  <c r="D604"/>
  <c r="C604"/>
  <c r="B604"/>
  <c r="A604"/>
  <c r="L603"/>
  <c r="G603"/>
  <c r="E603"/>
  <c r="J602"/>
  <c r="F602"/>
  <c r="E602"/>
  <c r="J601"/>
  <c r="F601"/>
  <c r="E601"/>
  <c r="K600"/>
  <c r="J600"/>
  <c r="H600"/>
  <c r="G600"/>
  <c r="F600"/>
  <c r="K599"/>
  <c r="J599"/>
  <c r="H599"/>
  <c r="R599"/>
  <c r="G599"/>
  <c r="F599"/>
  <c r="K598"/>
  <c r="J598"/>
  <c r="H598"/>
  <c r="G598"/>
  <c r="F598"/>
  <c r="K597"/>
  <c r="J597"/>
  <c r="H597"/>
  <c r="G597"/>
  <c r="F597"/>
  <c r="V596"/>
  <c r="T596"/>
  <c r="U596"/>
  <c r="S596"/>
  <c r="F596"/>
  <c r="E596"/>
  <c r="D596"/>
  <c r="I596"/>
  <c r="C596"/>
  <c r="B596"/>
  <c r="A596"/>
  <c r="L595"/>
  <c r="Q595"/>
  <c r="Z595"/>
  <c r="Y595"/>
  <c r="X595"/>
  <c r="L594"/>
  <c r="G594"/>
  <c r="E594"/>
  <c r="J593"/>
  <c r="F593"/>
  <c r="E593"/>
  <c r="J592"/>
  <c r="F592"/>
  <c r="E592"/>
  <c r="K591"/>
  <c r="J591"/>
  <c r="H591"/>
  <c r="G591"/>
  <c r="F591"/>
  <c r="K590"/>
  <c r="J590"/>
  <c r="H590"/>
  <c r="R590"/>
  <c r="G590"/>
  <c r="F590"/>
  <c r="K589"/>
  <c r="J589"/>
  <c r="H589"/>
  <c r="G589"/>
  <c r="F589"/>
  <c r="K588"/>
  <c r="J588"/>
  <c r="H588"/>
  <c r="G588"/>
  <c r="F588"/>
  <c r="C587"/>
  <c r="V586"/>
  <c r="K593"/>
  <c r="T586"/>
  <c r="K592"/>
  <c r="U586"/>
  <c r="H593"/>
  <c r="S586"/>
  <c r="H592"/>
  <c r="F586"/>
  <c r="E586"/>
  <c r="D586"/>
  <c r="I586"/>
  <c r="C586"/>
  <c r="B586"/>
  <c r="A586"/>
  <c r="L585"/>
  <c r="Q585"/>
  <c r="Z585"/>
  <c r="Y585"/>
  <c r="X585"/>
  <c r="K584"/>
  <c r="J584"/>
  <c r="Z584"/>
  <c r="Y584"/>
  <c r="X584"/>
  <c r="H584"/>
  <c r="W584"/>
  <c r="F584"/>
  <c r="V584"/>
  <c r="T584"/>
  <c r="U584"/>
  <c r="S584"/>
  <c r="E584"/>
  <c r="D584"/>
  <c r="C584"/>
  <c r="B584"/>
  <c r="A584"/>
  <c r="K583"/>
  <c r="J583"/>
  <c r="Z583"/>
  <c r="Y583"/>
  <c r="X583"/>
  <c r="H583"/>
  <c r="W583"/>
  <c r="F583"/>
  <c r="V583"/>
  <c r="T583"/>
  <c r="U583"/>
  <c r="S583"/>
  <c r="E583"/>
  <c r="D583"/>
  <c r="C583"/>
  <c r="B583"/>
  <c r="A583"/>
  <c r="K582"/>
  <c r="J582"/>
  <c r="Z582"/>
  <c r="Y582"/>
  <c r="X582"/>
  <c r="H582"/>
  <c r="W582"/>
  <c r="F582"/>
  <c r="V582"/>
  <c r="T582"/>
  <c r="U582"/>
  <c r="S582"/>
  <c r="E582"/>
  <c r="D582"/>
  <c r="C582"/>
  <c r="B582"/>
  <c r="A582"/>
  <c r="K581"/>
  <c r="J581"/>
  <c r="Z581"/>
  <c r="Y581"/>
  <c r="X581"/>
  <c r="H581"/>
  <c r="W581"/>
  <c r="F581"/>
  <c r="V581"/>
  <c r="T581"/>
  <c r="U581"/>
  <c r="S581"/>
  <c r="E581"/>
  <c r="D581"/>
  <c r="C581"/>
  <c r="B581"/>
  <c r="A581"/>
  <c r="L580"/>
  <c r="G580"/>
  <c r="E580"/>
  <c r="J579"/>
  <c r="F579"/>
  <c r="E579"/>
  <c r="J578"/>
  <c r="F578"/>
  <c r="E578"/>
  <c r="K577"/>
  <c r="J577"/>
  <c r="H577"/>
  <c r="G577"/>
  <c r="F577"/>
  <c r="K576"/>
  <c r="J576"/>
  <c r="H576"/>
  <c r="R576"/>
  <c r="G576"/>
  <c r="F576"/>
  <c r="K575"/>
  <c r="J575"/>
  <c r="H575"/>
  <c r="G575"/>
  <c r="F575"/>
  <c r="K574"/>
  <c r="J574"/>
  <c r="H574"/>
  <c r="G574"/>
  <c r="F574"/>
  <c r="C573"/>
  <c r="V572"/>
  <c r="T572"/>
  <c r="U572"/>
  <c r="S572"/>
  <c r="F572"/>
  <c r="E572"/>
  <c r="D572"/>
  <c r="I572"/>
  <c r="C572"/>
  <c r="B572"/>
  <c r="A572"/>
  <c r="L571"/>
  <c r="Q571"/>
  <c r="Z571"/>
  <c r="Y571"/>
  <c r="X571"/>
  <c r="K570"/>
  <c r="J570"/>
  <c r="Z570"/>
  <c r="Y570"/>
  <c r="X570"/>
  <c r="H570"/>
  <c r="W570"/>
  <c r="F570"/>
  <c r="V570"/>
  <c r="T570"/>
  <c r="U570"/>
  <c r="S570"/>
  <c r="E570"/>
  <c r="D570"/>
  <c r="C570"/>
  <c r="B570"/>
  <c r="A570"/>
  <c r="L569"/>
  <c r="G569"/>
  <c r="E569"/>
  <c r="J568"/>
  <c r="F568"/>
  <c r="E568"/>
  <c r="J567"/>
  <c r="F567"/>
  <c r="E567"/>
  <c r="K566"/>
  <c r="J566"/>
  <c r="H566"/>
  <c r="G566"/>
  <c r="F566"/>
  <c r="K565"/>
  <c r="J565"/>
  <c r="H565"/>
  <c r="R565"/>
  <c r="G565"/>
  <c r="F565"/>
  <c r="K564"/>
  <c r="J564"/>
  <c r="H564"/>
  <c r="G564"/>
  <c r="F564"/>
  <c r="K563"/>
  <c r="J563"/>
  <c r="H563"/>
  <c r="R563"/>
  <c r="G563"/>
  <c r="F563"/>
  <c r="C562"/>
  <c r="V561"/>
  <c r="K568"/>
  <c r="T561"/>
  <c r="K567"/>
  <c r="U561"/>
  <c r="H568"/>
  <c r="S561"/>
  <c r="F561"/>
  <c r="E561"/>
  <c r="D561"/>
  <c r="I561"/>
  <c r="C561"/>
  <c r="B561"/>
  <c r="A561"/>
  <c r="L560"/>
  <c r="Q560"/>
  <c r="Z560"/>
  <c r="Y560"/>
  <c r="X560"/>
  <c r="K559"/>
  <c r="J559"/>
  <c r="Z559"/>
  <c r="Y559"/>
  <c r="X559"/>
  <c r="H559"/>
  <c r="W559"/>
  <c r="F559"/>
  <c r="V559"/>
  <c r="T559"/>
  <c r="U559"/>
  <c r="S559"/>
  <c r="E559"/>
  <c r="D559"/>
  <c r="C559"/>
  <c r="B559"/>
  <c r="A559"/>
  <c r="K558"/>
  <c r="J558"/>
  <c r="Z558"/>
  <c r="Y558"/>
  <c r="X558"/>
  <c r="H558"/>
  <c r="W558"/>
  <c r="F558"/>
  <c r="V558"/>
  <c r="T558"/>
  <c r="U558"/>
  <c r="S558"/>
  <c r="E558"/>
  <c r="D558"/>
  <c r="C558"/>
  <c r="B558"/>
  <c r="A558"/>
  <c r="K557"/>
  <c r="J557"/>
  <c r="Z557"/>
  <c r="Y557"/>
  <c r="X557"/>
  <c r="H557"/>
  <c r="W557"/>
  <c r="F557"/>
  <c r="V557"/>
  <c r="T557"/>
  <c r="U557"/>
  <c r="S557"/>
  <c r="E557"/>
  <c r="D557"/>
  <c r="C557"/>
  <c r="B557"/>
  <c r="A557"/>
  <c r="L556"/>
  <c r="G556"/>
  <c r="E556"/>
  <c r="J555"/>
  <c r="F555"/>
  <c r="E555"/>
  <c r="J554"/>
  <c r="F554"/>
  <c r="E554"/>
  <c r="K553"/>
  <c r="J553"/>
  <c r="H553"/>
  <c r="G553"/>
  <c r="F553"/>
  <c r="K552"/>
  <c r="J552"/>
  <c r="H552"/>
  <c r="R552"/>
  <c r="G552"/>
  <c r="F552"/>
  <c r="K551"/>
  <c r="J551"/>
  <c r="H551"/>
  <c r="G551"/>
  <c r="F551"/>
  <c r="K550"/>
  <c r="J550"/>
  <c r="H550"/>
  <c r="R550"/>
  <c r="G550"/>
  <c r="F550"/>
  <c r="C549"/>
  <c r="V548"/>
  <c r="T548"/>
  <c r="U548"/>
  <c r="S548"/>
  <c r="F548"/>
  <c r="E548"/>
  <c r="D548"/>
  <c r="I548"/>
  <c r="C548"/>
  <c r="B548"/>
  <c r="A548"/>
  <c r="L547"/>
  <c r="Q547"/>
  <c r="Z547"/>
  <c r="Y547"/>
  <c r="X547"/>
  <c r="K546"/>
  <c r="J546"/>
  <c r="Z546"/>
  <c r="Y546"/>
  <c r="X546"/>
  <c r="H546"/>
  <c r="W546"/>
  <c r="F546"/>
  <c r="V546"/>
  <c r="T546"/>
  <c r="U546"/>
  <c r="S546"/>
  <c r="E546"/>
  <c r="D546"/>
  <c r="C546"/>
  <c r="B546"/>
  <c r="A546"/>
  <c r="K545"/>
  <c r="J545"/>
  <c r="Z545"/>
  <c r="Y545"/>
  <c r="X545"/>
  <c r="H545"/>
  <c r="W545"/>
  <c r="F545"/>
  <c r="V545"/>
  <c r="T545"/>
  <c r="U545"/>
  <c r="S545"/>
  <c r="E545"/>
  <c r="D545"/>
  <c r="C545"/>
  <c r="B545"/>
  <c r="A545"/>
  <c r="L544"/>
  <c r="G544"/>
  <c r="E544"/>
  <c r="J543"/>
  <c r="F543"/>
  <c r="E543"/>
  <c r="J542"/>
  <c r="F542"/>
  <c r="E542"/>
  <c r="K541"/>
  <c r="J541"/>
  <c r="H541"/>
  <c r="G541"/>
  <c r="F541"/>
  <c r="K540"/>
  <c r="J540"/>
  <c r="H540"/>
  <c r="R540"/>
  <c r="G540"/>
  <c r="F540"/>
  <c r="K539"/>
  <c r="J539"/>
  <c r="H539"/>
  <c r="G539"/>
  <c r="F539"/>
  <c r="K538"/>
  <c r="J538"/>
  <c r="H538"/>
  <c r="R538"/>
  <c r="G538"/>
  <c r="F538"/>
  <c r="C537"/>
  <c r="V536"/>
  <c r="T536"/>
  <c r="U536"/>
  <c r="S536"/>
  <c r="H542"/>
  <c r="F536"/>
  <c r="E536"/>
  <c r="D536"/>
  <c r="I536"/>
  <c r="C536"/>
  <c r="B536"/>
  <c r="A536"/>
  <c r="L535"/>
  <c r="Q535"/>
  <c r="Z535"/>
  <c r="Y535"/>
  <c r="X535"/>
  <c r="L534"/>
  <c r="G534"/>
  <c r="E534"/>
  <c r="J533"/>
  <c r="F533"/>
  <c r="E533"/>
  <c r="J532"/>
  <c r="F532"/>
  <c r="E532"/>
  <c r="K531"/>
  <c r="J531"/>
  <c r="H531"/>
  <c r="G531"/>
  <c r="F531"/>
  <c r="K530"/>
  <c r="J530"/>
  <c r="H530"/>
  <c r="R530"/>
  <c r="G530"/>
  <c r="F530"/>
  <c r="K529"/>
  <c r="J529"/>
  <c r="H529"/>
  <c r="G529"/>
  <c r="F529"/>
  <c r="K528"/>
  <c r="J528"/>
  <c r="H528"/>
  <c r="R528"/>
  <c r="G528"/>
  <c r="F528"/>
  <c r="C527"/>
  <c r="V526"/>
  <c r="K533"/>
  <c r="T526"/>
  <c r="K532"/>
  <c r="U526"/>
  <c r="H533"/>
  <c r="S526"/>
  <c r="H532"/>
  <c r="F526"/>
  <c r="E526"/>
  <c r="D526"/>
  <c r="I526"/>
  <c r="C526"/>
  <c r="B526"/>
  <c r="A526"/>
  <c r="L525"/>
  <c r="Q525"/>
  <c r="Z525"/>
  <c r="Y525"/>
  <c r="X525"/>
  <c r="L524"/>
  <c r="G524"/>
  <c r="E524"/>
  <c r="J523"/>
  <c r="F523"/>
  <c r="E523"/>
  <c r="J522"/>
  <c r="F522"/>
  <c r="E522"/>
  <c r="K521"/>
  <c r="J521"/>
  <c r="H521"/>
  <c r="G521"/>
  <c r="F521"/>
  <c r="K520"/>
  <c r="J520"/>
  <c r="H520"/>
  <c r="R520"/>
  <c r="G520"/>
  <c r="F520"/>
  <c r="K519"/>
  <c r="J519"/>
  <c r="H519"/>
  <c r="G519"/>
  <c r="F519"/>
  <c r="K518"/>
  <c r="J518"/>
  <c r="H518"/>
  <c r="R518"/>
  <c r="G518"/>
  <c r="F518"/>
  <c r="C517"/>
  <c r="V516"/>
  <c r="K523"/>
  <c r="T516"/>
  <c r="K522"/>
  <c r="U516"/>
  <c r="H523"/>
  <c r="S516"/>
  <c r="H522"/>
  <c r="F516"/>
  <c r="E516"/>
  <c r="D516"/>
  <c r="I516"/>
  <c r="C516"/>
  <c r="B516"/>
  <c r="A516"/>
  <c r="L515"/>
  <c r="Q515"/>
  <c r="Z515"/>
  <c r="Y515"/>
  <c r="X515"/>
  <c r="K514"/>
  <c r="J514"/>
  <c r="Z514"/>
  <c r="Y514"/>
  <c r="X514"/>
  <c r="H514"/>
  <c r="W514"/>
  <c r="F514"/>
  <c r="V514"/>
  <c r="T514"/>
  <c r="U514"/>
  <c r="S514"/>
  <c r="E514"/>
  <c r="D514"/>
  <c r="C514"/>
  <c r="B514"/>
  <c r="A514"/>
  <c r="L513"/>
  <c r="G513"/>
  <c r="E513"/>
  <c r="J512"/>
  <c r="F512"/>
  <c r="E512"/>
  <c r="J511"/>
  <c r="F511"/>
  <c r="E511"/>
  <c r="K510"/>
  <c r="J510"/>
  <c r="H510"/>
  <c r="R510"/>
  <c r="G510"/>
  <c r="F510"/>
  <c r="K509"/>
  <c r="J509"/>
  <c r="H509"/>
  <c r="G509"/>
  <c r="F509"/>
  <c r="K508"/>
  <c r="J508"/>
  <c r="H508"/>
  <c r="G508"/>
  <c r="F508"/>
  <c r="C507"/>
  <c r="V506"/>
  <c r="T506"/>
  <c r="K511"/>
  <c r="U506"/>
  <c r="S506"/>
  <c r="H511"/>
  <c r="F506"/>
  <c r="E506"/>
  <c r="D506"/>
  <c r="I506"/>
  <c r="C506"/>
  <c r="B506"/>
  <c r="A506"/>
  <c r="L505"/>
  <c r="Q505"/>
  <c r="Z505"/>
  <c r="Y505"/>
  <c r="X505"/>
  <c r="K504"/>
  <c r="J504"/>
  <c r="Z504"/>
  <c r="Y504"/>
  <c r="X504"/>
  <c r="H504"/>
  <c r="W504"/>
  <c r="F504"/>
  <c r="V504"/>
  <c r="T504"/>
  <c r="U504"/>
  <c r="S504"/>
  <c r="E504"/>
  <c r="D504"/>
  <c r="C504"/>
  <c r="B504"/>
  <c r="A504"/>
  <c r="L503"/>
  <c r="G503"/>
  <c r="E503"/>
  <c r="J502"/>
  <c r="F502"/>
  <c r="E502"/>
  <c r="J501"/>
  <c r="F501"/>
  <c r="E501"/>
  <c r="K500"/>
  <c r="J500"/>
  <c r="H500"/>
  <c r="G500"/>
  <c r="F500"/>
  <c r="K499"/>
  <c r="J499"/>
  <c r="H499"/>
  <c r="R499"/>
  <c r="G499"/>
  <c r="F499"/>
  <c r="K498"/>
  <c r="J498"/>
  <c r="H498"/>
  <c r="G498"/>
  <c r="F498"/>
  <c r="K497"/>
  <c r="J497"/>
  <c r="H497"/>
  <c r="R497"/>
  <c r="G497"/>
  <c r="F497"/>
  <c r="C496"/>
  <c r="V495"/>
  <c r="T495"/>
  <c r="K501"/>
  <c r="U495"/>
  <c r="H502"/>
  <c r="S495"/>
  <c r="F495"/>
  <c r="E495"/>
  <c r="D495"/>
  <c r="I495"/>
  <c r="C495"/>
  <c r="B495"/>
  <c r="A495"/>
  <c r="L494"/>
  <c r="Q494"/>
  <c r="Z494"/>
  <c r="Y494"/>
  <c r="X494"/>
  <c r="K493"/>
  <c r="J493"/>
  <c r="Z493"/>
  <c r="Y493"/>
  <c r="X493"/>
  <c r="H493"/>
  <c r="W493"/>
  <c r="F493"/>
  <c r="V493"/>
  <c r="T493"/>
  <c r="U493"/>
  <c r="S493"/>
  <c r="E493"/>
  <c r="D493"/>
  <c r="C493"/>
  <c r="B493"/>
  <c r="A493"/>
  <c r="L492"/>
  <c r="G492"/>
  <c r="E492"/>
  <c r="J491"/>
  <c r="F491"/>
  <c r="E491"/>
  <c r="J490"/>
  <c r="F490"/>
  <c r="E490"/>
  <c r="K489"/>
  <c r="J489"/>
  <c r="H489"/>
  <c r="G489"/>
  <c r="F489"/>
  <c r="K488"/>
  <c r="J488"/>
  <c r="H488"/>
  <c r="R488"/>
  <c r="G488"/>
  <c r="F488"/>
  <c r="K487"/>
  <c r="J487"/>
  <c r="H487"/>
  <c r="G487"/>
  <c r="F487"/>
  <c r="K486"/>
  <c r="J486"/>
  <c r="H486"/>
  <c r="R486"/>
  <c r="G486"/>
  <c r="F486"/>
  <c r="V485"/>
  <c r="K491"/>
  <c r="T485"/>
  <c r="U485"/>
  <c r="S485"/>
  <c r="H490"/>
  <c r="F485"/>
  <c r="E485"/>
  <c r="D485"/>
  <c r="I485"/>
  <c r="C485"/>
  <c r="B485"/>
  <c r="A485"/>
  <c r="L484"/>
  <c r="Q484"/>
  <c r="Z484"/>
  <c r="Y484"/>
  <c r="X484"/>
  <c r="K483"/>
  <c r="J483"/>
  <c r="Z483"/>
  <c r="Y483"/>
  <c r="X483"/>
  <c r="H483"/>
  <c r="W483"/>
  <c r="F483"/>
  <c r="V483"/>
  <c r="T483"/>
  <c r="U483"/>
  <c r="S483"/>
  <c r="E483"/>
  <c r="D483"/>
  <c r="C483"/>
  <c r="B483"/>
  <c r="A483"/>
  <c r="L482"/>
  <c r="G482"/>
  <c r="E482"/>
  <c r="J481"/>
  <c r="F481"/>
  <c r="E481"/>
  <c r="J480"/>
  <c r="F480"/>
  <c r="E480"/>
  <c r="K479"/>
  <c r="J479"/>
  <c r="H479"/>
  <c r="G479"/>
  <c r="F479"/>
  <c r="K478"/>
  <c r="J478"/>
  <c r="H478"/>
  <c r="R478"/>
  <c r="G478"/>
  <c r="F478"/>
  <c r="K477"/>
  <c r="J477"/>
  <c r="H477"/>
  <c r="G477"/>
  <c r="F477"/>
  <c r="K476"/>
  <c r="J476"/>
  <c r="H476"/>
  <c r="R476"/>
  <c r="G476"/>
  <c r="F476"/>
  <c r="C475"/>
  <c r="V474"/>
  <c r="T474"/>
  <c r="U474"/>
  <c r="H481"/>
  <c r="S474"/>
  <c r="F474"/>
  <c r="E474"/>
  <c r="D474"/>
  <c r="I474"/>
  <c r="C474"/>
  <c r="B474"/>
  <c r="A474"/>
  <c r="L473"/>
  <c r="Q473"/>
  <c r="Z473"/>
  <c r="Y473"/>
  <c r="X473"/>
  <c r="K472"/>
  <c r="J472"/>
  <c r="Z472"/>
  <c r="Y472"/>
  <c r="X472"/>
  <c r="H472"/>
  <c r="W472"/>
  <c r="F472"/>
  <c r="V472"/>
  <c r="T472"/>
  <c r="U472"/>
  <c r="S472"/>
  <c r="E472"/>
  <c r="D472"/>
  <c r="C472"/>
  <c r="B472"/>
  <c r="A472"/>
  <c r="L471"/>
  <c r="G471"/>
  <c r="E471"/>
  <c r="J470"/>
  <c r="F470"/>
  <c r="E470"/>
  <c r="J469"/>
  <c r="F469"/>
  <c r="E469"/>
  <c r="K468"/>
  <c r="J468"/>
  <c r="H468"/>
  <c r="G468"/>
  <c r="F468"/>
  <c r="K467"/>
  <c r="J467"/>
  <c r="H467"/>
  <c r="R467"/>
  <c r="G467"/>
  <c r="F467"/>
  <c r="K466"/>
  <c r="J466"/>
  <c r="H466"/>
  <c r="G466"/>
  <c r="F466"/>
  <c r="K465"/>
  <c r="J465"/>
  <c r="H465"/>
  <c r="G465"/>
  <c r="F465"/>
  <c r="C464"/>
  <c r="V463"/>
  <c r="T463"/>
  <c r="U463"/>
  <c r="S463"/>
  <c r="F463"/>
  <c r="E463"/>
  <c r="D463"/>
  <c r="I463"/>
  <c r="C463"/>
  <c r="B463"/>
  <c r="A463"/>
  <c r="L462"/>
  <c r="Q462"/>
  <c r="Z462"/>
  <c r="Y462"/>
  <c r="X462"/>
  <c r="K461"/>
  <c r="J461"/>
  <c r="Z461"/>
  <c r="Y461"/>
  <c r="X461"/>
  <c r="H461"/>
  <c r="W461"/>
  <c r="F461"/>
  <c r="V461"/>
  <c r="T461"/>
  <c r="U461"/>
  <c r="S461"/>
  <c r="S454"/>
  <c r="H458"/>
  <c r="E461"/>
  <c r="D461"/>
  <c r="C461"/>
  <c r="B461"/>
  <c r="A461"/>
  <c r="L460"/>
  <c r="G460"/>
  <c r="E460"/>
  <c r="J459"/>
  <c r="F459"/>
  <c r="E459"/>
  <c r="J458"/>
  <c r="F458"/>
  <c r="E458"/>
  <c r="K457"/>
  <c r="J457"/>
  <c r="H457"/>
  <c r="R457"/>
  <c r="G457"/>
  <c r="F457"/>
  <c r="K456"/>
  <c r="J456"/>
  <c r="H456"/>
  <c r="G456"/>
  <c r="F456"/>
  <c r="K455"/>
  <c r="J455"/>
  <c r="H455"/>
  <c r="R455"/>
  <c r="G455"/>
  <c r="F455"/>
  <c r="V454"/>
  <c r="K459"/>
  <c r="T454"/>
  <c r="U454"/>
  <c r="H459"/>
  <c r="F454"/>
  <c r="E454"/>
  <c r="D454"/>
  <c r="I454"/>
  <c r="C454"/>
  <c r="B454"/>
  <c r="A454"/>
  <c r="L453"/>
  <c r="Q453"/>
  <c r="Z453"/>
  <c r="Y453"/>
  <c r="X453"/>
  <c r="L452"/>
  <c r="G452"/>
  <c r="E452"/>
  <c r="J451"/>
  <c r="F451"/>
  <c r="E451"/>
  <c r="J450"/>
  <c r="F450"/>
  <c r="E450"/>
  <c r="K449"/>
  <c r="J449"/>
  <c r="H449"/>
  <c r="G449"/>
  <c r="F449"/>
  <c r="K448"/>
  <c r="J448"/>
  <c r="H448"/>
  <c r="R448"/>
  <c r="G448"/>
  <c r="F448"/>
  <c r="K447"/>
  <c r="J447"/>
  <c r="H447"/>
  <c r="G447"/>
  <c r="F447"/>
  <c r="K446"/>
  <c r="J446"/>
  <c r="H446"/>
  <c r="R446"/>
  <c r="G446"/>
  <c r="F446"/>
  <c r="V445"/>
  <c r="K451"/>
  <c r="T445"/>
  <c r="K450"/>
  <c r="U445"/>
  <c r="H451"/>
  <c r="S445"/>
  <c r="H450"/>
  <c r="F445"/>
  <c r="E445"/>
  <c r="D445"/>
  <c r="I445"/>
  <c r="C445"/>
  <c r="B445"/>
  <c r="A445"/>
  <c r="L444"/>
  <c r="Q444"/>
  <c r="Z444"/>
  <c r="Y444"/>
  <c r="X444"/>
  <c r="K443"/>
  <c r="J443"/>
  <c r="Z443"/>
  <c r="Y443"/>
  <c r="X443"/>
  <c r="H443"/>
  <c r="W443"/>
  <c r="F443"/>
  <c r="V443"/>
  <c r="T443"/>
  <c r="U443"/>
  <c r="S443"/>
  <c r="E443"/>
  <c r="D443"/>
  <c r="C443"/>
  <c r="B443"/>
  <c r="A443"/>
  <c r="K442"/>
  <c r="J442"/>
  <c r="Z442"/>
  <c r="Y442"/>
  <c r="X442"/>
  <c r="H442"/>
  <c r="W442"/>
  <c r="F442"/>
  <c r="V442"/>
  <c r="T442"/>
  <c r="U442"/>
  <c r="S442"/>
  <c r="E442"/>
  <c r="D442"/>
  <c r="C442"/>
  <c r="B442"/>
  <c r="A442"/>
  <c r="L441"/>
  <c r="G441"/>
  <c r="E441"/>
  <c r="J440"/>
  <c r="F440"/>
  <c r="E440"/>
  <c r="J439"/>
  <c r="F439"/>
  <c r="E439"/>
  <c r="K438"/>
  <c r="J438"/>
  <c r="H438"/>
  <c r="G438"/>
  <c r="F438"/>
  <c r="K437"/>
  <c r="J437"/>
  <c r="H437"/>
  <c r="R437"/>
  <c r="G437"/>
  <c r="F437"/>
  <c r="K436"/>
  <c r="J436"/>
  <c r="H436"/>
  <c r="G436"/>
  <c r="F436"/>
  <c r="K435"/>
  <c r="J435"/>
  <c r="H435"/>
  <c r="R435"/>
  <c r="G435"/>
  <c r="F435"/>
  <c r="C434"/>
  <c r="V433"/>
  <c r="T433"/>
  <c r="K439"/>
  <c r="U433"/>
  <c r="S433"/>
  <c r="F433"/>
  <c r="E433"/>
  <c r="D433"/>
  <c r="I433"/>
  <c r="C433"/>
  <c r="B433"/>
  <c r="A433"/>
  <c r="L432"/>
  <c r="Q432"/>
  <c r="Z432"/>
  <c r="Y432"/>
  <c r="X432"/>
  <c r="K431"/>
  <c r="J431"/>
  <c r="Z431"/>
  <c r="Y431"/>
  <c r="X431"/>
  <c r="H431"/>
  <c r="W431"/>
  <c r="F431"/>
  <c r="V431"/>
  <c r="T431"/>
  <c r="U431"/>
  <c r="S431"/>
  <c r="E431"/>
  <c r="D431"/>
  <c r="C431"/>
  <c r="B431"/>
  <c r="A431"/>
  <c r="K430"/>
  <c r="J430"/>
  <c r="Z430"/>
  <c r="Y430"/>
  <c r="X430"/>
  <c r="H430"/>
  <c r="W430"/>
  <c r="F430"/>
  <c r="V430"/>
  <c r="T430"/>
  <c r="U430"/>
  <c r="S430"/>
  <c r="E430"/>
  <c r="D430"/>
  <c r="C430"/>
  <c r="B430"/>
  <c r="A430"/>
  <c r="L429"/>
  <c r="G429"/>
  <c r="E429"/>
  <c r="J428"/>
  <c r="F428"/>
  <c r="E428"/>
  <c r="J427"/>
  <c r="F427"/>
  <c r="E427"/>
  <c r="K426"/>
  <c r="J426"/>
  <c r="H426"/>
  <c r="G426"/>
  <c r="F426"/>
  <c r="K425"/>
  <c r="J425"/>
  <c r="H425"/>
  <c r="R425"/>
  <c r="G425"/>
  <c r="F425"/>
  <c r="K424"/>
  <c r="J424"/>
  <c r="H424"/>
  <c r="G424"/>
  <c r="F424"/>
  <c r="K423"/>
  <c r="J423"/>
  <c r="H423"/>
  <c r="G423"/>
  <c r="F423"/>
  <c r="C422"/>
  <c r="V421"/>
  <c r="K428"/>
  <c r="T421"/>
  <c r="U421"/>
  <c r="H428"/>
  <c r="S421"/>
  <c r="F421"/>
  <c r="E421"/>
  <c r="D421"/>
  <c r="I421"/>
  <c r="C421"/>
  <c r="B421"/>
  <c r="A421"/>
  <c r="L420"/>
  <c r="Q420"/>
  <c r="Z420"/>
  <c r="Y420"/>
  <c r="X420"/>
  <c r="K419"/>
  <c r="J419"/>
  <c r="Z419"/>
  <c r="Y419"/>
  <c r="X419"/>
  <c r="H419"/>
  <c r="W419"/>
  <c r="F419"/>
  <c r="V419"/>
  <c r="T419"/>
  <c r="U419"/>
  <c r="S419"/>
  <c r="E419"/>
  <c r="D419"/>
  <c r="C419"/>
  <c r="B419"/>
  <c r="A419"/>
  <c r="L418"/>
  <c r="G418"/>
  <c r="E418"/>
  <c r="J417"/>
  <c r="F417"/>
  <c r="E417"/>
  <c r="J416"/>
  <c r="F416"/>
  <c r="E416"/>
  <c r="K415"/>
  <c r="J415"/>
  <c r="H415"/>
  <c r="R415"/>
  <c r="G415"/>
  <c r="F415"/>
  <c r="K414"/>
  <c r="J414"/>
  <c r="H414"/>
  <c r="G414"/>
  <c r="F414"/>
  <c r="K413"/>
  <c r="J413"/>
  <c r="H413"/>
  <c r="R413"/>
  <c r="G413"/>
  <c r="F413"/>
  <c r="C412"/>
  <c r="V411"/>
  <c r="T411"/>
  <c r="U411"/>
  <c r="S411"/>
  <c r="H416"/>
  <c r="F411"/>
  <c r="E411"/>
  <c r="D411"/>
  <c r="I411"/>
  <c r="C411"/>
  <c r="B411"/>
  <c r="A411"/>
  <c r="L410"/>
  <c r="Q410"/>
  <c r="Z410"/>
  <c r="Y410"/>
  <c r="X410"/>
  <c r="K409"/>
  <c r="J409"/>
  <c r="Z409"/>
  <c r="Y409"/>
  <c r="X409"/>
  <c r="H409"/>
  <c r="W409"/>
  <c r="F409"/>
  <c r="V409"/>
  <c r="T409"/>
  <c r="U409"/>
  <c r="S409"/>
  <c r="E409"/>
  <c r="D409"/>
  <c r="C409"/>
  <c r="B409"/>
  <c r="A409"/>
  <c r="L408"/>
  <c r="G408"/>
  <c r="E408"/>
  <c r="J407"/>
  <c r="F407"/>
  <c r="E407"/>
  <c r="J406"/>
  <c r="F406"/>
  <c r="E406"/>
  <c r="K405"/>
  <c r="J405"/>
  <c r="H405"/>
  <c r="G405"/>
  <c r="F405"/>
  <c r="K404"/>
  <c r="J404"/>
  <c r="H404"/>
  <c r="R404"/>
  <c r="G404"/>
  <c r="F404"/>
  <c r="K403"/>
  <c r="J403"/>
  <c r="H403"/>
  <c r="G403"/>
  <c r="F403"/>
  <c r="K402"/>
  <c r="J402"/>
  <c r="H402"/>
  <c r="R402"/>
  <c r="G402"/>
  <c r="F402"/>
  <c r="C401"/>
  <c r="V400"/>
  <c r="T400"/>
  <c r="K406"/>
  <c r="U400"/>
  <c r="H407"/>
  <c r="S400"/>
  <c r="F400"/>
  <c r="E400"/>
  <c r="D400"/>
  <c r="I400"/>
  <c r="C400"/>
  <c r="B400"/>
  <c r="A400"/>
  <c r="L399"/>
  <c r="Q399"/>
  <c r="Z399"/>
  <c r="Y399"/>
  <c r="X399"/>
  <c r="T391"/>
  <c r="T398"/>
  <c r="K395"/>
  <c r="K398"/>
  <c r="J398"/>
  <c r="Z398"/>
  <c r="Y398"/>
  <c r="X398"/>
  <c r="H398"/>
  <c r="W398"/>
  <c r="F398"/>
  <c r="V398"/>
  <c r="U398"/>
  <c r="S398"/>
  <c r="E398"/>
  <c r="D398"/>
  <c r="C398"/>
  <c r="B398"/>
  <c r="A398"/>
  <c r="L397"/>
  <c r="G397"/>
  <c r="E397"/>
  <c r="J396"/>
  <c r="F396"/>
  <c r="E396"/>
  <c r="J395"/>
  <c r="F395"/>
  <c r="E395"/>
  <c r="K394"/>
  <c r="J394"/>
  <c r="H394"/>
  <c r="G394"/>
  <c r="F394"/>
  <c r="K393"/>
  <c r="J393"/>
  <c r="H393"/>
  <c r="G393"/>
  <c r="F393"/>
  <c r="C392"/>
  <c r="V391"/>
  <c r="U391"/>
  <c r="S391"/>
  <c r="F391"/>
  <c r="E391"/>
  <c r="D391"/>
  <c r="I391"/>
  <c r="C391"/>
  <c r="B391"/>
  <c r="A391"/>
  <c r="L390"/>
  <c r="Q390"/>
  <c r="Z390"/>
  <c r="Y390"/>
  <c r="X390"/>
  <c r="K389"/>
  <c r="J389"/>
  <c r="Z389"/>
  <c r="Y389"/>
  <c r="X389"/>
  <c r="H389"/>
  <c r="W389"/>
  <c r="F389"/>
  <c r="V389"/>
  <c r="T389"/>
  <c r="U389"/>
  <c r="S389"/>
  <c r="E389"/>
  <c r="D389"/>
  <c r="C389"/>
  <c r="B389"/>
  <c r="A389"/>
  <c r="K388"/>
  <c r="J388"/>
  <c r="Z388"/>
  <c r="Y388"/>
  <c r="X388"/>
  <c r="H388"/>
  <c r="W388"/>
  <c r="F388"/>
  <c r="V388"/>
  <c r="T388"/>
  <c r="U388"/>
  <c r="S388"/>
  <c r="E388"/>
  <c r="D388"/>
  <c r="C388"/>
  <c r="B388"/>
  <c r="A388"/>
  <c r="L387"/>
  <c r="G387"/>
  <c r="E387"/>
  <c r="J386"/>
  <c r="F386"/>
  <c r="E386"/>
  <c r="J385"/>
  <c r="F385"/>
  <c r="E385"/>
  <c r="K384"/>
  <c r="J384"/>
  <c r="H384"/>
  <c r="G384"/>
  <c r="F384"/>
  <c r="K383"/>
  <c r="J383"/>
  <c r="H383"/>
  <c r="R383"/>
  <c r="G383"/>
  <c r="F383"/>
  <c r="K382"/>
  <c r="J382"/>
  <c r="H382"/>
  <c r="G382"/>
  <c r="F382"/>
  <c r="K381"/>
  <c r="J381"/>
  <c r="H381"/>
  <c r="R381"/>
  <c r="G381"/>
  <c r="F381"/>
  <c r="C380"/>
  <c r="V379"/>
  <c r="T379"/>
  <c r="U379"/>
  <c r="H386"/>
  <c r="S379"/>
  <c r="F379"/>
  <c r="E379"/>
  <c r="D379"/>
  <c r="I379"/>
  <c r="C379"/>
  <c r="B379"/>
  <c r="A379"/>
  <c r="L378"/>
  <c r="Q378"/>
  <c r="Z378"/>
  <c r="Y378"/>
  <c r="X378"/>
  <c r="L377"/>
  <c r="G377"/>
  <c r="E377"/>
  <c r="J376"/>
  <c r="F376"/>
  <c r="E376"/>
  <c r="J375"/>
  <c r="F375"/>
  <c r="E375"/>
  <c r="K374"/>
  <c r="J374"/>
  <c r="H374"/>
  <c r="G374"/>
  <c r="F374"/>
  <c r="K373"/>
  <c r="J373"/>
  <c r="H373"/>
  <c r="R373"/>
  <c r="G373"/>
  <c r="F373"/>
  <c r="K372"/>
  <c r="J372"/>
  <c r="H372"/>
  <c r="G372"/>
  <c r="F372"/>
  <c r="K371"/>
  <c r="J371"/>
  <c r="H371"/>
  <c r="G371"/>
  <c r="F371"/>
  <c r="V370"/>
  <c r="K376"/>
  <c r="T370"/>
  <c r="K375"/>
  <c r="U370"/>
  <c r="H376"/>
  <c r="S370"/>
  <c r="H375"/>
  <c r="F370"/>
  <c r="E370"/>
  <c r="D370"/>
  <c r="I370"/>
  <c r="C370"/>
  <c r="B370"/>
  <c r="A370"/>
  <c r="L369"/>
  <c r="Q369"/>
  <c r="Z369"/>
  <c r="Y369"/>
  <c r="X369"/>
  <c r="K368"/>
  <c r="J368"/>
  <c r="Z368"/>
  <c r="Y368"/>
  <c r="X368"/>
  <c r="H368"/>
  <c r="W368"/>
  <c r="F368"/>
  <c r="V368"/>
  <c r="T368"/>
  <c r="U368"/>
  <c r="S368"/>
  <c r="E368"/>
  <c r="D368"/>
  <c r="C368"/>
  <c r="B368"/>
  <c r="A368"/>
  <c r="K367"/>
  <c r="J367"/>
  <c r="Z367"/>
  <c r="Y367"/>
  <c r="X367"/>
  <c r="H367"/>
  <c r="W367"/>
  <c r="F367"/>
  <c r="V367"/>
  <c r="T367"/>
  <c r="U367"/>
  <c r="S367"/>
  <c r="E367"/>
  <c r="D367"/>
  <c r="C367"/>
  <c r="B367"/>
  <c r="A367"/>
  <c r="L366"/>
  <c r="G366"/>
  <c r="E366"/>
  <c r="J365"/>
  <c r="F365"/>
  <c r="E365"/>
  <c r="J364"/>
  <c r="F364"/>
  <c r="E364"/>
  <c r="K363"/>
  <c r="J363"/>
  <c r="H363"/>
  <c r="G363"/>
  <c r="F363"/>
  <c r="K362"/>
  <c r="J362"/>
  <c r="H362"/>
  <c r="R362"/>
  <c r="G362"/>
  <c r="F362"/>
  <c r="K361"/>
  <c r="J361"/>
  <c r="H361"/>
  <c r="G361"/>
  <c r="F361"/>
  <c r="K360"/>
  <c r="J360"/>
  <c r="H360"/>
  <c r="R360"/>
  <c r="G360"/>
  <c r="F360"/>
  <c r="C359"/>
  <c r="V358"/>
  <c r="T358"/>
  <c r="K364"/>
  <c r="U358"/>
  <c r="H365"/>
  <c r="S358"/>
  <c r="H364"/>
  <c r="F358"/>
  <c r="E358"/>
  <c r="D358"/>
  <c r="I358"/>
  <c r="C358"/>
  <c r="B358"/>
  <c r="A358"/>
  <c r="L357"/>
  <c r="Q357"/>
  <c r="Z357"/>
  <c r="Y357"/>
  <c r="X357"/>
  <c r="K356"/>
  <c r="J356"/>
  <c r="Z356"/>
  <c r="Y356"/>
  <c r="X356"/>
  <c r="H356"/>
  <c r="W356"/>
  <c r="F356"/>
  <c r="V356"/>
  <c r="T356"/>
  <c r="U356"/>
  <c r="S356"/>
  <c r="E356"/>
  <c r="D356"/>
  <c r="C356"/>
  <c r="B356"/>
  <c r="A356"/>
  <c r="L355"/>
  <c r="G355"/>
  <c r="E355"/>
  <c r="J354"/>
  <c r="E354"/>
  <c r="J353"/>
  <c r="E353"/>
  <c r="K352"/>
  <c r="J352"/>
  <c r="H352"/>
  <c r="G352"/>
  <c r="F352"/>
  <c r="K351"/>
  <c r="J351"/>
  <c r="H351"/>
  <c r="R351"/>
  <c r="G351"/>
  <c r="F351"/>
  <c r="K350"/>
  <c r="J350"/>
  <c r="H350"/>
  <c r="G350"/>
  <c r="F350"/>
  <c r="K349"/>
  <c r="J349"/>
  <c r="H349"/>
  <c r="G349"/>
  <c r="F349"/>
  <c r="C348"/>
  <c r="V347"/>
  <c r="K354"/>
  <c r="T347"/>
  <c r="U347"/>
  <c r="H354"/>
  <c r="S347"/>
  <c r="F347"/>
  <c r="E347"/>
  <c r="D347"/>
  <c r="I347"/>
  <c r="C347"/>
  <c r="B347"/>
  <c r="A347"/>
  <c r="L346"/>
  <c r="Q346"/>
  <c r="Z346"/>
  <c r="Y346"/>
  <c r="X346"/>
  <c r="L345"/>
  <c r="G345"/>
  <c r="E345"/>
  <c r="J344"/>
  <c r="F344"/>
  <c r="E344"/>
  <c r="J343"/>
  <c r="F343"/>
  <c r="E343"/>
  <c r="K342"/>
  <c r="J342"/>
  <c r="H342"/>
  <c r="G342"/>
  <c r="F342"/>
  <c r="K341"/>
  <c r="J341"/>
  <c r="H341"/>
  <c r="R341"/>
  <c r="G341"/>
  <c r="F341"/>
  <c r="K340"/>
  <c r="J340"/>
  <c r="H340"/>
  <c r="G340"/>
  <c r="F340"/>
  <c r="K339"/>
  <c r="J339"/>
  <c r="H339"/>
  <c r="G339"/>
  <c r="F339"/>
  <c r="C338"/>
  <c r="V337"/>
  <c r="K344"/>
  <c r="T337"/>
  <c r="K343"/>
  <c r="U337"/>
  <c r="H344"/>
  <c r="S337"/>
  <c r="H343"/>
  <c r="F337"/>
  <c r="E337"/>
  <c r="D337"/>
  <c r="I337"/>
  <c r="C337"/>
  <c r="B337"/>
  <c r="A337"/>
  <c r="L336"/>
  <c r="Q336"/>
  <c r="Z336"/>
  <c r="Y336"/>
  <c r="X336"/>
  <c r="K335"/>
  <c r="J335"/>
  <c r="Z335"/>
  <c r="Y335"/>
  <c r="X335"/>
  <c r="H335"/>
  <c r="W335"/>
  <c r="F335"/>
  <c r="V335"/>
  <c r="T335"/>
  <c r="U335"/>
  <c r="S335"/>
  <c r="E335"/>
  <c r="D335"/>
  <c r="C335"/>
  <c r="B335"/>
  <c r="A335"/>
  <c r="L334"/>
  <c r="G334"/>
  <c r="E334"/>
  <c r="J333"/>
  <c r="E333"/>
  <c r="J332"/>
  <c r="E332"/>
  <c r="K331"/>
  <c r="J331"/>
  <c r="H331"/>
  <c r="G331"/>
  <c r="F331"/>
  <c r="K330"/>
  <c r="J330"/>
  <c r="H330"/>
  <c r="R330"/>
  <c r="G330"/>
  <c r="F330"/>
  <c r="K329"/>
  <c r="J329"/>
  <c r="H329"/>
  <c r="G329"/>
  <c r="F329"/>
  <c r="K328"/>
  <c r="J328"/>
  <c r="H328"/>
  <c r="R328"/>
  <c r="G328"/>
  <c r="F328"/>
  <c r="C327"/>
  <c r="V326"/>
  <c r="T326"/>
  <c r="U326"/>
  <c r="S326"/>
  <c r="F326"/>
  <c r="E326"/>
  <c r="D326"/>
  <c r="I326"/>
  <c r="C326"/>
  <c r="B326"/>
  <c r="A326"/>
  <c r="L325"/>
  <c r="Q325"/>
  <c r="Z325"/>
  <c r="Y325"/>
  <c r="X325"/>
  <c r="K324"/>
  <c r="J324"/>
  <c r="Z324"/>
  <c r="Y324"/>
  <c r="X324"/>
  <c r="H324"/>
  <c r="W324"/>
  <c r="F324"/>
  <c r="V324"/>
  <c r="T324"/>
  <c r="U324"/>
  <c r="S324"/>
  <c r="E324"/>
  <c r="D324"/>
  <c r="C324"/>
  <c r="B324"/>
  <c r="A324"/>
  <c r="L323"/>
  <c r="G323"/>
  <c r="E323"/>
  <c r="J322"/>
  <c r="E322"/>
  <c r="J321"/>
  <c r="E321"/>
  <c r="K320"/>
  <c r="J320"/>
  <c r="H320"/>
  <c r="G320"/>
  <c r="F320"/>
  <c r="K319"/>
  <c r="J319"/>
  <c r="H319"/>
  <c r="R319"/>
  <c r="G319"/>
  <c r="F319"/>
  <c r="K318"/>
  <c r="J318"/>
  <c r="H318"/>
  <c r="G318"/>
  <c r="F318"/>
  <c r="K317"/>
  <c r="J317"/>
  <c r="H317"/>
  <c r="R317"/>
  <c r="G317"/>
  <c r="F317"/>
  <c r="C316"/>
  <c r="V315"/>
  <c r="T315"/>
  <c r="U315"/>
  <c r="S315"/>
  <c r="F315"/>
  <c r="E315"/>
  <c r="D315"/>
  <c r="I315"/>
  <c r="C315"/>
  <c r="B315"/>
  <c r="A315"/>
  <c r="L314"/>
  <c r="Q314"/>
  <c r="Z314"/>
  <c r="Y314"/>
  <c r="X314"/>
  <c r="K313"/>
  <c r="J313"/>
  <c r="Z313"/>
  <c r="Y313"/>
  <c r="X313"/>
  <c r="H313"/>
  <c r="W313"/>
  <c r="F313"/>
  <c r="V313"/>
  <c r="T313"/>
  <c r="U313"/>
  <c r="S313"/>
  <c r="E313"/>
  <c r="D313"/>
  <c r="C313"/>
  <c r="B313"/>
  <c r="A313"/>
  <c r="L312"/>
  <c r="G312"/>
  <c r="E312"/>
  <c r="J311"/>
  <c r="F311"/>
  <c r="E311"/>
  <c r="J310"/>
  <c r="F310"/>
  <c r="E310"/>
  <c r="K309"/>
  <c r="J309"/>
  <c r="H309"/>
  <c r="G309"/>
  <c r="F309"/>
  <c r="K308"/>
  <c r="J308"/>
  <c r="H308"/>
  <c r="R308"/>
  <c r="G308"/>
  <c r="F308"/>
  <c r="K307"/>
  <c r="J307"/>
  <c r="H307"/>
  <c r="G307"/>
  <c r="F307"/>
  <c r="K306"/>
  <c r="J306"/>
  <c r="H306"/>
  <c r="G306"/>
  <c r="F306"/>
  <c r="C305"/>
  <c r="V304"/>
  <c r="T304"/>
  <c r="K310"/>
  <c r="U304"/>
  <c r="S304"/>
  <c r="H310"/>
  <c r="F304"/>
  <c r="E304"/>
  <c r="D304"/>
  <c r="I304"/>
  <c r="C304"/>
  <c r="B304"/>
  <c r="A304"/>
  <c r="L303"/>
  <c r="Q303"/>
  <c r="Z303"/>
  <c r="Y303"/>
  <c r="X303"/>
  <c r="K302"/>
  <c r="J302"/>
  <c r="Z302"/>
  <c r="Y302"/>
  <c r="X302"/>
  <c r="H302"/>
  <c r="W302"/>
  <c r="F302"/>
  <c r="V302"/>
  <c r="T302"/>
  <c r="U302"/>
  <c r="S302"/>
  <c r="E302"/>
  <c r="D302"/>
  <c r="C302"/>
  <c r="B302"/>
  <c r="A302"/>
  <c r="L301"/>
  <c r="G301"/>
  <c r="E301"/>
  <c r="J300"/>
  <c r="E300"/>
  <c r="J299"/>
  <c r="E299"/>
  <c r="K298"/>
  <c r="J298"/>
  <c r="H298"/>
  <c r="G298"/>
  <c r="F298"/>
  <c r="K297"/>
  <c r="J297"/>
  <c r="H297"/>
  <c r="R297"/>
  <c r="G297"/>
  <c r="F297"/>
  <c r="K296"/>
  <c r="J296"/>
  <c r="H296"/>
  <c r="G296"/>
  <c r="F296"/>
  <c r="K295"/>
  <c r="J295"/>
  <c r="H295"/>
  <c r="R295"/>
  <c r="G295"/>
  <c r="F295"/>
  <c r="C294"/>
  <c r="V293"/>
  <c r="T293"/>
  <c r="U293"/>
  <c r="S293"/>
  <c r="H299"/>
  <c r="F293"/>
  <c r="E293"/>
  <c r="D293"/>
  <c r="I293"/>
  <c r="C293"/>
  <c r="B293"/>
  <c r="A293"/>
  <c r="L292"/>
  <c r="Q292"/>
  <c r="Z292"/>
  <c r="Y292"/>
  <c r="X292"/>
  <c r="K291"/>
  <c r="J291"/>
  <c r="Z291"/>
  <c r="Y291"/>
  <c r="X291"/>
  <c r="H291"/>
  <c r="W291"/>
  <c r="F291"/>
  <c r="V291"/>
  <c r="T291"/>
  <c r="U291"/>
  <c r="S291"/>
  <c r="E291"/>
  <c r="D291"/>
  <c r="C291"/>
  <c r="B291"/>
  <c r="A291"/>
  <c r="L290"/>
  <c r="G290"/>
  <c r="E290"/>
  <c r="J289"/>
  <c r="F289"/>
  <c r="E289"/>
  <c r="J288"/>
  <c r="F288"/>
  <c r="E288"/>
  <c r="K287"/>
  <c r="J287"/>
  <c r="H287"/>
  <c r="G287"/>
  <c r="F287"/>
  <c r="K286"/>
  <c r="J286"/>
  <c r="H286"/>
  <c r="R286"/>
  <c r="G286"/>
  <c r="F286"/>
  <c r="K285"/>
  <c r="J285"/>
  <c r="H285"/>
  <c r="G285"/>
  <c r="F285"/>
  <c r="K284"/>
  <c r="J284"/>
  <c r="H284"/>
  <c r="R284"/>
  <c r="G284"/>
  <c r="F284"/>
  <c r="C283"/>
  <c r="V282"/>
  <c r="K289"/>
  <c r="T282"/>
  <c r="K288"/>
  <c r="U282"/>
  <c r="H289"/>
  <c r="S282"/>
  <c r="H288"/>
  <c r="F282"/>
  <c r="E282"/>
  <c r="D282"/>
  <c r="I282"/>
  <c r="C282"/>
  <c r="B282"/>
  <c r="A282"/>
  <c r="L281"/>
  <c r="Q281"/>
  <c r="Z281"/>
  <c r="Y281"/>
  <c r="X281"/>
  <c r="K280"/>
  <c r="J280"/>
  <c r="Z280"/>
  <c r="Y280"/>
  <c r="X280"/>
  <c r="H280"/>
  <c r="W280"/>
  <c r="F280"/>
  <c r="V280"/>
  <c r="T280"/>
  <c r="U280"/>
  <c r="S280"/>
  <c r="E280"/>
  <c r="D280"/>
  <c r="C280"/>
  <c r="B280"/>
  <c r="A280"/>
  <c r="L279"/>
  <c r="G279"/>
  <c r="E279"/>
  <c r="J278"/>
  <c r="F278"/>
  <c r="E278"/>
  <c r="J277"/>
  <c r="F277"/>
  <c r="E277"/>
  <c r="K276"/>
  <c r="J276"/>
  <c r="H276"/>
  <c r="G276"/>
  <c r="F276"/>
  <c r="K275"/>
  <c r="J275"/>
  <c r="H275"/>
  <c r="R275"/>
  <c r="G275"/>
  <c r="F275"/>
  <c r="K274"/>
  <c r="J274"/>
  <c r="H274"/>
  <c r="G274"/>
  <c r="F274"/>
  <c r="K273"/>
  <c r="J273"/>
  <c r="H273"/>
  <c r="G273"/>
  <c r="F273"/>
  <c r="V272"/>
  <c r="T272"/>
  <c r="K277"/>
  <c r="U272"/>
  <c r="H278"/>
  <c r="S272"/>
  <c r="F272"/>
  <c r="E272"/>
  <c r="D272"/>
  <c r="I272"/>
  <c r="C272"/>
  <c r="B272"/>
  <c r="A272"/>
  <c r="L271"/>
  <c r="Q271"/>
  <c r="Z271"/>
  <c r="Y271"/>
  <c r="X271"/>
  <c r="K270"/>
  <c r="J270"/>
  <c r="Z270"/>
  <c r="Y270"/>
  <c r="X270"/>
  <c r="H270"/>
  <c r="W270"/>
  <c r="F270"/>
  <c r="V270"/>
  <c r="T270"/>
  <c r="U270"/>
  <c r="S270"/>
  <c r="E270"/>
  <c r="D270"/>
  <c r="C270"/>
  <c r="B270"/>
  <c r="A270"/>
  <c r="K269"/>
  <c r="J269"/>
  <c r="Z269"/>
  <c r="Y269"/>
  <c r="X269"/>
  <c r="H269"/>
  <c r="W269"/>
  <c r="F269"/>
  <c r="V269"/>
  <c r="T269"/>
  <c r="U269"/>
  <c r="S269"/>
  <c r="E269"/>
  <c r="D269"/>
  <c r="C269"/>
  <c r="B269"/>
  <c r="A269"/>
  <c r="L268"/>
  <c r="G268"/>
  <c r="E268"/>
  <c r="J267"/>
  <c r="F267"/>
  <c r="E267"/>
  <c r="J266"/>
  <c r="F266"/>
  <c r="E266"/>
  <c r="K265"/>
  <c r="J265"/>
  <c r="H265"/>
  <c r="G265"/>
  <c r="F265"/>
  <c r="K264"/>
  <c r="J264"/>
  <c r="H264"/>
  <c r="R264"/>
  <c r="G264"/>
  <c r="F264"/>
  <c r="K263"/>
  <c r="J263"/>
  <c r="H263"/>
  <c r="G263"/>
  <c r="F263"/>
  <c r="K262"/>
  <c r="J262"/>
  <c r="H262"/>
  <c r="R262"/>
  <c r="G262"/>
  <c r="F262"/>
  <c r="C261"/>
  <c r="V260"/>
  <c r="T260"/>
  <c r="K266"/>
  <c r="U260"/>
  <c r="S260"/>
  <c r="F260"/>
  <c r="E260"/>
  <c r="D260"/>
  <c r="I260"/>
  <c r="C260"/>
  <c r="B260"/>
  <c r="A260"/>
  <c r="L259"/>
  <c r="Q259"/>
  <c r="Z259"/>
  <c r="Y259"/>
  <c r="X259"/>
  <c r="K258"/>
  <c r="J258"/>
  <c r="Z258"/>
  <c r="Y258"/>
  <c r="X258"/>
  <c r="H258"/>
  <c r="W258"/>
  <c r="F258"/>
  <c r="V258"/>
  <c r="T258"/>
  <c r="U258"/>
  <c r="S258"/>
  <c r="E258"/>
  <c r="D258"/>
  <c r="C258"/>
  <c r="B258"/>
  <c r="A258"/>
  <c r="L257"/>
  <c r="G257"/>
  <c r="E257"/>
  <c r="J256"/>
  <c r="F256"/>
  <c r="E256"/>
  <c r="J255"/>
  <c r="F255"/>
  <c r="E255"/>
  <c r="K254"/>
  <c r="J254"/>
  <c r="H254"/>
  <c r="G254"/>
  <c r="F254"/>
  <c r="K253"/>
  <c r="J253"/>
  <c r="H253"/>
  <c r="R253"/>
  <c r="G253"/>
  <c r="F253"/>
  <c r="K252"/>
  <c r="J252"/>
  <c r="H252"/>
  <c r="G252"/>
  <c r="F252"/>
  <c r="K251"/>
  <c r="J251"/>
  <c r="H251"/>
  <c r="R251"/>
  <c r="G251"/>
  <c r="F251"/>
  <c r="V250"/>
  <c r="T250"/>
  <c r="U250"/>
  <c r="S250"/>
  <c r="H255"/>
  <c r="F250"/>
  <c r="E250"/>
  <c r="D250"/>
  <c r="I250"/>
  <c r="C250"/>
  <c r="B250"/>
  <c r="A250"/>
  <c r="L249"/>
  <c r="Q249"/>
  <c r="Z249"/>
  <c r="Y249"/>
  <c r="X249"/>
  <c r="K248"/>
  <c r="J248"/>
  <c r="Z248"/>
  <c r="Y248"/>
  <c r="X248"/>
  <c r="H248"/>
  <c r="W248"/>
  <c r="F248"/>
  <c r="V248"/>
  <c r="T248"/>
  <c r="U248"/>
  <c r="S248"/>
  <c r="E248"/>
  <c r="D248"/>
  <c r="C248"/>
  <c r="B248"/>
  <c r="A248"/>
  <c r="L247"/>
  <c r="G247"/>
  <c r="E247"/>
  <c r="J246"/>
  <c r="F246"/>
  <c r="E246"/>
  <c r="J245"/>
  <c r="F245"/>
  <c r="E245"/>
  <c r="K244"/>
  <c r="J244"/>
  <c r="H244"/>
  <c r="G244"/>
  <c r="F244"/>
  <c r="K243"/>
  <c r="J243"/>
  <c r="H243"/>
  <c r="R243"/>
  <c r="G243"/>
  <c r="F243"/>
  <c r="K242"/>
  <c r="J242"/>
  <c r="H242"/>
  <c r="G242"/>
  <c r="F242"/>
  <c r="K241"/>
  <c r="J241"/>
  <c r="H241"/>
  <c r="R241"/>
  <c r="G241"/>
  <c r="F241"/>
  <c r="V240"/>
  <c r="K246"/>
  <c r="T240"/>
  <c r="U240"/>
  <c r="S240"/>
  <c r="F240"/>
  <c r="E240"/>
  <c r="D240"/>
  <c r="I240"/>
  <c r="C240"/>
  <c r="B240"/>
  <c r="A240"/>
  <c r="L239"/>
  <c r="Q239"/>
  <c r="Z239"/>
  <c r="Y239"/>
  <c r="X239"/>
  <c r="K238"/>
  <c r="J238"/>
  <c r="Z238"/>
  <c r="Y238"/>
  <c r="X238"/>
  <c r="H238"/>
  <c r="W238"/>
  <c r="F238"/>
  <c r="V238"/>
  <c r="T238"/>
  <c r="U238"/>
  <c r="S238"/>
  <c r="E238"/>
  <c r="D238"/>
  <c r="C238"/>
  <c r="B238"/>
  <c r="A238"/>
  <c r="L237"/>
  <c r="G237"/>
  <c r="E237"/>
  <c r="J236"/>
  <c r="F236"/>
  <c r="E236"/>
  <c r="J235"/>
  <c r="F235"/>
  <c r="E235"/>
  <c r="K234"/>
  <c r="J234"/>
  <c r="H234"/>
  <c r="G234"/>
  <c r="F234"/>
  <c r="K233"/>
  <c r="J233"/>
  <c r="H233"/>
  <c r="R233"/>
  <c r="G233"/>
  <c r="F233"/>
  <c r="K232"/>
  <c r="J232"/>
  <c r="H232"/>
  <c r="G232"/>
  <c r="F232"/>
  <c r="K231"/>
  <c r="J231"/>
  <c r="H231"/>
  <c r="G231"/>
  <c r="F231"/>
  <c r="V230"/>
  <c r="K236"/>
  <c r="T230"/>
  <c r="U230"/>
  <c r="S230"/>
  <c r="H235"/>
  <c r="F230"/>
  <c r="E230"/>
  <c r="D230"/>
  <c r="I230"/>
  <c r="C230"/>
  <c r="B230"/>
  <c r="A230"/>
  <c r="L229"/>
  <c r="Q229"/>
  <c r="Z229"/>
  <c r="Y229"/>
  <c r="X229"/>
  <c r="K228"/>
  <c r="J228"/>
  <c r="Z228"/>
  <c r="Y228"/>
  <c r="X228"/>
  <c r="H228"/>
  <c r="W228"/>
  <c r="F228"/>
  <c r="V228"/>
  <c r="T228"/>
  <c r="U228"/>
  <c r="S228"/>
  <c r="E228"/>
  <c r="D228"/>
  <c r="C228"/>
  <c r="B228"/>
  <c r="A228"/>
  <c r="K227"/>
  <c r="J227"/>
  <c r="Z227"/>
  <c r="Y227"/>
  <c r="X227"/>
  <c r="H227"/>
  <c r="W227"/>
  <c r="F227"/>
  <c r="V227"/>
  <c r="T227"/>
  <c r="U227"/>
  <c r="S227"/>
  <c r="E227"/>
  <c r="D227"/>
  <c r="C227"/>
  <c r="B227"/>
  <c r="A227"/>
  <c r="L226"/>
  <c r="G226"/>
  <c r="E226"/>
  <c r="J225"/>
  <c r="F225"/>
  <c r="E225"/>
  <c r="J224"/>
  <c r="F224"/>
  <c r="E224"/>
  <c r="K223"/>
  <c r="J223"/>
  <c r="H223"/>
  <c r="G223"/>
  <c r="F223"/>
  <c r="K222"/>
  <c r="J222"/>
  <c r="H222"/>
  <c r="R222"/>
  <c r="G222"/>
  <c r="F222"/>
  <c r="K221"/>
  <c r="J221"/>
  <c r="H221"/>
  <c r="G221"/>
  <c r="F221"/>
  <c r="K220"/>
  <c r="J220"/>
  <c r="H220"/>
  <c r="R220"/>
  <c r="G220"/>
  <c r="F220"/>
  <c r="C219"/>
  <c r="V218"/>
  <c r="K225"/>
  <c r="T218"/>
  <c r="U218"/>
  <c r="S218"/>
  <c r="F218"/>
  <c r="E218"/>
  <c r="D218"/>
  <c r="I218"/>
  <c r="C218"/>
  <c r="B218"/>
  <c r="A218"/>
  <c r="L217"/>
  <c r="Q217"/>
  <c r="Z217"/>
  <c r="Y217"/>
  <c r="X217"/>
  <c r="K216"/>
  <c r="J216"/>
  <c r="Z216"/>
  <c r="Y216"/>
  <c r="X216"/>
  <c r="H216"/>
  <c r="W216"/>
  <c r="F216"/>
  <c r="V216"/>
  <c r="T216"/>
  <c r="U216"/>
  <c r="S216"/>
  <c r="E216"/>
  <c r="D216"/>
  <c r="C216"/>
  <c r="B216"/>
  <c r="A216"/>
  <c r="L215"/>
  <c r="G215"/>
  <c r="E215"/>
  <c r="J214"/>
  <c r="F214"/>
  <c r="E214"/>
  <c r="J213"/>
  <c r="F213"/>
  <c r="E213"/>
  <c r="K212"/>
  <c r="J212"/>
  <c r="H212"/>
  <c r="G212"/>
  <c r="F212"/>
  <c r="K211"/>
  <c r="J211"/>
  <c r="H211"/>
  <c r="R211"/>
  <c r="G211"/>
  <c r="F211"/>
  <c r="K210"/>
  <c r="J210"/>
  <c r="H210"/>
  <c r="G210"/>
  <c r="F210"/>
  <c r="K209"/>
  <c r="J209"/>
  <c r="H209"/>
  <c r="G209"/>
  <c r="F209"/>
  <c r="V208"/>
  <c r="K214"/>
  <c r="T208"/>
  <c r="K213"/>
  <c r="U208"/>
  <c r="H214"/>
  <c r="S208"/>
  <c r="F208"/>
  <c r="E208"/>
  <c r="D208"/>
  <c r="I208"/>
  <c r="C208"/>
  <c r="B208"/>
  <c r="A208"/>
  <c r="L207"/>
  <c r="Q207"/>
  <c r="Z207"/>
  <c r="Y207"/>
  <c r="X207"/>
  <c r="K206"/>
  <c r="J206"/>
  <c r="Z206"/>
  <c r="Y206"/>
  <c r="X206"/>
  <c r="H206"/>
  <c r="W206"/>
  <c r="F206"/>
  <c r="V206"/>
  <c r="T206"/>
  <c r="U206"/>
  <c r="S206"/>
  <c r="E206"/>
  <c r="D206"/>
  <c r="C206"/>
  <c r="B206"/>
  <c r="A206"/>
  <c r="K205"/>
  <c r="J205"/>
  <c r="Z205"/>
  <c r="Y205"/>
  <c r="X205"/>
  <c r="H205"/>
  <c r="W205"/>
  <c r="F205"/>
  <c r="V205"/>
  <c r="T205"/>
  <c r="U205"/>
  <c r="S205"/>
  <c r="E205"/>
  <c r="D205"/>
  <c r="C205"/>
  <c r="B205"/>
  <c r="A205"/>
  <c r="L204"/>
  <c r="G204"/>
  <c r="E204"/>
  <c r="J203"/>
  <c r="F203"/>
  <c r="E203"/>
  <c r="J202"/>
  <c r="F202"/>
  <c r="E202"/>
  <c r="K201"/>
  <c r="J201"/>
  <c r="H201"/>
  <c r="G201"/>
  <c r="F201"/>
  <c r="K200"/>
  <c r="J200"/>
  <c r="H200"/>
  <c r="R200"/>
  <c r="G200"/>
  <c r="F200"/>
  <c r="K199"/>
  <c r="J199"/>
  <c r="H199"/>
  <c r="G199"/>
  <c r="F199"/>
  <c r="K198"/>
  <c r="J198"/>
  <c r="H198"/>
  <c r="R198"/>
  <c r="G198"/>
  <c r="F198"/>
  <c r="C197"/>
  <c r="V196"/>
  <c r="K203"/>
  <c r="T196"/>
  <c r="K202"/>
  <c r="U196"/>
  <c r="H203"/>
  <c r="S196"/>
  <c r="F196"/>
  <c r="E196"/>
  <c r="D196"/>
  <c r="I196"/>
  <c r="C196"/>
  <c r="B196"/>
  <c r="A196"/>
  <c r="L195"/>
  <c r="Q195"/>
  <c r="Z195"/>
  <c r="Y195"/>
  <c r="X195"/>
  <c r="K194"/>
  <c r="J194"/>
  <c r="Z194"/>
  <c r="Y194"/>
  <c r="X194"/>
  <c r="H194"/>
  <c r="W194"/>
  <c r="F194"/>
  <c r="V194"/>
  <c r="T194"/>
  <c r="U194"/>
  <c r="S194"/>
  <c r="E194"/>
  <c r="D194"/>
  <c r="C194"/>
  <c r="B194"/>
  <c r="A194"/>
  <c r="K193"/>
  <c r="J193"/>
  <c r="Z193"/>
  <c r="Y193"/>
  <c r="X193"/>
  <c r="H193"/>
  <c r="W193"/>
  <c r="F193"/>
  <c r="V193"/>
  <c r="T193"/>
  <c r="U193"/>
  <c r="S193"/>
  <c r="E193"/>
  <c r="D193"/>
  <c r="C193"/>
  <c r="B193"/>
  <c r="A193"/>
  <c r="L192"/>
  <c r="G192"/>
  <c r="E192"/>
  <c r="J191"/>
  <c r="E191"/>
  <c r="J190"/>
  <c r="E190"/>
  <c r="K189"/>
  <c r="J189"/>
  <c r="H189"/>
  <c r="G189"/>
  <c r="F189"/>
  <c r="K188"/>
  <c r="J188"/>
  <c r="H188"/>
  <c r="R188"/>
  <c r="G188"/>
  <c r="F188"/>
  <c r="C187"/>
  <c r="V186"/>
  <c r="K191"/>
  <c r="T186"/>
  <c r="U186"/>
  <c r="H191"/>
  <c r="S186"/>
  <c r="F186"/>
  <c r="E186"/>
  <c r="D186"/>
  <c r="I186"/>
  <c r="C186"/>
  <c r="B186"/>
  <c r="A186"/>
  <c r="L185"/>
  <c r="Q185"/>
  <c r="Z185"/>
  <c r="Y185"/>
  <c r="X185"/>
  <c r="L184"/>
  <c r="G184"/>
  <c r="E184"/>
  <c r="J183"/>
  <c r="F183"/>
  <c r="E183"/>
  <c r="J182"/>
  <c r="F182"/>
  <c r="E182"/>
  <c r="K181"/>
  <c r="J181"/>
  <c r="H181"/>
  <c r="G181"/>
  <c r="F181"/>
  <c r="C180"/>
  <c r="V179"/>
  <c r="K183"/>
  <c r="T179"/>
  <c r="K182"/>
  <c r="U179"/>
  <c r="H183"/>
  <c r="S179"/>
  <c r="H182"/>
  <c r="F179"/>
  <c r="E179"/>
  <c r="D179"/>
  <c r="I179"/>
  <c r="C179"/>
  <c r="B179"/>
  <c r="A179"/>
  <c r="L178"/>
  <c r="Q178"/>
  <c r="Z178"/>
  <c r="Y178"/>
  <c r="X178"/>
  <c r="L177"/>
  <c r="G177"/>
  <c r="E177"/>
  <c r="J176"/>
  <c r="F176"/>
  <c r="E176"/>
  <c r="J175"/>
  <c r="F175"/>
  <c r="E175"/>
  <c r="K174"/>
  <c r="J174"/>
  <c r="H174"/>
  <c r="R174"/>
  <c r="G174"/>
  <c r="F174"/>
  <c r="C173"/>
  <c r="V172"/>
  <c r="K176"/>
  <c r="T172"/>
  <c r="K175"/>
  <c r="U172"/>
  <c r="H176"/>
  <c r="S172"/>
  <c r="H175"/>
  <c r="F172"/>
  <c r="E172"/>
  <c r="D172"/>
  <c r="I172"/>
  <c r="C172"/>
  <c r="B172"/>
  <c r="A172"/>
  <c r="L171"/>
  <c r="Q171"/>
  <c r="Z171"/>
  <c r="Y171"/>
  <c r="X171"/>
  <c r="L170"/>
  <c r="G170"/>
  <c r="E170"/>
  <c r="J169"/>
  <c r="E169"/>
  <c r="J168"/>
  <c r="E168"/>
  <c r="K167"/>
  <c r="J167"/>
  <c r="H167"/>
  <c r="G167"/>
  <c r="F167"/>
  <c r="C166"/>
  <c r="V165"/>
  <c r="K169"/>
  <c r="T165"/>
  <c r="K168"/>
  <c r="U165"/>
  <c r="H169"/>
  <c r="S165"/>
  <c r="H168"/>
  <c r="F165"/>
  <c r="E165"/>
  <c r="D165"/>
  <c r="I165"/>
  <c r="C165"/>
  <c r="B165"/>
  <c r="A165"/>
  <c r="L164"/>
  <c r="Q164"/>
  <c r="Z164"/>
  <c r="Y164"/>
  <c r="X164"/>
  <c r="L163"/>
  <c r="G163"/>
  <c r="E163"/>
  <c r="J162"/>
  <c r="F162"/>
  <c r="E162"/>
  <c r="J161"/>
  <c r="F161"/>
  <c r="E161"/>
  <c r="K160"/>
  <c r="J160"/>
  <c r="H160"/>
  <c r="R160"/>
  <c r="G160"/>
  <c r="F160"/>
  <c r="K159"/>
  <c r="J159"/>
  <c r="H159"/>
  <c r="G159"/>
  <c r="F159"/>
  <c r="K158"/>
  <c r="J158"/>
  <c r="H158"/>
  <c r="R158"/>
  <c r="G158"/>
  <c r="F158"/>
  <c r="C157"/>
  <c r="V156"/>
  <c r="K162"/>
  <c r="T156"/>
  <c r="K161"/>
  <c r="U156"/>
  <c r="H162"/>
  <c r="S156"/>
  <c r="H161"/>
  <c r="F156"/>
  <c r="E156"/>
  <c r="D156"/>
  <c r="I156"/>
  <c r="C156"/>
  <c r="B156"/>
  <c r="A156"/>
  <c r="L155"/>
  <c r="Q155"/>
  <c r="Z155"/>
  <c r="Y155"/>
  <c r="X155"/>
  <c r="L154"/>
  <c r="G154"/>
  <c r="E154"/>
  <c r="J153"/>
  <c r="E153"/>
  <c r="J152"/>
  <c r="E152"/>
  <c r="K151"/>
  <c r="J151"/>
  <c r="H151"/>
  <c r="R151"/>
  <c r="G151"/>
  <c r="F151"/>
  <c r="K150"/>
  <c r="J150"/>
  <c r="H150"/>
  <c r="G150"/>
  <c r="F150"/>
  <c r="K149"/>
  <c r="J149"/>
  <c r="H149"/>
  <c r="R149"/>
  <c r="G149"/>
  <c r="F149"/>
  <c r="C148"/>
  <c r="V147"/>
  <c r="K153"/>
  <c r="T147"/>
  <c r="K152"/>
  <c r="U147"/>
  <c r="H153"/>
  <c r="S147"/>
  <c r="H152"/>
  <c r="F147"/>
  <c r="E147"/>
  <c r="D147"/>
  <c r="I147"/>
  <c r="C147"/>
  <c r="B147"/>
  <c r="A147"/>
  <c r="L146"/>
  <c r="Q146"/>
  <c r="Z146"/>
  <c r="Y146"/>
  <c r="X146"/>
  <c r="L145"/>
  <c r="G145"/>
  <c r="E145"/>
  <c r="J144"/>
  <c r="F144"/>
  <c r="E144"/>
  <c r="J143"/>
  <c r="F143"/>
  <c r="E143"/>
  <c r="K142"/>
  <c r="J142"/>
  <c r="H142"/>
  <c r="R142"/>
  <c r="G142"/>
  <c r="F142"/>
  <c r="K141"/>
  <c r="J141"/>
  <c r="H141"/>
  <c r="G141"/>
  <c r="F141"/>
  <c r="K140"/>
  <c r="J140"/>
  <c r="H140"/>
  <c r="G140"/>
  <c r="F140"/>
  <c r="C139"/>
  <c r="V138"/>
  <c r="K144"/>
  <c r="T138"/>
  <c r="K143"/>
  <c r="U138"/>
  <c r="H144"/>
  <c r="S138"/>
  <c r="H143"/>
  <c r="F138"/>
  <c r="E138"/>
  <c r="D138"/>
  <c r="I138"/>
  <c r="C138"/>
  <c r="B138"/>
  <c r="A138"/>
  <c r="L137"/>
  <c r="Q137"/>
  <c r="Z137"/>
  <c r="Y137"/>
  <c r="X137"/>
  <c r="L136"/>
  <c r="G136"/>
  <c r="E136"/>
  <c r="J135"/>
  <c r="E135"/>
  <c r="J134"/>
  <c r="E134"/>
  <c r="K133"/>
  <c r="J133"/>
  <c r="H133"/>
  <c r="R133"/>
  <c r="G133"/>
  <c r="F133"/>
  <c r="K132"/>
  <c r="J132"/>
  <c r="H132"/>
  <c r="G132"/>
  <c r="F132"/>
  <c r="K131"/>
  <c r="J131"/>
  <c r="H131"/>
  <c r="G131"/>
  <c r="F131"/>
  <c r="C130"/>
  <c r="V129"/>
  <c r="K135"/>
  <c r="T129"/>
  <c r="K134"/>
  <c r="U129"/>
  <c r="H135"/>
  <c r="S129"/>
  <c r="H134"/>
  <c r="F129"/>
  <c r="E129"/>
  <c r="D129"/>
  <c r="I129"/>
  <c r="C129"/>
  <c r="B129"/>
  <c r="A129"/>
  <c r="L128"/>
  <c r="Q128"/>
  <c r="Z128"/>
  <c r="Y128"/>
  <c r="X128"/>
  <c r="L127"/>
  <c r="G127"/>
  <c r="E127"/>
  <c r="J126"/>
  <c r="F126"/>
  <c r="E126"/>
  <c r="J125"/>
  <c r="F125"/>
  <c r="E125"/>
  <c r="K124"/>
  <c r="J124"/>
  <c r="H124"/>
  <c r="R124"/>
  <c r="G124"/>
  <c r="F124"/>
  <c r="K123"/>
  <c r="J123"/>
  <c r="H123"/>
  <c r="G123"/>
  <c r="F123"/>
  <c r="K122"/>
  <c r="J122"/>
  <c r="H122"/>
  <c r="R122"/>
  <c r="G122"/>
  <c r="F122"/>
  <c r="C121"/>
  <c r="V120"/>
  <c r="K126"/>
  <c r="T120"/>
  <c r="K125"/>
  <c r="U120"/>
  <c r="H126"/>
  <c r="S120"/>
  <c r="H125"/>
  <c r="F120"/>
  <c r="E120"/>
  <c r="D120"/>
  <c r="I120"/>
  <c r="C120"/>
  <c r="B120"/>
  <c r="A120"/>
  <c r="L119"/>
  <c r="Q119"/>
  <c r="Z119"/>
  <c r="Y119"/>
  <c r="X119"/>
  <c r="L118"/>
  <c r="G118"/>
  <c r="E118"/>
  <c r="J117"/>
  <c r="F117"/>
  <c r="E117"/>
  <c r="J116"/>
  <c r="F116"/>
  <c r="E116"/>
  <c r="K115"/>
  <c r="J115"/>
  <c r="H115"/>
  <c r="R115"/>
  <c r="G115"/>
  <c r="F115"/>
  <c r="K114"/>
  <c r="J114"/>
  <c r="H114"/>
  <c r="G114"/>
  <c r="F114"/>
  <c r="K113"/>
  <c r="J113"/>
  <c r="H113"/>
  <c r="R113"/>
  <c r="G113"/>
  <c r="F113"/>
  <c r="V112"/>
  <c r="K117"/>
  <c r="T112"/>
  <c r="K116"/>
  <c r="U112"/>
  <c r="H117"/>
  <c r="S112"/>
  <c r="H116"/>
  <c r="F112"/>
  <c r="E112"/>
  <c r="D112"/>
  <c r="I112"/>
  <c r="C112"/>
  <c r="B112"/>
  <c r="A112"/>
  <c r="L111"/>
  <c r="Q111"/>
  <c r="Z111"/>
  <c r="Y111"/>
  <c r="X111"/>
  <c r="L110"/>
  <c r="G110"/>
  <c r="E110"/>
  <c r="J109"/>
  <c r="F109"/>
  <c r="E109"/>
  <c r="J108"/>
  <c r="F108"/>
  <c r="E108"/>
  <c r="K107"/>
  <c r="J107"/>
  <c r="H107"/>
  <c r="R107"/>
  <c r="G107"/>
  <c r="F107"/>
  <c r="K106"/>
  <c r="J106"/>
  <c r="H106"/>
  <c r="G106"/>
  <c r="F106"/>
  <c r="K105"/>
  <c r="J105"/>
  <c r="H105"/>
  <c r="R105"/>
  <c r="G105"/>
  <c r="F105"/>
  <c r="C104"/>
  <c r="V103"/>
  <c r="K109"/>
  <c r="T103"/>
  <c r="K108"/>
  <c r="U103"/>
  <c r="H109"/>
  <c r="S103"/>
  <c r="H108"/>
  <c r="F103"/>
  <c r="E103"/>
  <c r="D103"/>
  <c r="I103"/>
  <c r="C103"/>
  <c r="B103"/>
  <c r="A103"/>
  <c r="L102"/>
  <c r="Q102"/>
  <c r="Z102"/>
  <c r="Y102"/>
  <c r="X102"/>
  <c r="L101"/>
  <c r="G101"/>
  <c r="E101"/>
  <c r="J100"/>
  <c r="F100"/>
  <c r="E100"/>
  <c r="J99"/>
  <c r="F99"/>
  <c r="E99"/>
  <c r="K98"/>
  <c r="J98"/>
  <c r="H98"/>
  <c r="R98"/>
  <c r="G98"/>
  <c r="F98"/>
  <c r="K97"/>
  <c r="J97"/>
  <c r="H97"/>
  <c r="G97"/>
  <c r="F97"/>
  <c r="K96"/>
  <c r="J96"/>
  <c r="H96"/>
  <c r="R96"/>
  <c r="G96"/>
  <c r="F96"/>
  <c r="C95"/>
  <c r="V94"/>
  <c r="K100"/>
  <c r="T94"/>
  <c r="K99"/>
  <c r="U94"/>
  <c r="H100"/>
  <c r="S94"/>
  <c r="H99"/>
  <c r="F94"/>
  <c r="E94"/>
  <c r="D94"/>
  <c r="I94"/>
  <c r="C94"/>
  <c r="B94"/>
  <c r="A94"/>
  <c r="L93"/>
  <c r="Q93"/>
  <c r="Z93"/>
  <c r="Y93"/>
  <c r="X93"/>
  <c r="L92"/>
  <c r="G92"/>
  <c r="E92"/>
  <c r="J91"/>
  <c r="F91"/>
  <c r="E91"/>
  <c r="J90"/>
  <c r="F90"/>
  <c r="E90"/>
  <c r="K89"/>
  <c r="J89"/>
  <c r="H89"/>
  <c r="R89"/>
  <c r="G89"/>
  <c r="F89"/>
  <c r="K88"/>
  <c r="J88"/>
  <c r="H88"/>
  <c r="G88"/>
  <c r="F88"/>
  <c r="K87"/>
  <c r="J87"/>
  <c r="H87"/>
  <c r="R87"/>
  <c r="G87"/>
  <c r="F87"/>
  <c r="C86"/>
  <c r="V85"/>
  <c r="K91"/>
  <c r="T85"/>
  <c r="K90"/>
  <c r="U85"/>
  <c r="H91"/>
  <c r="S85"/>
  <c r="H90"/>
  <c r="F85"/>
  <c r="E85"/>
  <c r="D85"/>
  <c r="I85"/>
  <c r="C85"/>
  <c r="B85"/>
  <c r="A85"/>
  <c r="L84"/>
  <c r="Q84"/>
  <c r="Z84"/>
  <c r="Y84"/>
  <c r="X84"/>
  <c r="L83"/>
  <c r="G83"/>
  <c r="E83"/>
  <c r="J82"/>
  <c r="F82"/>
  <c r="E82"/>
  <c r="J81"/>
  <c r="F81"/>
  <c r="E81"/>
  <c r="K80"/>
  <c r="J80"/>
  <c r="H80"/>
  <c r="R80"/>
  <c r="G80"/>
  <c r="F80"/>
  <c r="K79"/>
  <c r="J79"/>
  <c r="H79"/>
  <c r="G79"/>
  <c r="F79"/>
  <c r="K78"/>
  <c r="J78"/>
  <c r="H78"/>
  <c r="R78"/>
  <c r="G78"/>
  <c r="F78"/>
  <c r="V77"/>
  <c r="K82"/>
  <c r="T77"/>
  <c r="K81"/>
  <c r="U77"/>
  <c r="H82"/>
  <c r="S77"/>
  <c r="H81"/>
  <c r="F77"/>
  <c r="E77"/>
  <c r="D77"/>
  <c r="I77"/>
  <c r="C77"/>
  <c r="B77"/>
  <c r="A77"/>
  <c r="L76"/>
  <c r="Q76"/>
  <c r="Z76"/>
  <c r="Y76"/>
  <c r="X76"/>
  <c r="L75"/>
  <c r="G75"/>
  <c r="E75"/>
  <c r="J74"/>
  <c r="F74"/>
  <c r="E74"/>
  <c r="J73"/>
  <c r="F73"/>
  <c r="E73"/>
  <c r="K72"/>
  <c r="J72"/>
  <c r="H72"/>
  <c r="R72"/>
  <c r="G72"/>
  <c r="F72"/>
  <c r="K71"/>
  <c r="J71"/>
  <c r="H71"/>
  <c r="G71"/>
  <c r="F71"/>
  <c r="K70"/>
  <c r="J70"/>
  <c r="H70"/>
  <c r="G70"/>
  <c r="F70"/>
  <c r="C69"/>
  <c r="V68"/>
  <c r="K74"/>
  <c r="T68"/>
  <c r="K73"/>
  <c r="U68"/>
  <c r="H74"/>
  <c r="S68"/>
  <c r="H73"/>
  <c r="F68"/>
  <c r="E68"/>
  <c r="D68"/>
  <c r="I68"/>
  <c r="C68"/>
  <c r="B68"/>
  <c r="A68"/>
  <c r="L67"/>
  <c r="Q67"/>
  <c r="Z67"/>
  <c r="Y67"/>
  <c r="X67"/>
  <c r="L66"/>
  <c r="G66"/>
  <c r="E66"/>
  <c r="J65"/>
  <c r="E65"/>
  <c r="J64"/>
  <c r="E64"/>
  <c r="K63"/>
  <c r="J63"/>
  <c r="H63"/>
  <c r="R63"/>
  <c r="G63"/>
  <c r="F63"/>
  <c r="V62"/>
  <c r="K65"/>
  <c r="T62"/>
  <c r="K64"/>
  <c r="U62"/>
  <c r="H65"/>
  <c r="S62"/>
  <c r="H64"/>
  <c r="F62"/>
  <c r="E62"/>
  <c r="D62"/>
  <c r="I62"/>
  <c r="C62"/>
  <c r="B62"/>
  <c r="A62"/>
  <c r="L61"/>
  <c r="Q61"/>
  <c r="Z61"/>
  <c r="Y61"/>
  <c r="X61"/>
  <c r="L60"/>
  <c r="G60"/>
  <c r="E60"/>
  <c r="J59"/>
  <c r="E59"/>
  <c r="J58"/>
  <c r="E58"/>
  <c r="K57"/>
  <c r="J57"/>
  <c r="H57"/>
  <c r="R57"/>
  <c r="G57"/>
  <c r="F57"/>
  <c r="V56"/>
  <c r="K59"/>
  <c r="T56"/>
  <c r="K58"/>
  <c r="U56"/>
  <c r="H59"/>
  <c r="S56"/>
  <c r="H58"/>
  <c r="F56"/>
  <c r="E56"/>
  <c r="D56"/>
  <c r="I56"/>
  <c r="C56"/>
  <c r="B56"/>
  <c r="A56"/>
  <c r="L55"/>
  <c r="Q55"/>
  <c r="Z55"/>
  <c r="Y55"/>
  <c r="X55"/>
  <c r="L54"/>
  <c r="G54"/>
  <c r="E54"/>
  <c r="J53"/>
  <c r="E53"/>
  <c r="J52"/>
  <c r="E52"/>
  <c r="K51"/>
  <c r="J51"/>
  <c r="H51"/>
  <c r="G51"/>
  <c r="F51"/>
  <c r="C50"/>
  <c r="V49"/>
  <c r="K53"/>
  <c r="T49"/>
  <c r="K52"/>
  <c r="U49"/>
  <c r="H53"/>
  <c r="S49"/>
  <c r="H52"/>
  <c r="F49"/>
  <c r="E49"/>
  <c r="D49"/>
  <c r="I49"/>
  <c r="C49"/>
  <c r="B49"/>
  <c r="A49"/>
  <c r="L48"/>
  <c r="Q48"/>
  <c r="Z48"/>
  <c r="Y48"/>
  <c r="X48"/>
  <c r="L47"/>
  <c r="G47"/>
  <c r="E47"/>
  <c r="J46"/>
  <c r="E46"/>
  <c r="J45"/>
  <c r="E45"/>
  <c r="K44"/>
  <c r="J44"/>
  <c r="H44"/>
  <c r="G44"/>
  <c r="F44"/>
  <c r="C43"/>
  <c r="V42"/>
  <c r="K46"/>
  <c r="T42"/>
  <c r="K45"/>
  <c r="U42"/>
  <c r="H46"/>
  <c r="S42"/>
  <c r="H45"/>
  <c r="F42"/>
  <c r="E42"/>
  <c r="D42"/>
  <c r="I42"/>
  <c r="C42"/>
  <c r="B42"/>
  <c r="A42"/>
  <c r="L41"/>
  <c r="Q41"/>
  <c r="Z41"/>
  <c r="Y41"/>
  <c r="X41"/>
  <c r="L40"/>
  <c r="G40"/>
  <c r="E40"/>
  <c r="J39"/>
  <c r="F39"/>
  <c r="E39"/>
  <c r="J38"/>
  <c r="F38"/>
  <c r="E38"/>
  <c r="K37"/>
  <c r="J37"/>
  <c r="H37"/>
  <c r="R37"/>
  <c r="G37"/>
  <c r="F37"/>
  <c r="K36"/>
  <c r="J36"/>
  <c r="H36"/>
  <c r="G36"/>
  <c r="F36"/>
  <c r="K35"/>
  <c r="J35"/>
  <c r="H35"/>
  <c r="R35"/>
  <c r="G35"/>
  <c r="F35"/>
  <c r="V34"/>
  <c r="K39"/>
  <c r="T34"/>
  <c r="K38"/>
  <c r="U34"/>
  <c r="H39"/>
  <c r="S34"/>
  <c r="H38"/>
  <c r="F34"/>
  <c r="E34"/>
  <c r="D34"/>
  <c r="I34"/>
  <c r="C34"/>
  <c r="B34"/>
  <c r="A34"/>
  <c r="L33"/>
  <c r="Q33"/>
  <c r="Z33"/>
  <c r="Y33"/>
  <c r="X33"/>
  <c r="L32"/>
  <c r="G32"/>
  <c r="E32"/>
  <c r="J31"/>
  <c r="F31"/>
  <c r="E31"/>
  <c r="J30"/>
  <c r="F30"/>
  <c r="E30"/>
  <c r="K29"/>
  <c r="J29"/>
  <c r="H29"/>
  <c r="G29"/>
  <c r="F29"/>
  <c r="K28"/>
  <c r="J28"/>
  <c r="H28"/>
  <c r="R28"/>
  <c r="G28"/>
  <c r="F28"/>
  <c r="K27"/>
  <c r="J27"/>
  <c r="H27"/>
  <c r="G27"/>
  <c r="F27"/>
  <c r="K26"/>
  <c r="J26"/>
  <c r="H26"/>
  <c r="G26"/>
  <c r="F26"/>
  <c r="C25"/>
  <c r="V24"/>
  <c r="K31"/>
  <c r="T24"/>
  <c r="K30"/>
  <c r="U24"/>
  <c r="H31"/>
  <c r="S24"/>
  <c r="H30"/>
  <c r="F24"/>
  <c r="E24"/>
  <c r="D24"/>
  <c r="I24"/>
  <c r="C24"/>
  <c r="B24"/>
  <c r="A24"/>
  <c r="A23"/>
  <c r="B7"/>
  <c r="A1"/>
  <c r="K278"/>
  <c r="K299"/>
  <c r="H776"/>
  <c r="H819"/>
  <c r="H202"/>
  <c r="H311"/>
  <c r="G314"/>
  <c r="O314"/>
  <c r="K470"/>
  <c r="K579"/>
  <c r="R747"/>
  <c r="K891"/>
  <c r="K245"/>
  <c r="J249"/>
  <c r="P249"/>
  <c r="K255"/>
  <c r="H277"/>
  <c r="H321"/>
  <c r="H332"/>
  <c r="K630"/>
  <c r="H719"/>
  <c r="W752"/>
  <c r="H225"/>
  <c r="H300"/>
  <c r="K427"/>
  <c r="J535"/>
  <c r="P535"/>
  <c r="H554"/>
  <c r="H709"/>
  <c r="K758"/>
  <c r="K809"/>
  <c r="H868"/>
  <c r="K916"/>
  <c r="K224"/>
  <c r="K267"/>
  <c r="G281"/>
  <c r="O281"/>
  <c r="K385"/>
  <c r="K469"/>
  <c r="K490"/>
  <c r="J494"/>
  <c r="P494"/>
  <c r="H543"/>
  <c r="K787"/>
  <c r="J791"/>
  <c r="P791"/>
  <c r="H480"/>
  <c r="G484"/>
  <c r="O484"/>
  <c r="J171"/>
  <c r="P171"/>
  <c r="H213"/>
  <c r="K235"/>
  <c r="H246"/>
  <c r="H256"/>
  <c r="K256"/>
  <c r="H353"/>
  <c r="G357"/>
  <c r="O357"/>
  <c r="H691"/>
  <c r="J713"/>
  <c r="P713"/>
  <c r="H788"/>
  <c r="K938"/>
  <c r="J119"/>
  <c r="P119"/>
  <c r="G155"/>
  <c r="O155"/>
  <c r="K190"/>
  <c r="J195"/>
  <c r="P195"/>
  <c r="H224"/>
  <c r="H245"/>
  <c r="K300"/>
  <c r="K321"/>
  <c r="K332"/>
  <c r="K440"/>
  <c r="H470"/>
  <c r="J473"/>
  <c r="P473"/>
  <c r="H491"/>
  <c r="H567"/>
  <c r="W671"/>
  <c r="G738"/>
  <c r="O738"/>
  <c r="K767"/>
  <c r="K820"/>
  <c r="J845"/>
  <c r="P845"/>
  <c r="J48"/>
  <c r="P48"/>
  <c r="J155"/>
  <c r="P155"/>
  <c r="H266"/>
  <c r="G292"/>
  <c r="O292"/>
  <c r="R349"/>
  <c r="K396"/>
  <c r="J399"/>
  <c r="P399"/>
  <c r="W453"/>
  <c r="G453"/>
  <c r="O453"/>
  <c r="H501"/>
  <c r="H630"/>
  <c r="K777"/>
  <c r="K810"/>
  <c r="G813"/>
  <c r="O813"/>
  <c r="R805"/>
  <c r="G953"/>
  <c r="O953"/>
  <c r="G55"/>
  <c r="O55"/>
  <c r="G61"/>
  <c r="O61"/>
  <c r="J303"/>
  <c r="P303"/>
  <c r="K311"/>
  <c r="K386"/>
  <c r="J390"/>
  <c r="P390"/>
  <c r="R423"/>
  <c r="J770"/>
  <c r="P770"/>
  <c r="R839"/>
  <c r="G845"/>
  <c r="O845"/>
  <c r="W845"/>
  <c r="J217"/>
  <c r="P217"/>
  <c r="J239"/>
  <c r="P239"/>
  <c r="R51"/>
  <c r="J84"/>
  <c r="P84"/>
  <c r="J111"/>
  <c r="P111"/>
  <c r="H190"/>
  <c r="W195"/>
  <c r="R273"/>
  <c r="R306"/>
  <c r="H322"/>
  <c r="K322"/>
  <c r="K365"/>
  <c r="J378"/>
  <c r="P378"/>
  <c r="H417"/>
  <c r="H440"/>
  <c r="J687"/>
  <c r="P687"/>
  <c r="H758"/>
  <c r="G763"/>
  <c r="O763"/>
  <c r="G853"/>
  <c r="O853"/>
  <c r="R847"/>
  <c r="K880"/>
  <c r="H928"/>
  <c r="G420"/>
  <c r="O420"/>
  <c r="H439"/>
  <c r="W444"/>
  <c r="J453"/>
  <c r="P453"/>
  <c r="K480"/>
  <c r="K512"/>
  <c r="H555"/>
  <c r="G560"/>
  <c r="O560"/>
  <c r="K578"/>
  <c r="H615"/>
  <c r="K615"/>
  <c r="K641"/>
  <c r="H640"/>
  <c r="K652"/>
  <c r="J657"/>
  <c r="P657"/>
  <c r="H690"/>
  <c r="K718"/>
  <c r="H766"/>
  <c r="G770"/>
  <c r="O770"/>
  <c r="K776"/>
  <c r="K799"/>
  <c r="H879"/>
  <c r="H892"/>
  <c r="K903"/>
  <c r="H927"/>
  <c r="G932"/>
  <c r="O932"/>
  <c r="K928"/>
  <c r="H939"/>
  <c r="G943"/>
  <c r="O943"/>
  <c r="H333"/>
  <c r="G336"/>
  <c r="O336"/>
  <c r="K333"/>
  <c r="K353"/>
  <c r="G369"/>
  <c r="O369"/>
  <c r="H385"/>
  <c r="H395"/>
  <c r="H406"/>
  <c r="K407"/>
  <c r="K417"/>
  <c r="H427"/>
  <c r="G432"/>
  <c r="O432"/>
  <c r="K458"/>
  <c r="H469"/>
  <c r="G473"/>
  <c r="O473"/>
  <c r="K481"/>
  <c r="H512"/>
  <c r="K555"/>
  <c r="H602"/>
  <c r="K601"/>
  <c r="H652"/>
  <c r="H664"/>
  <c r="W673"/>
  <c r="H698"/>
  <c r="K698"/>
  <c r="H718"/>
  <c r="K719"/>
  <c r="G780"/>
  <c r="O780"/>
  <c r="H799"/>
  <c r="K798"/>
  <c r="J802"/>
  <c r="P802"/>
  <c r="J837"/>
  <c r="P837"/>
  <c r="K869"/>
  <c r="J873"/>
  <c r="P873"/>
  <c r="K879"/>
  <c r="G884"/>
  <c r="O884"/>
  <c r="K892"/>
  <c r="J896"/>
  <c r="P896"/>
  <c r="H891"/>
  <c r="H903"/>
  <c r="H915"/>
  <c r="K927"/>
  <c r="K939"/>
  <c r="W178"/>
  <c r="G178"/>
  <c r="O178"/>
  <c r="W128"/>
  <c r="J185"/>
  <c r="P185"/>
  <c r="J314"/>
  <c r="P314"/>
  <c r="W41"/>
  <c r="G41"/>
  <c r="O41"/>
  <c r="J55"/>
  <c r="P55"/>
  <c r="G76"/>
  <c r="O76"/>
  <c r="J93"/>
  <c r="P93"/>
  <c r="G137"/>
  <c r="O137"/>
  <c r="W137"/>
  <c r="R131"/>
  <c r="G146"/>
  <c r="O146"/>
  <c r="W164"/>
  <c r="G164"/>
  <c r="O164"/>
  <c r="J178"/>
  <c r="P178"/>
  <c r="G444"/>
  <c r="O444"/>
  <c r="G128"/>
  <c r="O128"/>
  <c r="G462"/>
  <c r="O462"/>
  <c r="W462"/>
  <c r="L978"/>
  <c r="L675"/>
  <c r="J61"/>
  <c r="P61"/>
  <c r="W119"/>
  <c r="G119"/>
  <c r="O119"/>
  <c r="J128"/>
  <c r="P128"/>
  <c r="G185"/>
  <c r="O185"/>
  <c r="W185"/>
  <c r="R181"/>
  <c r="J207"/>
  <c r="P207"/>
  <c r="G249"/>
  <c r="O249"/>
  <c r="W249"/>
  <c r="J292"/>
  <c r="P292"/>
  <c r="J33"/>
  <c r="P33"/>
  <c r="G33"/>
  <c r="O33"/>
  <c r="W33"/>
  <c r="R26"/>
  <c r="J41"/>
  <c r="P41"/>
  <c r="R44"/>
  <c r="G48"/>
  <c r="O48"/>
  <c r="W48"/>
  <c r="W61"/>
  <c r="J67"/>
  <c r="P67"/>
  <c r="G67"/>
  <c r="O67"/>
  <c r="J76"/>
  <c r="P76"/>
  <c r="J102"/>
  <c r="P102"/>
  <c r="J137"/>
  <c r="P137"/>
  <c r="J146"/>
  <c r="P146"/>
  <c r="W155"/>
  <c r="J164"/>
  <c r="P164"/>
  <c r="R167"/>
  <c r="G171"/>
  <c r="O171"/>
  <c r="W171"/>
  <c r="G207"/>
  <c r="O207"/>
  <c r="G390"/>
  <c r="O390"/>
  <c r="W390"/>
  <c r="R70"/>
  <c r="R140"/>
  <c r="G195"/>
  <c r="O195"/>
  <c r="J281"/>
  <c r="P281"/>
  <c r="J336"/>
  <c r="P336"/>
  <c r="G346"/>
  <c r="O346"/>
  <c r="J369"/>
  <c r="P369"/>
  <c r="H396"/>
  <c r="G399"/>
  <c r="O399"/>
  <c r="G410"/>
  <c r="O410"/>
  <c r="J444"/>
  <c r="P444"/>
  <c r="J462"/>
  <c r="P462"/>
  <c r="R465"/>
  <c r="G505"/>
  <c r="O505"/>
  <c r="R574"/>
  <c r="R648"/>
  <c r="J357"/>
  <c r="P357"/>
  <c r="R934"/>
  <c r="W943"/>
  <c r="W84"/>
  <c r="G84"/>
  <c r="O84"/>
  <c r="W93"/>
  <c r="G93"/>
  <c r="O93"/>
  <c r="W102"/>
  <c r="G102"/>
  <c r="O102"/>
  <c r="W111"/>
  <c r="G111"/>
  <c r="O111"/>
  <c r="G217"/>
  <c r="O217"/>
  <c r="W217"/>
  <c r="J229"/>
  <c r="P229"/>
  <c r="J259"/>
  <c r="P259"/>
  <c r="H267"/>
  <c r="G271"/>
  <c r="O271"/>
  <c r="J271"/>
  <c r="P271"/>
  <c r="J325"/>
  <c r="P325"/>
  <c r="J346"/>
  <c r="P346"/>
  <c r="R393"/>
  <c r="K416"/>
  <c r="J420"/>
  <c r="P420"/>
  <c r="J432"/>
  <c r="P432"/>
  <c r="G571"/>
  <c r="O571"/>
  <c r="X802"/>
  <c r="R899"/>
  <c r="W55"/>
  <c r="W67"/>
  <c r="W76"/>
  <c r="W146"/>
  <c r="W207"/>
  <c r="R209"/>
  <c r="G229"/>
  <c r="O229"/>
  <c r="H236"/>
  <c r="G239"/>
  <c r="O239"/>
  <c r="G259"/>
  <c r="O259"/>
  <c r="G303"/>
  <c r="O303"/>
  <c r="G325"/>
  <c r="O325"/>
  <c r="G378"/>
  <c r="O378"/>
  <c r="W378"/>
  <c r="R371"/>
  <c r="J410"/>
  <c r="P410"/>
  <c r="J484"/>
  <c r="P484"/>
  <c r="W484"/>
  <c r="G494"/>
  <c r="O494"/>
  <c r="J571"/>
  <c r="P571"/>
  <c r="G703"/>
  <c r="O703"/>
  <c r="W259"/>
  <c r="W281"/>
  <c r="W314"/>
  <c r="W325"/>
  <c r="W336"/>
  <c r="W369"/>
  <c r="W410"/>
  <c r="W432"/>
  <c r="W494"/>
  <c r="K502"/>
  <c r="J505"/>
  <c r="P505"/>
  <c r="J515"/>
  <c r="P515"/>
  <c r="J525"/>
  <c r="P525"/>
  <c r="G535"/>
  <c r="O535"/>
  <c r="K542"/>
  <c r="H578"/>
  <c r="J595"/>
  <c r="P595"/>
  <c r="K602"/>
  <c r="J609"/>
  <c r="P609"/>
  <c r="G622"/>
  <c r="O622"/>
  <c r="J633"/>
  <c r="P633"/>
  <c r="H641"/>
  <c r="G645"/>
  <c r="O645"/>
  <c r="J645"/>
  <c r="P645"/>
  <c r="K664"/>
  <c r="J669"/>
  <c r="P669"/>
  <c r="G695"/>
  <c r="O695"/>
  <c r="G896"/>
  <c r="O896"/>
  <c r="W896"/>
  <c r="W229"/>
  <c r="R231"/>
  <c r="R339"/>
  <c r="W346"/>
  <c r="W357"/>
  <c r="W420"/>
  <c r="W505"/>
  <c r="G525"/>
  <c r="O525"/>
  <c r="K543"/>
  <c r="J547"/>
  <c r="P547"/>
  <c r="G547"/>
  <c r="O547"/>
  <c r="W571"/>
  <c r="H579"/>
  <c r="J585"/>
  <c r="P585"/>
  <c r="H601"/>
  <c r="G609"/>
  <c r="O609"/>
  <c r="K616"/>
  <c r="J622"/>
  <c r="P622"/>
  <c r="G633"/>
  <c r="O633"/>
  <c r="H653"/>
  <c r="W657"/>
  <c r="G669"/>
  <c r="O669"/>
  <c r="X687"/>
  <c r="G687"/>
  <c r="O687"/>
  <c r="R681"/>
  <c r="K691"/>
  <c r="J823"/>
  <c r="P823"/>
  <c r="J972"/>
  <c r="P972"/>
  <c r="G972"/>
  <c r="O972"/>
  <c r="W972"/>
  <c r="W292"/>
  <c r="W303"/>
  <c r="G515"/>
  <c r="O515"/>
  <c r="W515"/>
  <c r="R508"/>
  <c r="K554"/>
  <c r="J560"/>
  <c r="P560"/>
  <c r="G595"/>
  <c r="O595"/>
  <c r="L725"/>
  <c r="K690"/>
  <c r="X763"/>
  <c r="L974"/>
  <c r="J908"/>
  <c r="P908"/>
  <c r="J943"/>
  <c r="P943"/>
  <c r="G963"/>
  <c r="O963"/>
  <c r="W963"/>
  <c r="R956"/>
  <c r="W633"/>
  <c r="W703"/>
  <c r="H710"/>
  <c r="X713"/>
  <c r="J723"/>
  <c r="P723"/>
  <c r="X780"/>
  <c r="J780"/>
  <c r="P780"/>
  <c r="G791"/>
  <c r="O791"/>
  <c r="G823"/>
  <c r="O823"/>
  <c r="W861"/>
  <c r="G861"/>
  <c r="O861"/>
  <c r="H869"/>
  <c r="W873"/>
  <c r="K915"/>
  <c r="J920"/>
  <c r="P920"/>
  <c r="J953"/>
  <c r="P953"/>
  <c r="W525"/>
  <c r="W547"/>
  <c r="W560"/>
  <c r="R588"/>
  <c r="W595"/>
  <c r="R597"/>
  <c r="W669"/>
  <c r="W695"/>
  <c r="K699"/>
  <c r="J703"/>
  <c r="P703"/>
  <c r="G713"/>
  <c r="O713"/>
  <c r="X723"/>
  <c r="W738"/>
  <c r="J744"/>
  <c r="P744"/>
  <c r="G744"/>
  <c r="O744"/>
  <c r="G802"/>
  <c r="O802"/>
  <c r="J884"/>
  <c r="P884"/>
  <c r="H904"/>
  <c r="G908"/>
  <c r="O908"/>
  <c r="G920"/>
  <c r="O920"/>
  <c r="J932"/>
  <c r="P932"/>
  <c r="J963"/>
  <c r="P963"/>
  <c r="W535"/>
  <c r="R611"/>
  <c r="W622"/>
  <c r="J738"/>
  <c r="P738"/>
  <c r="L825"/>
  <c r="J752"/>
  <c r="P752"/>
  <c r="J763"/>
  <c r="P763"/>
  <c r="X791"/>
  <c r="J813"/>
  <c r="P813"/>
  <c r="J853"/>
  <c r="P853"/>
  <c r="J861"/>
  <c r="P861"/>
  <c r="R864"/>
  <c r="G873"/>
  <c r="O873"/>
  <c r="W953"/>
  <c r="W770"/>
  <c r="X813"/>
  <c r="W837"/>
  <c r="G837"/>
  <c r="O837"/>
  <c r="R875"/>
  <c r="R923"/>
  <c r="G723"/>
  <c r="O723"/>
  <c r="W823"/>
  <c r="W853"/>
  <c r="W884"/>
  <c r="W932"/>
  <c r="W744"/>
  <c r="W920"/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1" i="3"/>
  <c r="CY1"/>
  <c r="CZ1"/>
  <c r="DB1"/>
  <c r="DA1"/>
  <c r="DC1"/>
  <c r="A2"/>
  <c r="CY2"/>
  <c r="CZ2"/>
  <c r="DB2"/>
  <c r="DA2"/>
  <c r="DC2"/>
  <c r="A3"/>
  <c r="CY3"/>
  <c r="CZ3"/>
  <c r="DA3"/>
  <c r="DB3"/>
  <c r="DC3"/>
  <c r="A4"/>
  <c r="CY4"/>
  <c r="CZ4"/>
  <c r="DB4"/>
  <c r="DA4"/>
  <c r="DC4"/>
  <c r="A5"/>
  <c r="CX5"/>
  <c r="CY5"/>
  <c r="CZ5"/>
  <c r="DB5"/>
  <c r="DA5"/>
  <c r="DC5"/>
  <c r="A6"/>
  <c r="CX6"/>
  <c r="CY6"/>
  <c r="CZ6"/>
  <c r="DA6"/>
  <c r="DB6"/>
  <c r="DC6"/>
  <c r="A7"/>
  <c r="CX7"/>
  <c r="CY7"/>
  <c r="CZ7"/>
  <c r="DA7"/>
  <c r="DB7"/>
  <c r="DC7"/>
  <c r="A8"/>
  <c r="CX8"/>
  <c r="CY8"/>
  <c r="CZ8"/>
  <c r="DB8"/>
  <c r="DA8"/>
  <c r="DC8"/>
  <c r="A9"/>
  <c r="CX9"/>
  <c r="CY9"/>
  <c r="CZ9"/>
  <c r="DB9"/>
  <c r="DA9"/>
  <c r="DC9"/>
  <c r="A10"/>
  <c r="CX10"/>
  <c r="CY10"/>
  <c r="CZ10"/>
  <c r="DA10"/>
  <c r="DB10"/>
  <c r="DC10"/>
  <c r="A11"/>
  <c r="CX11"/>
  <c r="CY11"/>
  <c r="CZ11"/>
  <c r="DA11"/>
  <c r="DB11"/>
  <c r="DC11"/>
  <c r="A12"/>
  <c r="CX12"/>
  <c r="CY12"/>
  <c r="CZ12"/>
  <c r="DB12"/>
  <c r="DA12"/>
  <c r="DC12"/>
  <c r="A13"/>
  <c r="CX13"/>
  <c r="CY13"/>
  <c r="CZ13"/>
  <c r="DB13"/>
  <c r="DA13"/>
  <c r="DC13"/>
  <c r="A14"/>
  <c r="CX14"/>
  <c r="CY14"/>
  <c r="CZ14"/>
  <c r="DA14"/>
  <c r="DB14"/>
  <c r="DC14"/>
  <c r="A15"/>
  <c r="CX15"/>
  <c r="CY15"/>
  <c r="CZ15"/>
  <c r="DA15"/>
  <c r="DB15"/>
  <c r="DC15"/>
  <c r="A16"/>
  <c r="CX16"/>
  <c r="CY16"/>
  <c r="CZ16"/>
  <c r="DB16"/>
  <c r="DA16"/>
  <c r="DC16"/>
  <c r="A17"/>
  <c r="CX17"/>
  <c r="CY17"/>
  <c r="CZ17"/>
  <c r="DB17"/>
  <c r="DA17"/>
  <c r="DC17"/>
  <c r="A18"/>
  <c r="CX18"/>
  <c r="CY18"/>
  <c r="CZ18"/>
  <c r="DA18"/>
  <c r="DB18"/>
  <c r="DC18"/>
  <c r="A19"/>
  <c r="CX19"/>
  <c r="CY19"/>
  <c r="CZ19"/>
  <c r="DA19"/>
  <c r="DB19"/>
  <c r="DC19"/>
  <c r="A20"/>
  <c r="CX20"/>
  <c r="CY20"/>
  <c r="CZ20"/>
  <c r="DB20"/>
  <c r="DA20"/>
  <c r="DC20"/>
  <c r="A21"/>
  <c r="CX21"/>
  <c r="CY21"/>
  <c r="CZ21"/>
  <c r="DB21"/>
  <c r="DA21"/>
  <c r="DC21"/>
  <c r="A22"/>
  <c r="CX22"/>
  <c r="CY22"/>
  <c r="CZ22"/>
  <c r="DA22"/>
  <c r="DB22"/>
  <c r="DC22"/>
  <c r="A23"/>
  <c r="CY23"/>
  <c r="CZ23"/>
  <c r="DA23"/>
  <c r="DB23"/>
  <c r="DC23"/>
  <c r="A24"/>
  <c r="CY24"/>
  <c r="CZ24"/>
  <c r="DB24"/>
  <c r="DA24"/>
  <c r="DC24"/>
  <c r="A25"/>
  <c r="CX25"/>
  <c r="CY25"/>
  <c r="CZ25"/>
  <c r="DB25"/>
  <c r="DA25"/>
  <c r="DC25"/>
  <c r="A26"/>
  <c r="CX26"/>
  <c r="CY26"/>
  <c r="CZ26"/>
  <c r="DA26"/>
  <c r="DB26"/>
  <c r="DC26"/>
  <c r="A27"/>
  <c r="CY27"/>
  <c r="CZ27"/>
  <c r="DA27"/>
  <c r="DB27"/>
  <c r="DC27"/>
  <c r="A28"/>
  <c r="CY28"/>
  <c r="CZ28"/>
  <c r="DB28"/>
  <c r="DA28"/>
  <c r="DC28"/>
  <c r="A29"/>
  <c r="CY29"/>
  <c r="CZ29"/>
  <c r="DB29"/>
  <c r="DA29"/>
  <c r="DC29"/>
  <c r="A30"/>
  <c r="CX30"/>
  <c r="CY30"/>
  <c r="CZ30"/>
  <c r="DA30"/>
  <c r="DB30"/>
  <c r="DC30"/>
  <c r="A31"/>
  <c r="CX31"/>
  <c r="CY31"/>
  <c r="CZ31"/>
  <c r="DA31"/>
  <c r="DB31"/>
  <c r="DC31"/>
  <c r="A32"/>
  <c r="CX32"/>
  <c r="CY32"/>
  <c r="CZ32"/>
  <c r="DB32"/>
  <c r="DA32"/>
  <c r="DC32"/>
  <c r="A33"/>
  <c r="CX33"/>
  <c r="CY33"/>
  <c r="CZ33"/>
  <c r="DB33"/>
  <c r="DA33"/>
  <c r="DC33"/>
  <c r="A34"/>
  <c r="CX34"/>
  <c r="CY34"/>
  <c r="CZ34"/>
  <c r="DA34"/>
  <c r="DB34"/>
  <c r="DC34"/>
  <c r="A35"/>
  <c r="CX35"/>
  <c r="CY35"/>
  <c r="CZ35"/>
  <c r="DA35"/>
  <c r="DB35"/>
  <c r="DC35"/>
  <c r="A36"/>
  <c r="CX36"/>
  <c r="CY36"/>
  <c r="CZ36"/>
  <c r="DB36"/>
  <c r="DA36"/>
  <c r="DC36"/>
  <c r="A37"/>
  <c r="CY37"/>
  <c r="CZ37"/>
  <c r="DB37"/>
  <c r="DA37"/>
  <c r="DC37"/>
  <c r="A38"/>
  <c r="CY38"/>
  <c r="CZ38"/>
  <c r="DA38"/>
  <c r="DB38"/>
  <c r="DC38"/>
  <c r="A39"/>
  <c r="CY39"/>
  <c r="CZ39"/>
  <c r="DA39"/>
  <c r="DB39"/>
  <c r="DC39"/>
  <c r="A40"/>
  <c r="CY40"/>
  <c r="CZ40"/>
  <c r="DB40"/>
  <c r="DA40"/>
  <c r="DC40"/>
  <c r="A41"/>
  <c r="CY41"/>
  <c r="CZ41"/>
  <c r="DB41"/>
  <c r="DA41"/>
  <c r="DC41"/>
  <c r="A42"/>
  <c r="CY42"/>
  <c r="CZ42"/>
  <c r="DA42"/>
  <c r="DB42"/>
  <c r="DC42"/>
  <c r="A43"/>
  <c r="CY43"/>
  <c r="CZ43"/>
  <c r="DA43"/>
  <c r="DB43"/>
  <c r="DC43"/>
  <c r="A44"/>
  <c r="CY44"/>
  <c r="CZ44"/>
  <c r="DB44"/>
  <c r="DA44"/>
  <c r="DC44"/>
  <c r="A45"/>
  <c r="CY45"/>
  <c r="CZ45"/>
  <c r="DB45"/>
  <c r="DA45"/>
  <c r="DC45"/>
  <c r="A46"/>
  <c r="CY46"/>
  <c r="CZ46"/>
  <c r="DA46"/>
  <c r="DB46"/>
  <c r="DC46"/>
  <c r="A47"/>
  <c r="CY47"/>
  <c r="CZ47"/>
  <c r="DA47"/>
  <c r="DB47"/>
  <c r="DC47"/>
  <c r="A48"/>
  <c r="CY48"/>
  <c r="CZ48"/>
  <c r="DB48"/>
  <c r="DA48"/>
  <c r="DC48"/>
  <c r="A49"/>
  <c r="CY49"/>
  <c r="CZ49"/>
  <c r="DB49"/>
  <c r="DA49"/>
  <c r="DC49"/>
  <c r="A50"/>
  <c r="CY50"/>
  <c r="CZ50"/>
  <c r="DA50"/>
  <c r="DB50"/>
  <c r="DC50"/>
  <c r="A51"/>
  <c r="CY51"/>
  <c r="CZ51"/>
  <c r="DA51"/>
  <c r="DB51"/>
  <c r="DC51"/>
  <c r="A52"/>
  <c r="CY52"/>
  <c r="CZ52"/>
  <c r="DB52"/>
  <c r="DA52"/>
  <c r="DC52"/>
  <c r="A53"/>
  <c r="CY53"/>
  <c r="CZ53"/>
  <c r="DB53"/>
  <c r="DA53"/>
  <c r="DC53"/>
  <c r="A54"/>
  <c r="CY54"/>
  <c r="CZ54"/>
  <c r="DA54"/>
  <c r="DB54"/>
  <c r="DC54"/>
  <c r="A55"/>
  <c r="CY55"/>
  <c r="CZ55"/>
  <c r="DA55"/>
  <c r="DB55"/>
  <c r="DC55"/>
  <c r="A56"/>
  <c r="CY56"/>
  <c r="CZ56"/>
  <c r="DB56"/>
  <c r="DA56"/>
  <c r="DC56"/>
  <c r="A57"/>
  <c r="CY57"/>
  <c r="CZ57"/>
  <c r="DB57"/>
  <c r="DA57"/>
  <c r="DC57"/>
  <c r="A58"/>
  <c r="CY58"/>
  <c r="CZ58"/>
  <c r="DA58"/>
  <c r="DB58"/>
  <c r="DC58"/>
  <c r="A59"/>
  <c r="CX59"/>
  <c r="CY59"/>
  <c r="CZ59"/>
  <c r="DA59"/>
  <c r="DB59"/>
  <c r="DC59"/>
  <c r="A60"/>
  <c r="CX60"/>
  <c r="CY60"/>
  <c r="CZ60"/>
  <c r="DB60"/>
  <c r="DA60"/>
  <c r="DC60"/>
  <c r="A61"/>
  <c r="CX61"/>
  <c r="CY61"/>
  <c r="CZ61"/>
  <c r="DB61"/>
  <c r="DA61"/>
  <c r="DC61"/>
  <c r="A62"/>
  <c r="CX62"/>
  <c r="CY62"/>
  <c r="CZ62"/>
  <c r="DA62"/>
  <c r="DB62"/>
  <c r="DC62"/>
  <c r="A63"/>
  <c r="CX63"/>
  <c r="CY63"/>
  <c r="CZ63"/>
  <c r="DA63"/>
  <c r="DB63"/>
  <c r="DC63"/>
  <c r="A64"/>
  <c r="CX64"/>
  <c r="CY64"/>
  <c r="CZ64"/>
  <c r="DB64"/>
  <c r="DA64"/>
  <c r="DC64"/>
  <c r="A65"/>
  <c r="CX65"/>
  <c r="CY65"/>
  <c r="CZ65"/>
  <c r="DB65"/>
  <c r="DA65"/>
  <c r="DC65"/>
  <c r="A66"/>
  <c r="CX66"/>
  <c r="CY66"/>
  <c r="CZ66"/>
  <c r="DA66"/>
  <c r="DB66"/>
  <c r="DC66"/>
  <c r="A67"/>
  <c r="CY67"/>
  <c r="CZ67"/>
  <c r="DA67"/>
  <c r="DB67"/>
  <c r="DC67"/>
  <c r="A68"/>
  <c r="CY68"/>
  <c r="CZ68"/>
  <c r="DB68"/>
  <c r="DA68"/>
  <c r="DC68"/>
  <c r="A69"/>
  <c r="CY69"/>
  <c r="CZ69"/>
  <c r="DB69"/>
  <c r="DA69"/>
  <c r="DC69"/>
  <c r="A70"/>
  <c r="CY70"/>
  <c r="CZ70"/>
  <c r="DA70"/>
  <c r="DB70"/>
  <c r="DC70"/>
  <c r="A71"/>
  <c r="CY71"/>
  <c r="CZ71"/>
  <c r="DA71"/>
  <c r="DB71"/>
  <c r="DC71"/>
  <c r="A72"/>
  <c r="CY72"/>
  <c r="CZ72"/>
  <c r="DB72"/>
  <c r="DA72"/>
  <c r="DC72"/>
  <c r="A73"/>
  <c r="CY73"/>
  <c r="CZ73"/>
  <c r="DB73"/>
  <c r="DA73"/>
  <c r="DC73"/>
  <c r="A74"/>
  <c r="CY74"/>
  <c r="CZ74"/>
  <c r="DA74"/>
  <c r="DB74"/>
  <c r="DC74"/>
  <c r="A75"/>
  <c r="CY75"/>
  <c r="CZ75"/>
  <c r="DA75"/>
  <c r="DB75"/>
  <c r="DC75"/>
  <c r="A76"/>
  <c r="CY76"/>
  <c r="CZ76"/>
  <c r="DB76"/>
  <c r="DA76"/>
  <c r="DC76"/>
  <c r="A77"/>
  <c r="CY77"/>
  <c r="CZ77"/>
  <c r="DB77"/>
  <c r="DA77"/>
  <c r="DC77"/>
  <c r="A78"/>
  <c r="CY78"/>
  <c r="CZ78"/>
  <c r="DA78"/>
  <c r="DB78"/>
  <c r="DC78"/>
  <c r="A79"/>
  <c r="CY79"/>
  <c r="CZ79"/>
  <c r="DA79"/>
  <c r="DB79"/>
  <c r="DC79"/>
  <c r="A80"/>
  <c r="CY80"/>
  <c r="CZ80"/>
  <c r="DB80"/>
  <c r="DA80"/>
  <c r="DC80"/>
  <c r="A81"/>
  <c r="CY81"/>
  <c r="CZ81"/>
  <c r="DB81"/>
  <c r="DA81"/>
  <c r="DC81"/>
  <c r="A82"/>
  <c r="CY82"/>
  <c r="CZ82"/>
  <c r="DA82"/>
  <c r="DB82"/>
  <c r="DC82"/>
  <c r="A83"/>
  <c r="CY83"/>
  <c r="CZ83"/>
  <c r="DA83"/>
  <c r="DB83"/>
  <c r="DC83"/>
  <c r="A84"/>
  <c r="CY84"/>
  <c r="CZ84"/>
  <c r="DB84"/>
  <c r="DA84"/>
  <c r="DC84"/>
  <c r="A85"/>
  <c r="CY85"/>
  <c r="CZ85"/>
  <c r="DB85"/>
  <c r="DA85"/>
  <c r="DC85"/>
  <c r="A86"/>
  <c r="CY86"/>
  <c r="CZ86"/>
  <c r="DA86"/>
  <c r="DB86"/>
  <c r="DC86"/>
  <c r="A87"/>
  <c r="CY87"/>
  <c r="CZ87"/>
  <c r="DA87"/>
  <c r="DB87"/>
  <c r="DC87"/>
  <c r="A88"/>
  <c r="CY88"/>
  <c r="CZ88"/>
  <c r="DB88"/>
  <c r="DA88"/>
  <c r="DC88"/>
  <c r="A89"/>
  <c r="CY89"/>
  <c r="CZ89"/>
  <c r="DB89"/>
  <c r="DA89"/>
  <c r="DC89"/>
  <c r="A90"/>
  <c r="CY90"/>
  <c r="CZ90"/>
  <c r="DA90"/>
  <c r="DB90"/>
  <c r="DC90"/>
  <c r="A91"/>
  <c r="CY91"/>
  <c r="CZ91"/>
  <c r="DA91"/>
  <c r="DB91"/>
  <c r="DC91"/>
  <c r="A92"/>
  <c r="CY92"/>
  <c r="CZ92"/>
  <c r="DB92"/>
  <c r="DA92"/>
  <c r="DC92"/>
  <c r="A93"/>
  <c r="CY93"/>
  <c r="CZ93"/>
  <c r="DB93"/>
  <c r="DA93"/>
  <c r="DC93"/>
  <c r="A94"/>
  <c r="CY94"/>
  <c r="CZ94"/>
  <c r="DA94"/>
  <c r="DB94"/>
  <c r="DC94"/>
  <c r="A95"/>
  <c r="CY95"/>
  <c r="CZ95"/>
  <c r="DA95"/>
  <c r="DB95"/>
  <c r="DC95"/>
  <c r="A96"/>
  <c r="CY96"/>
  <c r="CZ96"/>
  <c r="DB96"/>
  <c r="DA96"/>
  <c r="DC96"/>
  <c r="A97"/>
  <c r="CY97"/>
  <c r="CZ97"/>
  <c r="DB97"/>
  <c r="DA97"/>
  <c r="DC97"/>
  <c r="A98"/>
  <c r="CY98"/>
  <c r="CZ98"/>
  <c r="DA98"/>
  <c r="DB98"/>
  <c r="DC98"/>
  <c r="A99"/>
  <c r="CY99"/>
  <c r="CZ99"/>
  <c r="DA99"/>
  <c r="DB99"/>
  <c r="DC99"/>
  <c r="A100"/>
  <c r="CY100"/>
  <c r="CZ100"/>
  <c r="DB100"/>
  <c r="DA100"/>
  <c r="DC100"/>
  <c r="A101"/>
  <c r="CY101"/>
  <c r="CZ101"/>
  <c r="DB101"/>
  <c r="DA101"/>
  <c r="DC101"/>
  <c r="A102"/>
  <c r="CY102"/>
  <c r="CZ102"/>
  <c r="DA102"/>
  <c r="DB102"/>
  <c r="DC102"/>
  <c r="A103"/>
  <c r="CY103"/>
  <c r="CZ103"/>
  <c r="DA103"/>
  <c r="DB103"/>
  <c r="DC103"/>
  <c r="A104"/>
  <c r="CY104"/>
  <c r="CZ104"/>
  <c r="DB104"/>
  <c r="DA104"/>
  <c r="DC104"/>
  <c r="A105"/>
  <c r="CY105"/>
  <c r="CZ105"/>
  <c r="DB105"/>
  <c r="DA105"/>
  <c r="DC105"/>
  <c r="A106"/>
  <c r="CY106"/>
  <c r="CZ106"/>
  <c r="DA106"/>
  <c r="DB106"/>
  <c r="DC106"/>
  <c r="A107"/>
  <c r="CY107"/>
  <c r="CZ107"/>
  <c r="DA107"/>
  <c r="DB107"/>
  <c r="DC107"/>
  <c r="A108"/>
  <c r="CY108"/>
  <c r="CZ108"/>
  <c r="DB108"/>
  <c r="DA108"/>
  <c r="DC108"/>
  <c r="A109"/>
  <c r="CY109"/>
  <c r="CZ109"/>
  <c r="DB109"/>
  <c r="DA109"/>
  <c r="DC109"/>
  <c r="A110"/>
  <c r="CY110"/>
  <c r="CZ110"/>
  <c r="DA110"/>
  <c r="DB110"/>
  <c r="DC110"/>
  <c r="A111"/>
  <c r="CY111"/>
  <c r="CZ111"/>
  <c r="DA111"/>
  <c r="DB111"/>
  <c r="DC111"/>
  <c r="A112"/>
  <c r="CY112"/>
  <c r="CZ112"/>
  <c r="DB112"/>
  <c r="DA112"/>
  <c r="DC112"/>
  <c r="A113"/>
  <c r="CY113"/>
  <c r="CZ113"/>
  <c r="DB113"/>
  <c r="DA113"/>
  <c r="DC113"/>
  <c r="A114"/>
  <c r="CY114"/>
  <c r="CZ114"/>
  <c r="DA114"/>
  <c r="DB114"/>
  <c r="DC114"/>
  <c r="A115"/>
  <c r="CY115"/>
  <c r="CZ115"/>
  <c r="DA115"/>
  <c r="DB115"/>
  <c r="DC115"/>
  <c r="A116"/>
  <c r="CY116"/>
  <c r="CZ116"/>
  <c r="DB116"/>
  <c r="DA116"/>
  <c r="DC116"/>
  <c r="A117"/>
  <c r="CY117"/>
  <c r="CZ117"/>
  <c r="DB117"/>
  <c r="DA117"/>
  <c r="DC117"/>
  <c r="A118"/>
  <c r="CY118"/>
  <c r="CZ118"/>
  <c r="DA118"/>
  <c r="DB118"/>
  <c r="DC118"/>
  <c r="A119"/>
  <c r="CY119"/>
  <c r="CZ119"/>
  <c r="DA119"/>
  <c r="DB119"/>
  <c r="DC119"/>
  <c r="A120"/>
  <c r="CY120"/>
  <c r="CZ120"/>
  <c r="DB120"/>
  <c r="DA120"/>
  <c r="DC120"/>
  <c r="A121"/>
  <c r="CY121"/>
  <c r="CZ121"/>
  <c r="DB121"/>
  <c r="DA121"/>
  <c r="DC121"/>
  <c r="A122"/>
  <c r="CY122"/>
  <c r="CZ122"/>
  <c r="DA122"/>
  <c r="DB122"/>
  <c r="DC122"/>
  <c r="A123"/>
  <c r="CY123"/>
  <c r="CZ123"/>
  <c r="DA123"/>
  <c r="DB123"/>
  <c r="DC123"/>
  <c r="A124"/>
  <c r="CY124"/>
  <c r="CZ124"/>
  <c r="DB124"/>
  <c r="DA124"/>
  <c r="DC124"/>
  <c r="A125"/>
  <c r="CY125"/>
  <c r="CZ125"/>
  <c r="DB125"/>
  <c r="DA125"/>
  <c r="DC125"/>
  <c r="A126"/>
  <c r="CY126"/>
  <c r="CZ126"/>
  <c r="DA126"/>
  <c r="DB126"/>
  <c r="DC126"/>
  <c r="A127"/>
  <c r="CY127"/>
  <c r="CZ127"/>
  <c r="DA127"/>
  <c r="DB127"/>
  <c r="DC127"/>
  <c r="A128"/>
  <c r="CY128"/>
  <c r="CZ128"/>
  <c r="DB128"/>
  <c r="DA128"/>
  <c r="DC128"/>
  <c r="A129"/>
  <c r="CY129"/>
  <c r="CZ129"/>
  <c r="DB129"/>
  <c r="DA129"/>
  <c r="DC129"/>
  <c r="A130"/>
  <c r="CY130"/>
  <c r="CZ130"/>
  <c r="DA130"/>
  <c r="DB130"/>
  <c r="DC130"/>
  <c r="A131"/>
  <c r="CY131"/>
  <c r="CZ131"/>
  <c r="DA131"/>
  <c r="DB131"/>
  <c r="DC131"/>
  <c r="A132"/>
  <c r="CY132"/>
  <c r="CZ132"/>
  <c r="DB132"/>
  <c r="DA132"/>
  <c r="DC132"/>
  <c r="A133"/>
  <c r="CY133"/>
  <c r="CZ133"/>
  <c r="DB133"/>
  <c r="DA133"/>
  <c r="DC133"/>
  <c r="A134"/>
  <c r="CY134"/>
  <c r="CZ134"/>
  <c r="DA134"/>
  <c r="DB134"/>
  <c r="DC134"/>
  <c r="A135"/>
  <c r="CY135"/>
  <c r="CZ135"/>
  <c r="DA135"/>
  <c r="DB135"/>
  <c r="DC135"/>
  <c r="A136"/>
  <c r="CY136"/>
  <c r="CZ136"/>
  <c r="DB136"/>
  <c r="DA136"/>
  <c r="DC136"/>
  <c r="A137"/>
  <c r="CY137"/>
  <c r="CZ137"/>
  <c r="DB137"/>
  <c r="DA137"/>
  <c r="DC137"/>
  <c r="A138"/>
  <c r="CY138"/>
  <c r="CZ138"/>
  <c r="DA138"/>
  <c r="DB138"/>
  <c r="DC138"/>
  <c r="A139"/>
  <c r="CY139"/>
  <c r="CZ139"/>
  <c r="DA139"/>
  <c r="DB139"/>
  <c r="DC139"/>
  <c r="A140"/>
  <c r="CY140"/>
  <c r="CZ140"/>
  <c r="DB140"/>
  <c r="DA140"/>
  <c r="DC140"/>
  <c r="A141"/>
  <c r="CY141"/>
  <c r="CZ141"/>
  <c r="DB141"/>
  <c r="DA141"/>
  <c r="DC141"/>
  <c r="A142"/>
  <c r="CY142"/>
  <c r="CZ142"/>
  <c r="DA142"/>
  <c r="DB142"/>
  <c r="DC142"/>
  <c r="A143"/>
  <c r="CY143"/>
  <c r="CZ143"/>
  <c r="DA143"/>
  <c r="DB143"/>
  <c r="DC143"/>
  <c r="A144"/>
  <c r="CY144"/>
  <c r="CZ144"/>
  <c r="DB144"/>
  <c r="DA144"/>
  <c r="DC144"/>
  <c r="A145"/>
  <c r="CY145"/>
  <c r="CZ145"/>
  <c r="DB145"/>
  <c r="DA145"/>
  <c r="DC145"/>
  <c r="A146"/>
  <c r="CY146"/>
  <c r="CZ146"/>
  <c r="DA146"/>
  <c r="DB146"/>
  <c r="DC146"/>
  <c r="A147"/>
  <c r="CY147"/>
  <c r="CZ147"/>
  <c r="DA147"/>
  <c r="DB147"/>
  <c r="DC147"/>
  <c r="A148"/>
  <c r="CY148"/>
  <c r="CZ148"/>
  <c r="DB148"/>
  <c r="DA148"/>
  <c r="DC148"/>
  <c r="A149"/>
  <c r="CY149"/>
  <c r="CZ149"/>
  <c r="DB149"/>
  <c r="DA149"/>
  <c r="DC149"/>
  <c r="A150"/>
  <c r="CY150"/>
  <c r="CZ150"/>
  <c r="DA150"/>
  <c r="DB150"/>
  <c r="DC150"/>
  <c r="A151"/>
  <c r="CY151"/>
  <c r="CZ151"/>
  <c r="DA151"/>
  <c r="DB151"/>
  <c r="DC151"/>
  <c r="A152"/>
  <c r="CY152"/>
  <c r="CZ152"/>
  <c r="DB152"/>
  <c r="DA152"/>
  <c r="DC152"/>
  <c r="A153"/>
  <c r="CY153"/>
  <c r="CZ153"/>
  <c r="DB153"/>
  <c r="DA153"/>
  <c r="DC153"/>
  <c r="A154"/>
  <c r="CY154"/>
  <c r="CZ154"/>
  <c r="DA154"/>
  <c r="DB154"/>
  <c r="DC154"/>
  <c r="A155"/>
  <c r="CY155"/>
  <c r="CZ155"/>
  <c r="DA155"/>
  <c r="DB155"/>
  <c r="DC155"/>
  <c r="A156"/>
  <c r="CY156"/>
  <c r="CZ156"/>
  <c r="DB156"/>
  <c r="DA156"/>
  <c r="DC156"/>
  <c r="A157"/>
  <c r="CY157"/>
  <c r="CZ157"/>
  <c r="DB157"/>
  <c r="DA157"/>
  <c r="DC157"/>
  <c r="A158"/>
  <c r="CY158"/>
  <c r="CZ158"/>
  <c r="DA158"/>
  <c r="DB158"/>
  <c r="DC158"/>
  <c r="A159"/>
  <c r="CY159"/>
  <c r="CZ159"/>
  <c r="DA159"/>
  <c r="DB159"/>
  <c r="DC159"/>
  <c r="A160"/>
  <c r="CY160"/>
  <c r="CZ160"/>
  <c r="DB160"/>
  <c r="DA160"/>
  <c r="DC160"/>
  <c r="A161"/>
  <c r="CY161"/>
  <c r="CZ161"/>
  <c r="DB161"/>
  <c r="DA161"/>
  <c r="DC161"/>
  <c r="A162"/>
  <c r="CY162"/>
  <c r="CZ162"/>
  <c r="DA162"/>
  <c r="DB162"/>
  <c r="DC162"/>
  <c r="A163"/>
  <c r="CY163"/>
  <c r="CZ163"/>
  <c r="DA163"/>
  <c r="DB163"/>
  <c r="DC163"/>
  <c r="A164"/>
  <c r="CY164"/>
  <c r="CZ164"/>
  <c r="DB164"/>
  <c r="DA164"/>
  <c r="DC164"/>
  <c r="A165"/>
  <c r="CY165"/>
  <c r="CZ165"/>
  <c r="DB165"/>
  <c r="DA165"/>
  <c r="DC165"/>
  <c r="A166"/>
  <c r="CY166"/>
  <c r="CZ166"/>
  <c r="DA166"/>
  <c r="DB166"/>
  <c r="DC166"/>
  <c r="A167"/>
  <c r="CY167"/>
  <c r="CZ167"/>
  <c r="DA167"/>
  <c r="DB167"/>
  <c r="DC167"/>
  <c r="A168"/>
  <c r="CY168"/>
  <c r="CZ168"/>
  <c r="DB168"/>
  <c r="DA168"/>
  <c r="DC168"/>
  <c r="A169"/>
  <c r="CY169"/>
  <c r="CZ169"/>
  <c r="DB169"/>
  <c r="DA169"/>
  <c r="DC169"/>
  <c r="A170"/>
  <c r="CY170"/>
  <c r="CZ170"/>
  <c r="DA170"/>
  <c r="DB170"/>
  <c r="DC170"/>
  <c r="A171"/>
  <c r="CY171"/>
  <c r="CZ171"/>
  <c r="DA171"/>
  <c r="DB171"/>
  <c r="DC171"/>
  <c r="A172"/>
  <c r="CY172"/>
  <c r="CZ172"/>
  <c r="DB172"/>
  <c r="DA172"/>
  <c r="DC172"/>
  <c r="A173"/>
  <c r="CY173"/>
  <c r="CZ173"/>
  <c r="DB173"/>
  <c r="DA173"/>
  <c r="DC173"/>
  <c r="A174"/>
  <c r="CY174"/>
  <c r="CZ174"/>
  <c r="DA174"/>
  <c r="DB174"/>
  <c r="DC174"/>
  <c r="A175"/>
  <c r="CY175"/>
  <c r="CZ175"/>
  <c r="DA175"/>
  <c r="DB175"/>
  <c r="DC175"/>
  <c r="A176"/>
  <c r="CY176"/>
  <c r="CZ176"/>
  <c r="DB176"/>
  <c r="DA176"/>
  <c r="DC176"/>
  <c r="A177"/>
  <c r="CY177"/>
  <c r="CZ177"/>
  <c r="DB177"/>
  <c r="DA177"/>
  <c r="DC177"/>
  <c r="A178"/>
  <c r="CY178"/>
  <c r="CZ178"/>
  <c r="DA178"/>
  <c r="DB178"/>
  <c r="DC178"/>
  <c r="A179"/>
  <c r="CY179"/>
  <c r="CZ179"/>
  <c r="DA179"/>
  <c r="DB179"/>
  <c r="DC179"/>
  <c r="A180"/>
  <c r="CY180"/>
  <c r="CZ180"/>
  <c r="DB180"/>
  <c r="DA180"/>
  <c r="DC180"/>
  <c r="A181"/>
  <c r="CY181"/>
  <c r="CZ181"/>
  <c r="DB181"/>
  <c r="DA181"/>
  <c r="DC181"/>
  <c r="A182"/>
  <c r="CY182"/>
  <c r="CZ182"/>
  <c r="DA182"/>
  <c r="DB182"/>
  <c r="DC182"/>
  <c r="A183"/>
  <c r="CY183"/>
  <c r="CZ183"/>
  <c r="DA183"/>
  <c r="DB183"/>
  <c r="DC183"/>
  <c r="A184"/>
  <c r="CY184"/>
  <c r="CZ184"/>
  <c r="DB184"/>
  <c r="DA184"/>
  <c r="DC184"/>
  <c r="A185"/>
  <c r="CY185"/>
  <c r="CZ185"/>
  <c r="DB185"/>
  <c r="DA185"/>
  <c r="DC185"/>
  <c r="A186"/>
  <c r="CY186"/>
  <c r="CZ186"/>
  <c r="DB186"/>
  <c r="DA186"/>
  <c r="DC186"/>
  <c r="A187"/>
  <c r="CY187"/>
  <c r="CZ187"/>
  <c r="DB187"/>
  <c r="DA187"/>
  <c r="DC187"/>
  <c r="A188"/>
  <c r="CY188"/>
  <c r="CZ188"/>
  <c r="DA188"/>
  <c r="DB188"/>
  <c r="DC188"/>
  <c r="A189"/>
  <c r="CY189"/>
  <c r="CZ189"/>
  <c r="DA189"/>
  <c r="DB189"/>
  <c r="DC189"/>
  <c r="A190"/>
  <c r="CY190"/>
  <c r="CZ190"/>
  <c r="DB190"/>
  <c r="DA190"/>
  <c r="DC190"/>
  <c r="A191"/>
  <c r="CY191"/>
  <c r="CZ191"/>
  <c r="DB191"/>
  <c r="DA191"/>
  <c r="DC191"/>
  <c r="A192"/>
  <c r="CY192"/>
  <c r="CZ192"/>
  <c r="DA192"/>
  <c r="DB192"/>
  <c r="DC192"/>
  <c r="A193"/>
  <c r="CY193"/>
  <c r="CZ193"/>
  <c r="DA193"/>
  <c r="DB193"/>
  <c r="DC193"/>
  <c r="A194"/>
  <c r="CY194"/>
  <c r="CZ194"/>
  <c r="DB194"/>
  <c r="DA194"/>
  <c r="DC194"/>
  <c r="A195"/>
  <c r="CY195"/>
  <c r="CZ195"/>
  <c r="DB195"/>
  <c r="DA195"/>
  <c r="DC195"/>
  <c r="A196"/>
  <c r="CY196"/>
  <c r="CZ196"/>
  <c r="DA196"/>
  <c r="DB196"/>
  <c r="DC196"/>
  <c r="A197"/>
  <c r="CY197"/>
  <c r="CZ197"/>
  <c r="DA197"/>
  <c r="DB197"/>
  <c r="DC197"/>
  <c r="A198"/>
  <c r="CY198"/>
  <c r="CZ198"/>
  <c r="DB198"/>
  <c r="DA198"/>
  <c r="DC198"/>
  <c r="A199"/>
  <c r="CY199"/>
  <c r="CZ199"/>
  <c r="DB199"/>
  <c r="DA199"/>
  <c r="DC199"/>
  <c r="A200"/>
  <c r="CY200"/>
  <c r="CZ200"/>
  <c r="DA200"/>
  <c r="DB200"/>
  <c r="DC200"/>
  <c r="A201"/>
  <c r="CY201"/>
  <c r="CZ201"/>
  <c r="DA201"/>
  <c r="DB201"/>
  <c r="DC201"/>
  <c r="A202"/>
  <c r="CY202"/>
  <c r="CZ202"/>
  <c r="DB202"/>
  <c r="DA202"/>
  <c r="DC202"/>
  <c r="A203"/>
  <c r="CY203"/>
  <c r="CZ203"/>
  <c r="DB203"/>
  <c r="DA203"/>
  <c r="DC203"/>
  <c r="A204"/>
  <c r="CY204"/>
  <c r="CZ204"/>
  <c r="DA204"/>
  <c r="DB204"/>
  <c r="DC204"/>
  <c r="A205"/>
  <c r="CY205"/>
  <c r="CZ205"/>
  <c r="DA205"/>
  <c r="DB205"/>
  <c r="DC205"/>
  <c r="A206"/>
  <c r="CY206"/>
  <c r="CZ206"/>
  <c r="DB206"/>
  <c r="DA206"/>
  <c r="DC206"/>
  <c r="A207"/>
  <c r="CY207"/>
  <c r="CZ207"/>
  <c r="DB207"/>
  <c r="DA207"/>
  <c r="DC207"/>
  <c r="A208"/>
  <c r="CY208"/>
  <c r="CZ208"/>
  <c r="DA208"/>
  <c r="DB208"/>
  <c r="DC208"/>
  <c r="A209"/>
  <c r="CY209"/>
  <c r="CZ209"/>
  <c r="DA209"/>
  <c r="DB209"/>
  <c r="DC209"/>
  <c r="A210"/>
  <c r="CY210"/>
  <c r="CZ210"/>
  <c r="DB210"/>
  <c r="DA210"/>
  <c r="DC210"/>
  <c r="A211"/>
  <c r="CY211"/>
  <c r="CZ211"/>
  <c r="DB211"/>
  <c r="DA211"/>
  <c r="DC211"/>
  <c r="A212"/>
  <c r="CY212"/>
  <c r="CZ212"/>
  <c r="DA212"/>
  <c r="DB212"/>
  <c r="DC212"/>
  <c r="A213"/>
  <c r="CY213"/>
  <c r="CZ213"/>
  <c r="DA213"/>
  <c r="DB213"/>
  <c r="DC213"/>
  <c r="A214"/>
  <c r="CY214"/>
  <c r="CZ214"/>
  <c r="DB214"/>
  <c r="DA214"/>
  <c r="DC214"/>
  <c r="A215"/>
  <c r="CY215"/>
  <c r="CZ215"/>
  <c r="DB215"/>
  <c r="DA215"/>
  <c r="DC215"/>
  <c r="A216"/>
  <c r="CY216"/>
  <c r="CZ216"/>
  <c r="DA216"/>
  <c r="DB216"/>
  <c r="DC216"/>
  <c r="A217"/>
  <c r="CY217"/>
  <c r="CZ217"/>
  <c r="DA217"/>
  <c r="DB217"/>
  <c r="DC217"/>
  <c r="A218"/>
  <c r="CY218"/>
  <c r="CZ218"/>
  <c r="DB218"/>
  <c r="DA218"/>
  <c r="DC218"/>
  <c r="A219"/>
  <c r="CY219"/>
  <c r="CZ219"/>
  <c r="DB219"/>
  <c r="DA219"/>
  <c r="DC219"/>
  <c r="A220"/>
  <c r="CY220"/>
  <c r="CZ220"/>
  <c r="DA220"/>
  <c r="DB220"/>
  <c r="DC220"/>
  <c r="A221"/>
  <c r="CY221"/>
  <c r="CZ221"/>
  <c r="DA221"/>
  <c r="DB221"/>
  <c r="DC221"/>
  <c r="A222"/>
  <c r="CY222"/>
  <c r="CZ222"/>
  <c r="DB222"/>
  <c r="DA222"/>
  <c r="DC222"/>
  <c r="A223"/>
  <c r="CY223"/>
  <c r="CZ223"/>
  <c r="DB223"/>
  <c r="DA223"/>
  <c r="DC223"/>
  <c r="A224"/>
  <c r="CY224"/>
  <c r="CZ224"/>
  <c r="DA224"/>
  <c r="DB224"/>
  <c r="DC224"/>
  <c r="A225"/>
  <c r="CY225"/>
  <c r="CZ225"/>
  <c r="DA225"/>
  <c r="DB225"/>
  <c r="DC225"/>
  <c r="A226"/>
  <c r="CY226"/>
  <c r="CZ226"/>
  <c r="DB226"/>
  <c r="DA226"/>
  <c r="DC226"/>
  <c r="A227"/>
  <c r="CY227"/>
  <c r="CZ227"/>
  <c r="DB227"/>
  <c r="DA227"/>
  <c r="DC227"/>
  <c r="A228"/>
  <c r="CY228"/>
  <c r="CZ228"/>
  <c r="DA228"/>
  <c r="DB228"/>
  <c r="DC228"/>
  <c r="A229"/>
  <c r="CY229"/>
  <c r="CZ229"/>
  <c r="DA229"/>
  <c r="DB229"/>
  <c r="DC229"/>
  <c r="A230"/>
  <c r="CY230"/>
  <c r="CZ230"/>
  <c r="DB230"/>
  <c r="DA230"/>
  <c r="DC230"/>
  <c r="A231"/>
  <c r="CY231"/>
  <c r="CZ231"/>
  <c r="DB231"/>
  <c r="DA231"/>
  <c r="DC231"/>
  <c r="A232"/>
  <c r="CY232"/>
  <c r="CZ232"/>
  <c r="DA232"/>
  <c r="DB232"/>
  <c r="DC232"/>
  <c r="A233"/>
  <c r="CY233"/>
  <c r="CZ233"/>
  <c r="DA233"/>
  <c r="DB233"/>
  <c r="DC233"/>
  <c r="A234"/>
  <c r="CY234"/>
  <c r="CZ234"/>
  <c r="DB234"/>
  <c r="DA234"/>
  <c r="DC234"/>
  <c r="A235"/>
  <c r="CY235"/>
  <c r="CZ235"/>
  <c r="DB235"/>
  <c r="DA235"/>
  <c r="DC235"/>
  <c r="A236"/>
  <c r="CY236"/>
  <c r="CZ236"/>
  <c r="DA236"/>
  <c r="DB236"/>
  <c r="DC236"/>
  <c r="A237"/>
  <c r="CY237"/>
  <c r="CZ237"/>
  <c r="DA237"/>
  <c r="DB237"/>
  <c r="DC237"/>
  <c r="A238"/>
  <c r="CY238"/>
  <c r="CZ238"/>
  <c r="DB238"/>
  <c r="DA238"/>
  <c r="DC238"/>
  <c r="A239"/>
  <c r="CY239"/>
  <c r="CZ239"/>
  <c r="DB239"/>
  <c r="DA239"/>
  <c r="DC239"/>
  <c r="A240"/>
  <c r="CY240"/>
  <c r="CZ240"/>
  <c r="DA240"/>
  <c r="DB240"/>
  <c r="DC240"/>
  <c r="A241"/>
  <c r="CY241"/>
  <c r="CZ241"/>
  <c r="DA241"/>
  <c r="DB241"/>
  <c r="DC241"/>
  <c r="A242"/>
  <c r="CY242"/>
  <c r="CZ242"/>
  <c r="DB242"/>
  <c r="DA242"/>
  <c r="DC242"/>
  <c r="A243"/>
  <c r="CY243"/>
  <c r="CZ243"/>
  <c r="DB243"/>
  <c r="DA243"/>
  <c r="DC243"/>
  <c r="A244"/>
  <c r="CY244"/>
  <c r="CZ244"/>
  <c r="DA244"/>
  <c r="DB244"/>
  <c r="DC244"/>
  <c r="A245"/>
  <c r="CY245"/>
  <c r="CZ245"/>
  <c r="DA245"/>
  <c r="DB245"/>
  <c r="DC245"/>
  <c r="A246"/>
  <c r="CY246"/>
  <c r="CZ246"/>
  <c r="DB246"/>
  <c r="DA246"/>
  <c r="DC246"/>
  <c r="A247"/>
  <c r="CY247"/>
  <c r="CZ247"/>
  <c r="DB247"/>
  <c r="DA247"/>
  <c r="DC247"/>
  <c r="A248"/>
  <c r="CY248"/>
  <c r="CZ248"/>
  <c r="DA248"/>
  <c r="DB248"/>
  <c r="DC248"/>
  <c r="A249"/>
  <c r="CY249"/>
  <c r="CZ249"/>
  <c r="DA249"/>
  <c r="DB249"/>
  <c r="DC249"/>
  <c r="A250"/>
  <c r="CY250"/>
  <c r="CZ250"/>
  <c r="DB250"/>
  <c r="DA250"/>
  <c r="DC250"/>
  <c r="A251"/>
  <c r="CY251"/>
  <c r="CZ251"/>
  <c r="DB251"/>
  <c r="DA251"/>
  <c r="DC251"/>
  <c r="A252"/>
  <c r="CY252"/>
  <c r="CZ252"/>
  <c r="DA252"/>
  <c r="DB252"/>
  <c r="DC252"/>
  <c r="A253"/>
  <c r="CY253"/>
  <c r="CZ253"/>
  <c r="DA253"/>
  <c r="DB253"/>
  <c r="DC253"/>
  <c r="A254"/>
  <c r="CY254"/>
  <c r="CZ254"/>
  <c r="DB254"/>
  <c r="DA254"/>
  <c r="DC254"/>
  <c r="A255"/>
  <c r="CY255"/>
  <c r="CZ255"/>
  <c r="DB255"/>
  <c r="DA255"/>
  <c r="DC255"/>
  <c r="A256"/>
  <c r="CY256"/>
  <c r="CZ256"/>
  <c r="DA256"/>
  <c r="DB256"/>
  <c r="DC256"/>
  <c r="A257"/>
  <c r="CY257"/>
  <c r="CZ257"/>
  <c r="DA257"/>
  <c r="DB257"/>
  <c r="DC257"/>
  <c r="A258"/>
  <c r="CY258"/>
  <c r="CZ258"/>
  <c r="DB258"/>
  <c r="DA258"/>
  <c r="DC258"/>
  <c r="A259"/>
  <c r="CY259"/>
  <c r="CZ259"/>
  <c r="DB259"/>
  <c r="DA259"/>
  <c r="DC259"/>
  <c r="A260"/>
  <c r="CY260"/>
  <c r="CZ260"/>
  <c r="DA260"/>
  <c r="DB260"/>
  <c r="DC260"/>
  <c r="A261"/>
  <c r="CY261"/>
  <c r="CZ261"/>
  <c r="DA261"/>
  <c r="DB261"/>
  <c r="DC261"/>
  <c r="A262"/>
  <c r="CY262"/>
  <c r="CZ262"/>
  <c r="DB262"/>
  <c r="DA262"/>
  <c r="DC262"/>
  <c r="A263"/>
  <c r="CY263"/>
  <c r="CZ263"/>
  <c r="DB263"/>
  <c r="DA263"/>
  <c r="DC263"/>
  <c r="A264"/>
  <c r="CY264"/>
  <c r="CZ264"/>
  <c r="DB264"/>
  <c r="DA264"/>
  <c r="DC264"/>
  <c r="A265"/>
  <c r="CY265"/>
  <c r="CZ265"/>
  <c r="DA265"/>
  <c r="DB265"/>
  <c r="DC265"/>
  <c r="A266"/>
  <c r="CY266"/>
  <c r="CZ266"/>
  <c r="DA266"/>
  <c r="DB266"/>
  <c r="DC266"/>
  <c r="A267"/>
  <c r="CY267"/>
  <c r="CZ267"/>
  <c r="DB267"/>
  <c r="DA267"/>
  <c r="DC267"/>
  <c r="A268"/>
  <c r="CY268"/>
  <c r="CZ268"/>
  <c r="DA268"/>
  <c r="DB268"/>
  <c r="DC268"/>
  <c r="A269"/>
  <c r="CY269"/>
  <c r="CZ269"/>
  <c r="DA269"/>
  <c r="DB269"/>
  <c r="DC269"/>
  <c r="A270"/>
  <c r="CY270"/>
  <c r="CZ270"/>
  <c r="DB270"/>
  <c r="DA270"/>
  <c r="DC270"/>
  <c r="A271"/>
  <c r="CY271"/>
  <c r="CZ271"/>
  <c r="DB271"/>
  <c r="DA271"/>
  <c r="DC271"/>
  <c r="A272"/>
  <c r="CY272"/>
  <c r="CZ272"/>
  <c r="DB272"/>
  <c r="DA272"/>
  <c r="DC272"/>
  <c r="A273"/>
  <c r="CY273"/>
  <c r="CZ273"/>
  <c r="DA273"/>
  <c r="DB273"/>
  <c r="DC273"/>
  <c r="A274"/>
  <c r="CX274"/>
  <c r="CY274"/>
  <c r="CZ274"/>
  <c r="DA274"/>
  <c r="DB274"/>
  <c r="DC274"/>
  <c r="A275"/>
  <c r="CX275"/>
  <c r="CY275"/>
  <c r="CZ275"/>
  <c r="DB275"/>
  <c r="DA275"/>
  <c r="DC275"/>
  <c r="A276"/>
  <c r="CX276"/>
  <c r="CY276"/>
  <c r="CZ276"/>
  <c r="DB276"/>
  <c r="DA276"/>
  <c r="DC276"/>
  <c r="A277"/>
  <c r="CX277"/>
  <c r="CY277"/>
  <c r="CZ277"/>
  <c r="DA277"/>
  <c r="DB277"/>
  <c r="DC277"/>
  <c r="A278"/>
  <c r="CX278"/>
  <c r="CY278"/>
  <c r="CZ278"/>
  <c r="DA278"/>
  <c r="DB278"/>
  <c r="DC278"/>
  <c r="A279"/>
  <c r="CX279"/>
  <c r="CY279"/>
  <c r="CZ279"/>
  <c r="DB279"/>
  <c r="DA279"/>
  <c r="DC279"/>
  <c r="A280"/>
  <c r="CX280"/>
  <c r="CY280"/>
  <c r="CZ280"/>
  <c r="DA280"/>
  <c r="DB280"/>
  <c r="DC280"/>
  <c r="A281"/>
  <c r="CX281"/>
  <c r="CY281"/>
  <c r="CZ281"/>
  <c r="DA281"/>
  <c r="DB281"/>
  <c r="DC281"/>
  <c r="A282"/>
  <c r="CX282"/>
  <c r="CY282"/>
  <c r="CZ282"/>
  <c r="DB282"/>
  <c r="DA282"/>
  <c r="DC282"/>
  <c r="A283"/>
  <c r="CX283"/>
  <c r="CY283"/>
  <c r="CZ283"/>
  <c r="DB283"/>
  <c r="DA283"/>
  <c r="DC283"/>
  <c r="A284"/>
  <c r="CX284"/>
  <c r="CY284"/>
  <c r="CZ284"/>
  <c r="DA284"/>
  <c r="DB284"/>
  <c r="DC284"/>
  <c r="A285"/>
  <c r="CX285"/>
  <c r="CY285"/>
  <c r="CZ285"/>
  <c r="DA285"/>
  <c r="DB285"/>
  <c r="DC285"/>
  <c r="A286"/>
  <c r="CX286"/>
  <c r="CY286"/>
  <c r="CZ286"/>
  <c r="DB286"/>
  <c r="DA286"/>
  <c r="DC286"/>
  <c r="A287"/>
  <c r="CX287"/>
  <c r="CY287"/>
  <c r="CZ287"/>
  <c r="DB287"/>
  <c r="DA287"/>
  <c r="DC287"/>
  <c r="A288"/>
  <c r="CX288"/>
  <c r="CY288"/>
  <c r="CZ288"/>
  <c r="DB288"/>
  <c r="DA288"/>
  <c r="DC288"/>
  <c r="A289"/>
  <c r="CX289"/>
  <c r="CY289"/>
  <c r="CZ289"/>
  <c r="DA289"/>
  <c r="DB289"/>
  <c r="DC289"/>
  <c r="A290"/>
  <c r="CX290"/>
  <c r="CY290"/>
  <c r="CZ290"/>
  <c r="DA290"/>
  <c r="DB290"/>
  <c r="DC290"/>
  <c r="A291"/>
  <c r="CX291"/>
  <c r="CY291"/>
  <c r="CZ291"/>
  <c r="DB291"/>
  <c r="DA291"/>
  <c r="DC291"/>
  <c r="A292"/>
  <c r="CX292"/>
  <c r="CY292"/>
  <c r="CZ292"/>
  <c r="DB292"/>
  <c r="DA292"/>
  <c r="DC292"/>
  <c r="A293"/>
  <c r="CY293"/>
  <c r="CZ293"/>
  <c r="DA293"/>
  <c r="DB293"/>
  <c r="DC293"/>
  <c r="A294"/>
  <c r="CY294"/>
  <c r="CZ294"/>
  <c r="DA294"/>
  <c r="DB294"/>
  <c r="DC294"/>
  <c r="A295"/>
  <c r="CY295"/>
  <c r="CZ295"/>
  <c r="DB295"/>
  <c r="DA295"/>
  <c r="DC295"/>
  <c r="A296"/>
  <c r="CY296"/>
  <c r="CZ296"/>
  <c r="DA296"/>
  <c r="DB296"/>
  <c r="DC296"/>
  <c r="A297"/>
  <c r="CY297"/>
  <c r="CZ297"/>
  <c r="DA297"/>
  <c r="DB297"/>
  <c r="DC297"/>
  <c r="A298"/>
  <c r="CY298"/>
  <c r="CZ298"/>
  <c r="DB298"/>
  <c r="DA298"/>
  <c r="DC298"/>
  <c r="A299"/>
  <c r="CY299"/>
  <c r="CZ299"/>
  <c r="DB299"/>
  <c r="DA299"/>
  <c r="DC299"/>
  <c r="A300"/>
  <c r="CY300"/>
  <c r="CZ300"/>
  <c r="DB300"/>
  <c r="DA300"/>
  <c r="DC300"/>
  <c r="A301"/>
  <c r="CY301"/>
  <c r="CZ301"/>
  <c r="DA301"/>
  <c r="DB301"/>
  <c r="DC301"/>
  <c r="A302"/>
  <c r="CY302"/>
  <c r="CZ302"/>
  <c r="DA302"/>
  <c r="DB302"/>
  <c r="DC302"/>
  <c r="A303"/>
  <c r="CY303"/>
  <c r="CZ303"/>
  <c r="DB303"/>
  <c r="DA303"/>
  <c r="DC303"/>
  <c r="A304"/>
  <c r="CY304"/>
  <c r="CZ304"/>
  <c r="DA304"/>
  <c r="DB304"/>
  <c r="DC304"/>
  <c r="A305"/>
  <c r="CY305"/>
  <c r="CZ305"/>
  <c r="DA305"/>
  <c r="DB305"/>
  <c r="DC305"/>
  <c r="A306"/>
  <c r="CY306"/>
  <c r="CZ306"/>
  <c r="DB306"/>
  <c r="DA306"/>
  <c r="DC306"/>
  <c r="A307"/>
  <c r="CY307"/>
  <c r="CZ307"/>
  <c r="DB307"/>
  <c r="DA307"/>
  <c r="DC307"/>
  <c r="A308"/>
  <c r="CY308"/>
  <c r="CZ308"/>
  <c r="DB308"/>
  <c r="DA308"/>
  <c r="DC308"/>
  <c r="A309"/>
  <c r="CY309"/>
  <c r="CZ309"/>
  <c r="DA309"/>
  <c r="DB309"/>
  <c r="DC309"/>
  <c r="A310"/>
  <c r="CY310"/>
  <c r="CZ310"/>
  <c r="DA310"/>
  <c r="DB310"/>
  <c r="DC310"/>
  <c r="A311"/>
  <c r="CY311"/>
  <c r="CZ311"/>
  <c r="DB311"/>
  <c r="DA311"/>
  <c r="DC311"/>
  <c r="A312"/>
  <c r="CY312"/>
  <c r="CZ312"/>
  <c r="DA312"/>
  <c r="DB312"/>
  <c r="DC312"/>
  <c r="A313"/>
  <c r="CY313"/>
  <c r="CZ313"/>
  <c r="DA313"/>
  <c r="DB313"/>
  <c r="DC313"/>
  <c r="A314"/>
  <c r="CY314"/>
  <c r="CZ314"/>
  <c r="DB314"/>
  <c r="DA314"/>
  <c r="DC314"/>
  <c r="A315"/>
  <c r="CY315"/>
  <c r="CZ315"/>
  <c r="DB315"/>
  <c r="DA315"/>
  <c r="DC315"/>
  <c r="A316"/>
  <c r="CY316"/>
  <c r="CZ316"/>
  <c r="DB316"/>
  <c r="DA316"/>
  <c r="DC316"/>
  <c r="A317"/>
  <c r="CY317"/>
  <c r="CZ317"/>
  <c r="DA317"/>
  <c r="DB317"/>
  <c r="DC317"/>
  <c r="A318"/>
  <c r="CY318"/>
  <c r="CZ318"/>
  <c r="DA318"/>
  <c r="DB318"/>
  <c r="DC318"/>
  <c r="A319"/>
  <c r="CY319"/>
  <c r="CZ319"/>
  <c r="DB319"/>
  <c r="DA319"/>
  <c r="DC319"/>
  <c r="A320"/>
  <c r="CY320"/>
  <c r="CZ320"/>
  <c r="DA320"/>
  <c r="DB320"/>
  <c r="DC320"/>
  <c r="A321"/>
  <c r="CY321"/>
  <c r="CZ321"/>
  <c r="DA321"/>
  <c r="DB321"/>
  <c r="DC321"/>
  <c r="A322"/>
  <c r="CY322"/>
  <c r="CZ322"/>
  <c r="DB322"/>
  <c r="DA322"/>
  <c r="DC322"/>
  <c r="A323"/>
  <c r="CY323"/>
  <c r="CZ323"/>
  <c r="DB323"/>
  <c r="DA323"/>
  <c r="DC323"/>
  <c r="A324"/>
  <c r="CY324"/>
  <c r="CZ324"/>
  <c r="DB324"/>
  <c r="DA324"/>
  <c r="DC324"/>
  <c r="A325"/>
  <c r="CY325"/>
  <c r="CZ325"/>
  <c r="DA325"/>
  <c r="DB325"/>
  <c r="DC325"/>
  <c r="A326"/>
  <c r="CY326"/>
  <c r="CZ326"/>
  <c r="DA326"/>
  <c r="DB326"/>
  <c r="DC326"/>
  <c r="A327"/>
  <c r="CY327"/>
  <c r="CZ327"/>
  <c r="DB327"/>
  <c r="DA327"/>
  <c r="DC327"/>
  <c r="A328"/>
  <c r="CY328"/>
  <c r="CZ328"/>
  <c r="DA328"/>
  <c r="DB328"/>
  <c r="DC328"/>
  <c r="A329"/>
  <c r="CY329"/>
  <c r="CZ329"/>
  <c r="DB329"/>
  <c r="DA329"/>
  <c r="DC329"/>
  <c r="A330"/>
  <c r="CY330"/>
  <c r="CZ330"/>
  <c r="DB330"/>
  <c r="DA330"/>
  <c r="DC330"/>
  <c r="A331"/>
  <c r="CY331"/>
  <c r="CZ331"/>
  <c r="DA331"/>
  <c r="DB331"/>
  <c r="DC331"/>
  <c r="A332"/>
  <c r="CY332"/>
  <c r="CZ332"/>
  <c r="DA332"/>
  <c r="DB332"/>
  <c r="DC332"/>
  <c r="A333"/>
  <c r="CY333"/>
  <c r="CZ333"/>
  <c r="DB333"/>
  <c r="DA333"/>
  <c r="DC333"/>
  <c r="A334"/>
  <c r="CY334"/>
  <c r="CZ334"/>
  <c r="DB334"/>
  <c r="DA334"/>
  <c r="DC334"/>
  <c r="A335"/>
  <c r="CY335"/>
  <c r="CZ335"/>
  <c r="DA335"/>
  <c r="DB335"/>
  <c r="DC335"/>
  <c r="A336"/>
  <c r="CY336"/>
  <c r="CZ336"/>
  <c r="DA336"/>
  <c r="DB336"/>
  <c r="DC336"/>
  <c r="A337"/>
  <c r="CY337"/>
  <c r="CZ337"/>
  <c r="DB337"/>
  <c r="DA337"/>
  <c r="DC337"/>
  <c r="A338"/>
  <c r="CY338"/>
  <c r="CZ338"/>
  <c r="DB338"/>
  <c r="DA338"/>
  <c r="DC338"/>
  <c r="A339"/>
  <c r="CY339"/>
  <c r="CZ339"/>
  <c r="DA339"/>
  <c r="DB339"/>
  <c r="DC339"/>
  <c r="A340"/>
  <c r="CY340"/>
  <c r="CZ340"/>
  <c r="DA340"/>
  <c r="DB340"/>
  <c r="DC340"/>
  <c r="A341"/>
  <c r="CY341"/>
  <c r="CZ341"/>
  <c r="DB341"/>
  <c r="DA341"/>
  <c r="DC341"/>
  <c r="A342"/>
  <c r="CY342"/>
  <c r="CZ342"/>
  <c r="DB342"/>
  <c r="DA342"/>
  <c r="DC342"/>
  <c r="A343"/>
  <c r="CY343"/>
  <c r="CZ343"/>
  <c r="DA343"/>
  <c r="DB343"/>
  <c r="DC343"/>
  <c r="A344"/>
  <c r="CY344"/>
  <c r="CZ344"/>
  <c r="DA344"/>
  <c r="DB344"/>
  <c r="DC344"/>
  <c r="A345"/>
  <c r="CY345"/>
  <c r="CZ345"/>
  <c r="DB345"/>
  <c r="DA345"/>
  <c r="DC345"/>
  <c r="A346"/>
  <c r="CY346"/>
  <c r="CZ346"/>
  <c r="DB346"/>
  <c r="DA346"/>
  <c r="DC346"/>
  <c r="A347"/>
  <c r="CY347"/>
  <c r="CZ347"/>
  <c r="DA347"/>
  <c r="DB347"/>
  <c r="DC347"/>
  <c r="A348"/>
  <c r="CY348"/>
  <c r="CZ348"/>
  <c r="DA348"/>
  <c r="DB348"/>
  <c r="DC348"/>
  <c r="A349"/>
  <c r="CY349"/>
  <c r="CZ349"/>
  <c r="DB349"/>
  <c r="DA349"/>
  <c r="DC349"/>
  <c r="A350"/>
  <c r="CY350"/>
  <c r="CZ350"/>
  <c r="DB350"/>
  <c r="DA350"/>
  <c r="DC350"/>
  <c r="A351"/>
  <c r="CY351"/>
  <c r="CZ351"/>
  <c r="DA351"/>
  <c r="DB351"/>
  <c r="DC351"/>
  <c r="A352"/>
  <c r="CY352"/>
  <c r="CZ352"/>
  <c r="DA352"/>
  <c r="DB352"/>
  <c r="DC352"/>
  <c r="A353"/>
  <c r="CY353"/>
  <c r="CZ353"/>
  <c r="DB353"/>
  <c r="DA353"/>
  <c r="DC353"/>
  <c r="A354"/>
  <c r="CY354"/>
  <c r="CZ354"/>
  <c r="DB354"/>
  <c r="DA354"/>
  <c r="DC354"/>
  <c r="A355"/>
  <c r="CY355"/>
  <c r="CZ355"/>
  <c r="DA355"/>
  <c r="DB355"/>
  <c r="DC355"/>
  <c r="A356"/>
  <c r="CY356"/>
  <c r="CZ356"/>
  <c r="DA356"/>
  <c r="DB356"/>
  <c r="DC356"/>
  <c r="A357"/>
  <c r="CY357"/>
  <c r="CZ357"/>
  <c r="DB357"/>
  <c r="DA357"/>
  <c r="DC357"/>
  <c r="A358"/>
  <c r="CX358"/>
  <c r="CY358"/>
  <c r="CZ358"/>
  <c r="DB358"/>
  <c r="DA358"/>
  <c r="DC358"/>
  <c r="A359"/>
  <c r="CX359"/>
  <c r="CY359"/>
  <c r="CZ359"/>
  <c r="DA359"/>
  <c r="DB359"/>
  <c r="DC359"/>
  <c r="A360"/>
  <c r="CX360"/>
  <c r="CY360"/>
  <c r="CZ360"/>
  <c r="DA360"/>
  <c r="DB360"/>
  <c r="DC360"/>
  <c r="A361"/>
  <c r="CX361"/>
  <c r="CY361"/>
  <c r="CZ361"/>
  <c r="DB361"/>
  <c r="DA361"/>
  <c r="DC361"/>
  <c r="A362"/>
  <c r="CX362"/>
  <c r="CY362"/>
  <c r="CZ362"/>
  <c r="DB362"/>
  <c r="DA362"/>
  <c r="DC362"/>
  <c r="A363"/>
  <c r="CX363"/>
  <c r="CY363"/>
  <c r="CZ363"/>
  <c r="DA363"/>
  <c r="DB363"/>
  <c r="DC363"/>
  <c r="A364"/>
  <c r="CX364"/>
  <c r="CY364"/>
  <c r="CZ364"/>
  <c r="DA364"/>
  <c r="DB364"/>
  <c r="DC364"/>
  <c r="A365"/>
  <c r="CX365"/>
  <c r="CY365"/>
  <c r="CZ365"/>
  <c r="DB365"/>
  <c r="DA365"/>
  <c r="DC365"/>
  <c r="A366"/>
  <c r="CX366"/>
  <c r="CY366"/>
  <c r="CZ366"/>
  <c r="DB366"/>
  <c r="DA366"/>
  <c r="DC366"/>
  <c r="A367"/>
  <c r="CX367"/>
  <c r="CY367"/>
  <c r="CZ367"/>
  <c r="DA367"/>
  <c r="DB367"/>
  <c r="DC367"/>
  <c r="A368"/>
  <c r="CX368"/>
  <c r="CY368"/>
  <c r="CZ368"/>
  <c r="DA368"/>
  <c r="DB368"/>
  <c r="DC368"/>
  <c r="A369"/>
  <c r="CX369"/>
  <c r="CY369"/>
  <c r="CZ369"/>
  <c r="DB369"/>
  <c r="DA369"/>
  <c r="DC369"/>
  <c r="A370"/>
  <c r="CX370"/>
  <c r="CY370"/>
  <c r="CZ370"/>
  <c r="DB370"/>
  <c r="DA370"/>
  <c r="DC370"/>
  <c r="A371"/>
  <c r="CX371"/>
  <c r="CY371"/>
  <c r="CZ371"/>
  <c r="DA371"/>
  <c r="DB371"/>
  <c r="DC371"/>
  <c r="A372"/>
  <c r="CX372"/>
  <c r="CY372"/>
  <c r="CZ372"/>
  <c r="DA372"/>
  <c r="DB372"/>
  <c r="DC372"/>
  <c r="A373"/>
  <c r="CX373"/>
  <c r="CY373"/>
  <c r="CZ373"/>
  <c r="DB373"/>
  <c r="DA373"/>
  <c r="DC373"/>
  <c r="A374"/>
  <c r="CX374"/>
  <c r="CY374"/>
  <c r="CZ374"/>
  <c r="DB374"/>
  <c r="DA374"/>
  <c r="DC374"/>
  <c r="A375"/>
  <c r="CX375"/>
  <c r="CY375"/>
  <c r="CZ375"/>
  <c r="DA375"/>
  <c r="DB375"/>
  <c r="DC375"/>
  <c r="A376"/>
  <c r="CX376"/>
  <c r="CY376"/>
  <c r="CZ376"/>
  <c r="DA376"/>
  <c r="DB376"/>
  <c r="DC376"/>
  <c r="A377"/>
  <c r="CX377"/>
  <c r="CY377"/>
  <c r="CZ377"/>
  <c r="DB377"/>
  <c r="DA377"/>
  <c r="DC377"/>
  <c r="A378"/>
  <c r="CX378"/>
  <c r="CY378"/>
  <c r="CZ378"/>
  <c r="DB378"/>
  <c r="DA378"/>
  <c r="DC378"/>
  <c r="A379"/>
  <c r="CX379"/>
  <c r="CY379"/>
  <c r="CZ379"/>
  <c r="DA379"/>
  <c r="DB379"/>
  <c r="DC379"/>
  <c r="A380"/>
  <c r="CX380"/>
  <c r="CY380"/>
  <c r="CZ380"/>
  <c r="DA380"/>
  <c r="DB380"/>
  <c r="DC380"/>
  <c r="A381"/>
  <c r="CY381"/>
  <c r="CZ381"/>
  <c r="DB381"/>
  <c r="DA381"/>
  <c r="DC381"/>
  <c r="A382"/>
  <c r="CY382"/>
  <c r="CZ382"/>
  <c r="DB382"/>
  <c r="DA382"/>
  <c r="DC382"/>
  <c r="A383"/>
  <c r="CY383"/>
  <c r="CZ383"/>
  <c r="DA383"/>
  <c r="DB383"/>
  <c r="DC383"/>
  <c r="A384"/>
  <c r="CY384"/>
  <c r="CZ384"/>
  <c r="DA384"/>
  <c r="DB384"/>
  <c r="DC384"/>
  <c r="A385"/>
  <c r="CY385"/>
  <c r="CZ385"/>
  <c r="DB385"/>
  <c r="DA385"/>
  <c r="DC385"/>
  <c r="A386"/>
  <c r="CY386"/>
  <c r="CZ386"/>
  <c r="DB386"/>
  <c r="DA386"/>
  <c r="DC386"/>
  <c r="A387"/>
  <c r="CY387"/>
  <c r="CZ387"/>
  <c r="DA387"/>
  <c r="DB387"/>
  <c r="DC387"/>
  <c r="A388"/>
  <c r="CY388"/>
  <c r="CZ388"/>
  <c r="DA388"/>
  <c r="DB388"/>
  <c r="DC388"/>
  <c r="A389"/>
  <c r="CY389"/>
  <c r="CZ389"/>
  <c r="DB389"/>
  <c r="DA389"/>
  <c r="DC389"/>
  <c r="A390"/>
  <c r="CY390"/>
  <c r="CZ390"/>
  <c r="DB390"/>
  <c r="DA390"/>
  <c r="DC390"/>
  <c r="A391"/>
  <c r="CY391"/>
  <c r="CZ391"/>
  <c r="DA391"/>
  <c r="DB391"/>
  <c r="DC391"/>
  <c r="A392"/>
  <c r="CY392"/>
  <c r="CZ392"/>
  <c r="DA392"/>
  <c r="DB392"/>
  <c r="DC392"/>
  <c r="A393"/>
  <c r="CY393"/>
  <c r="CZ393"/>
  <c r="DB393"/>
  <c r="DA393"/>
  <c r="DC393"/>
  <c r="A394"/>
  <c r="CY394"/>
  <c r="CZ394"/>
  <c r="DB394"/>
  <c r="DA394"/>
  <c r="DC394"/>
  <c r="A395"/>
  <c r="CY395"/>
  <c r="CZ395"/>
  <c r="DA395"/>
  <c r="DB395"/>
  <c r="DC395"/>
  <c r="A396"/>
  <c r="CY396"/>
  <c r="CZ396"/>
  <c r="DA396"/>
  <c r="DB396"/>
  <c r="DC396"/>
  <c r="A397"/>
  <c r="CX397"/>
  <c r="CY397"/>
  <c r="CZ397"/>
  <c r="DB397"/>
  <c r="DA397"/>
  <c r="DC397"/>
  <c r="A398"/>
  <c r="CX398"/>
  <c r="CY398"/>
  <c r="CZ398"/>
  <c r="DB398"/>
  <c r="DA398"/>
  <c r="DC398"/>
  <c r="A399"/>
  <c r="CX399"/>
  <c r="CY399"/>
  <c r="CZ399"/>
  <c r="DA399"/>
  <c r="DB399"/>
  <c r="DC399"/>
  <c r="A400"/>
  <c r="CX400"/>
  <c r="CY400"/>
  <c r="CZ400"/>
  <c r="DA400"/>
  <c r="DB400"/>
  <c r="DC400"/>
  <c r="A401"/>
  <c r="CX401"/>
  <c r="CY401"/>
  <c r="CZ401"/>
  <c r="DB401"/>
  <c r="DA401"/>
  <c r="DC401"/>
  <c r="A402"/>
  <c r="CX402"/>
  <c r="CY402"/>
  <c r="CZ402"/>
  <c r="DB402"/>
  <c r="DA402"/>
  <c r="DC402"/>
  <c r="A403"/>
  <c r="CY403"/>
  <c r="CZ403"/>
  <c r="DA403"/>
  <c r="DB403"/>
  <c r="DC403"/>
  <c r="A404"/>
  <c r="CY404"/>
  <c r="CZ404"/>
  <c r="DA404"/>
  <c r="DB404"/>
  <c r="DC404"/>
  <c r="A405"/>
  <c r="CY405"/>
  <c r="CZ405"/>
  <c r="DB405"/>
  <c r="DA405"/>
  <c r="DC405"/>
  <c r="A406"/>
  <c r="CY406"/>
  <c r="CZ406"/>
  <c r="DB406"/>
  <c r="DA406"/>
  <c r="DC406"/>
  <c r="A407"/>
  <c r="CY407"/>
  <c r="CZ407"/>
  <c r="DA407"/>
  <c r="DB407"/>
  <c r="DC407"/>
  <c r="A408"/>
  <c r="CY408"/>
  <c r="CZ408"/>
  <c r="DA408"/>
  <c r="DB408"/>
  <c r="DC408"/>
  <c r="A409"/>
  <c r="CY409"/>
  <c r="CZ409"/>
  <c r="DB409"/>
  <c r="DA409"/>
  <c r="DC409"/>
  <c r="A410"/>
  <c r="CY410"/>
  <c r="CZ410"/>
  <c r="DB410"/>
  <c r="DA410"/>
  <c r="DC410"/>
  <c r="A411"/>
  <c r="CY411"/>
  <c r="CZ411"/>
  <c r="DA411"/>
  <c r="DB411"/>
  <c r="DC411"/>
  <c r="A412"/>
  <c r="CY412"/>
  <c r="CZ412"/>
  <c r="DA412"/>
  <c r="DB412"/>
  <c r="DC412"/>
  <c r="A413"/>
  <c r="CY413"/>
  <c r="CZ413"/>
  <c r="DB413"/>
  <c r="DA413"/>
  <c r="DC413"/>
  <c r="A414"/>
  <c r="CY414"/>
  <c r="CZ414"/>
  <c r="DB414"/>
  <c r="DA414"/>
  <c r="DC414"/>
  <c r="A415"/>
  <c r="CY415"/>
  <c r="CZ415"/>
  <c r="DA415"/>
  <c r="DB415"/>
  <c r="DC415"/>
  <c r="A416"/>
  <c r="CY416"/>
  <c r="CZ416"/>
  <c r="DA416"/>
  <c r="DB416"/>
  <c r="DC416"/>
  <c r="A417"/>
  <c r="CY417"/>
  <c r="CZ417"/>
  <c r="DB417"/>
  <c r="DA417"/>
  <c r="DC417"/>
  <c r="A418"/>
  <c r="CY418"/>
  <c r="CZ418"/>
  <c r="DB418"/>
  <c r="DA418"/>
  <c r="DC418"/>
  <c r="A419"/>
  <c r="CY419"/>
  <c r="CZ419"/>
  <c r="DA419"/>
  <c r="DB419"/>
  <c r="DC419"/>
  <c r="A420"/>
  <c r="CY420"/>
  <c r="CZ420"/>
  <c r="DA420"/>
  <c r="DB420"/>
  <c r="DC420"/>
  <c r="A421"/>
  <c r="CY421"/>
  <c r="CZ421"/>
  <c r="DB421"/>
  <c r="DA421"/>
  <c r="DC421"/>
  <c r="A422"/>
  <c r="CY422"/>
  <c r="CZ422"/>
  <c r="DB422"/>
  <c r="DA422"/>
  <c r="DC422"/>
  <c r="A423"/>
  <c r="CY423"/>
  <c r="CZ423"/>
  <c r="DA423"/>
  <c r="DB423"/>
  <c r="DC423"/>
  <c r="A424"/>
  <c r="CY424"/>
  <c r="CZ424"/>
  <c r="DA424"/>
  <c r="DB424"/>
  <c r="DC424"/>
  <c r="A425"/>
  <c r="CY425"/>
  <c r="CZ425"/>
  <c r="DB425"/>
  <c r="DA425"/>
  <c r="DC425"/>
  <c r="A426"/>
  <c r="CY426"/>
  <c r="CZ426"/>
  <c r="DB426"/>
  <c r="DA426"/>
  <c r="DC426"/>
  <c r="A427"/>
  <c r="CY427"/>
  <c r="CZ427"/>
  <c r="DA427"/>
  <c r="DB427"/>
  <c r="DC427"/>
  <c r="A428"/>
  <c r="CY428"/>
  <c r="CZ428"/>
  <c r="DA428"/>
  <c r="DB428"/>
  <c r="DC428"/>
  <c r="A429"/>
  <c r="CY429"/>
  <c r="CZ429"/>
  <c r="DB429"/>
  <c r="DA429"/>
  <c r="DC429"/>
  <c r="A430"/>
  <c r="CY430"/>
  <c r="CZ430"/>
  <c r="DB430"/>
  <c r="DA430"/>
  <c r="DC430"/>
  <c r="A431"/>
  <c r="CY431"/>
  <c r="CZ431"/>
  <c r="DA431"/>
  <c r="DB431"/>
  <c r="DC431"/>
  <c r="A432"/>
  <c r="CY432"/>
  <c r="CZ432"/>
  <c r="DA432"/>
  <c r="DB432"/>
  <c r="DC432"/>
  <c r="A433"/>
  <c r="CY433"/>
  <c r="CZ433"/>
  <c r="DB433"/>
  <c r="DA433"/>
  <c r="DC433"/>
  <c r="A434"/>
  <c r="CY434"/>
  <c r="CZ434"/>
  <c r="DB434"/>
  <c r="DA434"/>
  <c r="DC434"/>
  <c r="A435"/>
  <c r="CY435"/>
  <c r="CZ435"/>
  <c r="DA435"/>
  <c r="DB435"/>
  <c r="DC435"/>
  <c r="A436"/>
  <c r="CY436"/>
  <c r="CZ436"/>
  <c r="DA436"/>
  <c r="DB436"/>
  <c r="DC436"/>
  <c r="A437"/>
  <c r="CY437"/>
  <c r="CZ437"/>
  <c r="DB437"/>
  <c r="DA437"/>
  <c r="DC437"/>
  <c r="A438"/>
  <c r="CY438"/>
  <c r="CZ438"/>
  <c r="DB438"/>
  <c r="DA438"/>
  <c r="DC438"/>
  <c r="A439"/>
  <c r="CY439"/>
  <c r="CZ439"/>
  <c r="DA439"/>
  <c r="DB439"/>
  <c r="DC439"/>
  <c r="A440"/>
  <c r="CY440"/>
  <c r="CZ440"/>
  <c r="DA440"/>
  <c r="DB440"/>
  <c r="DC440"/>
  <c r="A441"/>
  <c r="CY441"/>
  <c r="CZ441"/>
  <c r="DB441"/>
  <c r="DA441"/>
  <c r="DC441"/>
  <c r="A442"/>
  <c r="CY442"/>
  <c r="CZ442"/>
  <c r="DB442"/>
  <c r="DA442"/>
  <c r="DC442"/>
  <c r="A443"/>
  <c r="CY443"/>
  <c r="CZ443"/>
  <c r="DA443"/>
  <c r="DB443"/>
  <c r="DC443"/>
  <c r="A444"/>
  <c r="CY444"/>
  <c r="CZ444"/>
  <c r="DA444"/>
  <c r="DB444"/>
  <c r="DC444"/>
  <c r="A445"/>
  <c r="CY445"/>
  <c r="CZ445"/>
  <c r="DB445"/>
  <c r="DA445"/>
  <c r="DC445"/>
  <c r="A446"/>
  <c r="CY446"/>
  <c r="CZ446"/>
  <c r="DB446"/>
  <c r="DA446"/>
  <c r="DC446"/>
  <c r="A447"/>
  <c r="CY447"/>
  <c r="CZ447"/>
  <c r="DA447"/>
  <c r="DB447"/>
  <c r="DC447"/>
  <c r="A448"/>
  <c r="CY448"/>
  <c r="CZ448"/>
  <c r="DA448"/>
  <c r="DB448"/>
  <c r="DC448"/>
  <c r="A449"/>
  <c r="CY449"/>
  <c r="CZ449"/>
  <c r="DB449"/>
  <c r="DA449"/>
  <c r="DC449"/>
  <c r="A450"/>
  <c r="CY450"/>
  <c r="CZ450"/>
  <c r="DB450"/>
  <c r="DA450"/>
  <c r="DC450"/>
  <c r="A451"/>
  <c r="CY451"/>
  <c r="CZ451"/>
  <c r="DA451"/>
  <c r="DB451"/>
  <c r="DC451"/>
  <c r="A452"/>
  <c r="CY452"/>
  <c r="CZ452"/>
  <c r="DA452"/>
  <c r="DB452"/>
  <c r="DC452"/>
  <c r="A453"/>
  <c r="CY453"/>
  <c r="CZ453"/>
  <c r="DB453"/>
  <c r="DA453"/>
  <c r="DC453"/>
  <c r="A454"/>
  <c r="CY454"/>
  <c r="CZ454"/>
  <c r="DB454"/>
  <c r="DA454"/>
  <c r="DC454"/>
  <c r="A455"/>
  <c r="CY455"/>
  <c r="CZ455"/>
  <c r="DA455"/>
  <c r="DB455"/>
  <c r="DC455"/>
  <c r="A456"/>
  <c r="CY456"/>
  <c r="CZ456"/>
  <c r="DA456"/>
  <c r="DB456"/>
  <c r="DC456"/>
  <c r="A457"/>
  <c r="CY457"/>
  <c r="CZ457"/>
  <c r="DB457"/>
  <c r="DA457"/>
  <c r="DC457"/>
  <c r="A458"/>
  <c r="CY458"/>
  <c r="CZ458"/>
  <c r="DB458"/>
  <c r="DA458"/>
  <c r="DC458"/>
  <c r="A459"/>
  <c r="CX459"/>
  <c r="CY459"/>
  <c r="CZ459"/>
  <c r="DA459"/>
  <c r="DB459"/>
  <c r="DC459"/>
  <c r="A460"/>
  <c r="CX460"/>
  <c r="CY460"/>
  <c r="CZ460"/>
  <c r="DA460"/>
  <c r="DB460"/>
  <c r="DC460"/>
  <c r="A461"/>
  <c r="CX461"/>
  <c r="CY461"/>
  <c r="CZ461"/>
  <c r="DB461"/>
  <c r="DA461"/>
  <c r="DC461"/>
  <c r="A462"/>
  <c r="CX462"/>
  <c r="CY462"/>
  <c r="CZ462"/>
  <c r="DB462"/>
  <c r="DA462"/>
  <c r="DC462"/>
  <c r="A463"/>
  <c r="CX463"/>
  <c r="CY463"/>
  <c r="CZ463"/>
  <c r="DA463"/>
  <c r="DB463"/>
  <c r="DC463"/>
  <c r="A464"/>
  <c r="CX464"/>
  <c r="CY464"/>
  <c r="CZ464"/>
  <c r="DA464"/>
  <c r="DB464"/>
  <c r="DC464"/>
  <c r="A465"/>
  <c r="CX465"/>
  <c r="CY465"/>
  <c r="CZ465"/>
  <c r="DB465"/>
  <c r="DA465"/>
  <c r="DC465"/>
  <c r="A466"/>
  <c r="CX466"/>
  <c r="CY466"/>
  <c r="CZ466"/>
  <c r="DB466"/>
  <c r="DA466"/>
  <c r="DC466"/>
  <c r="A467"/>
  <c r="CX467"/>
  <c r="CY467"/>
  <c r="CZ467"/>
  <c r="DA467"/>
  <c r="DB467"/>
  <c r="DC467"/>
  <c r="A468"/>
  <c r="CY468"/>
  <c r="CZ468"/>
  <c r="DA468"/>
  <c r="DB468"/>
  <c r="DC468"/>
  <c r="A469"/>
  <c r="CY469"/>
  <c r="CZ469"/>
  <c r="DB469"/>
  <c r="DA469"/>
  <c r="DC469"/>
  <c r="A470"/>
  <c r="CY470"/>
  <c r="CZ470"/>
  <c r="DB470"/>
  <c r="DA470"/>
  <c r="DC470"/>
  <c r="A471"/>
  <c r="CY471"/>
  <c r="CZ471"/>
  <c r="DA471"/>
  <c r="DB471"/>
  <c r="DC471"/>
  <c r="A472"/>
  <c r="CY472"/>
  <c r="CZ472"/>
  <c r="DA472"/>
  <c r="DB472"/>
  <c r="DC472"/>
  <c r="A473"/>
  <c r="CY473"/>
  <c r="CZ473"/>
  <c r="DB473"/>
  <c r="DA473"/>
  <c r="DC473"/>
  <c r="A474"/>
  <c r="CY474"/>
  <c r="CZ474"/>
  <c r="DB474"/>
  <c r="DA474"/>
  <c r="DC474"/>
  <c r="A475"/>
  <c r="CY475"/>
  <c r="CZ475"/>
  <c r="DA475"/>
  <c r="DB475"/>
  <c r="DC475"/>
  <c r="A476"/>
  <c r="CY476"/>
  <c r="CZ476"/>
  <c r="DA476"/>
  <c r="DB476"/>
  <c r="DC476"/>
  <c r="A477"/>
  <c r="CY477"/>
  <c r="CZ477"/>
  <c r="DB477"/>
  <c r="DA477"/>
  <c r="DC477"/>
  <c r="A478"/>
  <c r="CY478"/>
  <c r="CZ478"/>
  <c r="DB478"/>
  <c r="DA478"/>
  <c r="DC478"/>
  <c r="A479"/>
  <c r="CY479"/>
  <c r="CZ479"/>
  <c r="DA479"/>
  <c r="DB479"/>
  <c r="DC479"/>
  <c r="A480"/>
  <c r="CY480"/>
  <c r="CZ480"/>
  <c r="DA480"/>
  <c r="DB480"/>
  <c r="DC480"/>
  <c r="A481"/>
  <c r="CY481"/>
  <c r="CZ481"/>
  <c r="DB481"/>
  <c r="DA481"/>
  <c r="DC481"/>
  <c r="A482"/>
  <c r="CY482"/>
  <c r="CZ482"/>
  <c r="DB482"/>
  <c r="DA482"/>
  <c r="DC482"/>
  <c r="A483"/>
  <c r="CY483"/>
  <c r="CZ483"/>
  <c r="DA483"/>
  <c r="DB483"/>
  <c r="DC483"/>
  <c r="A484"/>
  <c r="CY484"/>
  <c r="CZ484"/>
  <c r="DA484"/>
  <c r="DB484"/>
  <c r="DC484"/>
  <c r="A485"/>
  <c r="CY485"/>
  <c r="CZ485"/>
  <c r="DB485"/>
  <c r="DA485"/>
  <c r="DC485"/>
  <c r="A486"/>
  <c r="CY486"/>
  <c r="CZ486"/>
  <c r="DB486"/>
  <c r="DA486"/>
  <c r="DC486"/>
  <c r="A487"/>
  <c r="CX487"/>
  <c r="CY487"/>
  <c r="CZ487"/>
  <c r="DA487"/>
  <c r="DB487"/>
  <c r="DC487"/>
  <c r="A488"/>
  <c r="CX488"/>
  <c r="CY488"/>
  <c r="CZ488"/>
  <c r="DA488"/>
  <c r="DB488"/>
  <c r="DC488"/>
  <c r="A489"/>
  <c r="CX489"/>
  <c r="CY489"/>
  <c r="CZ489"/>
  <c r="DB489"/>
  <c r="DA489"/>
  <c r="DC489"/>
  <c r="A490"/>
  <c r="CX490"/>
  <c r="CY490"/>
  <c r="CZ490"/>
  <c r="DB490"/>
  <c r="DA490"/>
  <c r="DC490"/>
  <c r="A491"/>
  <c r="CX491"/>
  <c r="CY491"/>
  <c r="CZ491"/>
  <c r="DA491"/>
  <c r="DB491"/>
  <c r="DC491"/>
  <c r="A492"/>
  <c r="CX492"/>
  <c r="CY492"/>
  <c r="CZ492"/>
  <c r="DA492"/>
  <c r="DB492"/>
  <c r="DC492"/>
  <c r="A493"/>
  <c r="CX493"/>
  <c r="CY493"/>
  <c r="CZ493"/>
  <c r="DB493"/>
  <c r="DA493"/>
  <c r="DC493"/>
  <c r="A494"/>
  <c r="CX494"/>
  <c r="CY494"/>
  <c r="CZ494"/>
  <c r="DB494"/>
  <c r="DA494"/>
  <c r="DC494"/>
  <c r="A495"/>
  <c r="CX495"/>
  <c r="CY495"/>
  <c r="CZ495"/>
  <c r="DA495"/>
  <c r="DB495"/>
  <c r="DC495"/>
  <c r="A496"/>
  <c r="CX496"/>
  <c r="CY496"/>
  <c r="CZ496"/>
  <c r="DA496"/>
  <c r="DB496"/>
  <c r="DC496"/>
  <c r="A497"/>
  <c r="CX497"/>
  <c r="CY497"/>
  <c r="CZ497"/>
  <c r="DB497"/>
  <c r="DA497"/>
  <c r="DC497"/>
  <c r="A498"/>
  <c r="CX498"/>
  <c r="CY498"/>
  <c r="CZ498"/>
  <c r="DB498"/>
  <c r="DA498"/>
  <c r="DC498"/>
  <c r="A499"/>
  <c r="CX499"/>
  <c r="CY499"/>
  <c r="CZ499"/>
  <c r="DA499"/>
  <c r="DB499"/>
  <c r="DC499"/>
  <c r="A500"/>
  <c r="CX500"/>
  <c r="CY500"/>
  <c r="CZ500"/>
  <c r="DA500"/>
  <c r="DB500"/>
  <c r="DC500"/>
  <c r="A501"/>
  <c r="CX501"/>
  <c r="CY501"/>
  <c r="CZ501"/>
  <c r="DB501"/>
  <c r="DA501"/>
  <c r="DC501"/>
  <c r="A502"/>
  <c r="CX502"/>
  <c r="CY502"/>
  <c r="CZ502"/>
  <c r="DB502"/>
  <c r="DA502"/>
  <c r="DC502"/>
  <c r="A503"/>
  <c r="CX503"/>
  <c r="CY503"/>
  <c r="CZ503"/>
  <c r="DA503"/>
  <c r="DB503"/>
  <c r="DC503"/>
  <c r="A504"/>
  <c r="CY504"/>
  <c r="CZ504"/>
  <c r="DA504"/>
  <c r="DB504"/>
  <c r="DC504"/>
  <c r="A505"/>
  <c r="CY505"/>
  <c r="CZ505"/>
  <c r="DB505"/>
  <c r="DA505"/>
  <c r="DC505"/>
  <c r="A506"/>
  <c r="CY506"/>
  <c r="CZ506"/>
  <c r="DB506"/>
  <c r="DA506"/>
  <c r="DC506"/>
  <c r="A507"/>
  <c r="CY507"/>
  <c r="CZ507"/>
  <c r="DA507"/>
  <c r="DB507"/>
  <c r="DC507"/>
  <c r="A508"/>
  <c r="CY508"/>
  <c r="CZ508"/>
  <c r="DA508"/>
  <c r="DB508"/>
  <c r="DC508"/>
  <c r="A509"/>
  <c r="CY509"/>
  <c r="CZ509"/>
  <c r="DB509"/>
  <c r="DA509"/>
  <c r="DC509"/>
  <c r="A510"/>
  <c r="CY510"/>
  <c r="CZ510"/>
  <c r="DB510"/>
  <c r="DA510"/>
  <c r="DC510"/>
  <c r="A511"/>
  <c r="CY511"/>
  <c r="CZ511"/>
  <c r="DA511"/>
  <c r="DB511"/>
  <c r="DC511"/>
  <c r="A512"/>
  <c r="CY512"/>
  <c r="CZ512"/>
  <c r="DA512"/>
  <c r="DB512"/>
  <c r="DC512"/>
  <c r="A513"/>
  <c r="CY513"/>
  <c r="CZ513"/>
  <c r="DB513"/>
  <c r="DA513"/>
  <c r="DC513"/>
  <c r="A514"/>
  <c r="CY514"/>
  <c r="CZ514"/>
  <c r="DB514"/>
  <c r="DA514"/>
  <c r="DC514"/>
  <c r="A515"/>
  <c r="CY515"/>
  <c r="CZ515"/>
  <c r="DA515"/>
  <c r="DB515"/>
  <c r="DC515"/>
  <c r="A516"/>
  <c r="CY516"/>
  <c r="CZ516"/>
  <c r="DA516"/>
  <c r="DB516"/>
  <c r="DC516"/>
  <c r="A517"/>
  <c r="CY517"/>
  <c r="CZ517"/>
  <c r="DB517"/>
  <c r="DA517"/>
  <c r="DC517"/>
  <c r="A518"/>
  <c r="CY518"/>
  <c r="CZ518"/>
  <c r="DB518"/>
  <c r="DA518"/>
  <c r="DC518"/>
  <c r="A519"/>
  <c r="CY519"/>
  <c r="CZ519"/>
  <c r="DA519"/>
  <c r="DB519"/>
  <c r="DC519"/>
  <c r="A520"/>
  <c r="CY520"/>
  <c r="CZ520"/>
  <c r="DA520"/>
  <c r="DB520"/>
  <c r="DC520"/>
  <c r="A521"/>
  <c r="CY521"/>
  <c r="CZ521"/>
  <c r="DB521"/>
  <c r="DA521"/>
  <c r="DC521"/>
  <c r="A522"/>
  <c r="CY522"/>
  <c r="CZ522"/>
  <c r="DB522"/>
  <c r="DA522"/>
  <c r="DC522"/>
  <c r="A523"/>
  <c r="CY523"/>
  <c r="CZ523"/>
  <c r="DA523"/>
  <c r="DB523"/>
  <c r="DC523"/>
  <c r="A524"/>
  <c r="CY524"/>
  <c r="CZ524"/>
  <c r="DA524"/>
  <c r="DB524"/>
  <c r="DC524"/>
  <c r="A525"/>
  <c r="CY525"/>
  <c r="CZ525"/>
  <c r="DB525"/>
  <c r="DA525"/>
  <c r="DC525"/>
  <c r="A526"/>
  <c r="CY526"/>
  <c r="CZ526"/>
  <c r="DB526"/>
  <c r="DA526"/>
  <c r="DC526"/>
  <c r="A527"/>
  <c r="CY527"/>
  <c r="CZ527"/>
  <c r="DA527"/>
  <c r="DB527"/>
  <c r="DC527"/>
  <c r="A528"/>
  <c r="CY528"/>
  <c r="CZ528"/>
  <c r="DA528"/>
  <c r="DB528"/>
  <c r="DC528"/>
  <c r="A529"/>
  <c r="CY529"/>
  <c r="CZ529"/>
  <c r="DB529"/>
  <c r="DA529"/>
  <c r="DC529"/>
  <c r="A530"/>
  <c r="CY530"/>
  <c r="CZ530"/>
  <c r="DB530"/>
  <c r="DA530"/>
  <c r="DC530"/>
  <c r="A531"/>
  <c r="CY531"/>
  <c r="CZ531"/>
  <c r="DA531"/>
  <c r="DB531"/>
  <c r="DC531"/>
  <c r="A532"/>
  <c r="CY532"/>
  <c r="CZ532"/>
  <c r="DA532"/>
  <c r="DB532"/>
  <c r="DC532"/>
  <c r="A533"/>
  <c r="CY533"/>
  <c r="CZ533"/>
  <c r="DB533"/>
  <c r="DA533"/>
  <c r="DC533"/>
  <c r="A534"/>
  <c r="CY534"/>
  <c r="CZ534"/>
  <c r="DB534"/>
  <c r="DA534"/>
  <c r="DC534"/>
  <c r="A535"/>
  <c r="CY535"/>
  <c r="CZ535"/>
  <c r="DA535"/>
  <c r="DB535"/>
  <c r="DC535"/>
  <c r="A536"/>
  <c r="CY536"/>
  <c r="CZ536"/>
  <c r="DA536"/>
  <c r="DB536"/>
  <c r="DC536"/>
  <c r="A537"/>
  <c r="CY537"/>
  <c r="CZ537"/>
  <c r="DB537"/>
  <c r="DA537"/>
  <c r="DC537"/>
  <c r="A538"/>
  <c r="CX538"/>
  <c r="CY538"/>
  <c r="CZ538"/>
  <c r="DB538"/>
  <c r="DA538"/>
  <c r="DC538"/>
  <c r="A539"/>
  <c r="CX539"/>
  <c r="CY539"/>
  <c r="CZ539"/>
  <c r="DA539"/>
  <c r="DB539"/>
  <c r="DC539"/>
  <c r="A540"/>
  <c r="CX540"/>
  <c r="CY540"/>
  <c r="CZ540"/>
  <c r="DA540"/>
  <c r="DB540"/>
  <c r="DC540"/>
  <c r="A541"/>
  <c r="CX541"/>
  <c r="CY541"/>
  <c r="CZ541"/>
  <c r="DB541"/>
  <c r="DA541"/>
  <c r="DC541"/>
  <c r="A542"/>
  <c r="CX542"/>
  <c r="CY542"/>
  <c r="CZ542"/>
  <c r="DB542"/>
  <c r="DA542"/>
  <c r="DC542"/>
  <c r="A543"/>
  <c r="CX543"/>
  <c r="CY543"/>
  <c r="CZ543"/>
  <c r="DA543"/>
  <c r="DB543"/>
  <c r="DC543"/>
  <c r="A544"/>
  <c r="CX544"/>
  <c r="CY544"/>
  <c r="CZ544"/>
  <c r="DA544"/>
  <c r="DB544"/>
  <c r="DC544"/>
  <c r="A545"/>
  <c r="CX545"/>
  <c r="CY545"/>
  <c r="CZ545"/>
  <c r="DB545"/>
  <c r="DA545"/>
  <c r="DC545"/>
  <c r="A546"/>
  <c r="CX546"/>
  <c r="CY546"/>
  <c r="CZ546"/>
  <c r="DB546"/>
  <c r="DA546"/>
  <c r="DC546"/>
  <c r="A547"/>
  <c r="CX547"/>
  <c r="CY547"/>
  <c r="CZ547"/>
  <c r="DA547"/>
  <c r="DB547"/>
  <c r="DC547"/>
  <c r="A548"/>
  <c r="CX548"/>
  <c r="CY548"/>
  <c r="CZ548"/>
  <c r="DA548"/>
  <c r="DB548"/>
  <c r="DC548"/>
  <c r="A549"/>
  <c r="CX549"/>
  <c r="CY549"/>
  <c r="CZ549"/>
  <c r="DB549"/>
  <c r="DA549"/>
  <c r="DC549"/>
  <c r="A550"/>
  <c r="CX550"/>
  <c r="CY550"/>
  <c r="CZ550"/>
  <c r="DB550"/>
  <c r="DA550"/>
  <c r="DC550"/>
  <c r="A551"/>
  <c r="CX551"/>
  <c r="CY551"/>
  <c r="CZ551"/>
  <c r="DA551"/>
  <c r="DB551"/>
  <c r="DC551"/>
  <c r="A552"/>
  <c r="CX552"/>
  <c r="CY552"/>
  <c r="CZ552"/>
  <c r="DA552"/>
  <c r="DB552"/>
  <c r="DC552"/>
  <c r="A553"/>
  <c r="CX553"/>
  <c r="CY553"/>
  <c r="CZ553"/>
  <c r="DB553"/>
  <c r="DA553"/>
  <c r="DC553"/>
  <c r="A554"/>
  <c r="CX554"/>
  <c r="CY554"/>
  <c r="CZ554"/>
  <c r="DB554"/>
  <c r="DA554"/>
  <c r="DC554"/>
  <c r="A555"/>
  <c r="CX555"/>
  <c r="CY555"/>
  <c r="CZ555"/>
  <c r="DA555"/>
  <c r="DB555"/>
  <c r="DC555"/>
  <c r="A556"/>
  <c r="CX556"/>
  <c r="CY556"/>
  <c r="CZ556"/>
  <c r="DA556"/>
  <c r="DB556"/>
  <c r="DC556"/>
  <c r="A557"/>
  <c r="CX557"/>
  <c r="CY557"/>
  <c r="CZ557"/>
  <c r="DB557"/>
  <c r="DA557"/>
  <c r="DC557"/>
  <c r="A558"/>
  <c r="CX558"/>
  <c r="CY558"/>
  <c r="CZ558"/>
  <c r="DB558"/>
  <c r="DA558"/>
  <c r="DC558"/>
  <c r="A559"/>
  <c r="CX559"/>
  <c r="CY559"/>
  <c r="CZ559"/>
  <c r="DA559"/>
  <c r="DB559"/>
  <c r="DC559"/>
  <c r="A560"/>
  <c r="CX560"/>
  <c r="CY560"/>
  <c r="CZ560"/>
  <c r="DA560"/>
  <c r="DB560"/>
  <c r="DC560"/>
  <c r="A561"/>
  <c r="CX561"/>
  <c r="CY561"/>
  <c r="CZ561"/>
  <c r="DB561"/>
  <c r="DA561"/>
  <c r="DC561"/>
  <c r="A562"/>
  <c r="CX562"/>
  <c r="CY562"/>
  <c r="CZ562"/>
  <c r="DB562"/>
  <c r="DA562"/>
  <c r="DC562"/>
  <c r="A563"/>
  <c r="CX563"/>
  <c r="CY563"/>
  <c r="CZ563"/>
  <c r="DA563"/>
  <c r="DB563"/>
  <c r="DC563"/>
  <c r="A564"/>
  <c r="CX564"/>
  <c r="CY564"/>
  <c r="CZ564"/>
  <c r="DA564"/>
  <c r="DB564"/>
  <c r="DC564"/>
  <c r="A565"/>
  <c r="CX565"/>
  <c r="CY565"/>
  <c r="CZ565"/>
  <c r="DB565"/>
  <c r="DA565"/>
  <c r="DC565"/>
  <c r="A566"/>
  <c r="CX566"/>
  <c r="CY566"/>
  <c r="CZ566"/>
  <c r="DB566"/>
  <c r="DA566"/>
  <c r="DC566"/>
  <c r="A567"/>
  <c r="CX567"/>
  <c r="CY567"/>
  <c r="CZ567"/>
  <c r="DA567"/>
  <c r="DB567"/>
  <c r="DC567"/>
  <c r="A568"/>
  <c r="CX568"/>
  <c r="CY568"/>
  <c r="CZ568"/>
  <c r="DA568"/>
  <c r="DB568"/>
  <c r="DC568"/>
  <c r="A569"/>
  <c r="CX569"/>
  <c r="CY569"/>
  <c r="CZ569"/>
  <c r="DB569"/>
  <c r="DA569"/>
  <c r="DC569"/>
  <c r="A570"/>
  <c r="CX570"/>
  <c r="CY570"/>
  <c r="CZ570"/>
  <c r="DB570"/>
  <c r="DA570"/>
  <c r="DC570"/>
  <c r="A571"/>
  <c r="CX571"/>
  <c r="CY571"/>
  <c r="CZ571"/>
  <c r="DA571"/>
  <c r="DB571"/>
  <c r="DC571"/>
  <c r="A572"/>
  <c r="CX572"/>
  <c r="CY572"/>
  <c r="CZ572"/>
  <c r="DA572"/>
  <c r="DB572"/>
  <c r="DC572"/>
  <c r="A573"/>
  <c r="CX573"/>
  <c r="CY573"/>
  <c r="CZ573"/>
  <c r="DB573"/>
  <c r="DA573"/>
  <c r="DC573"/>
  <c r="A574"/>
  <c r="CX574"/>
  <c r="CY574"/>
  <c r="CZ574"/>
  <c r="DB574"/>
  <c r="DA574"/>
  <c r="DC574"/>
  <c r="A575"/>
  <c r="CX575"/>
  <c r="CY575"/>
  <c r="CZ575"/>
  <c r="DA575"/>
  <c r="DB575"/>
  <c r="DC575"/>
  <c r="A576"/>
  <c r="CX576"/>
  <c r="CY576"/>
  <c r="CZ576"/>
  <c r="DA576"/>
  <c r="DB576"/>
  <c r="DC576"/>
  <c r="A577"/>
  <c r="CX577"/>
  <c r="CY577"/>
  <c r="CZ577"/>
  <c r="DB577"/>
  <c r="DA577"/>
  <c r="DC577"/>
  <c r="A578"/>
  <c r="CX578"/>
  <c r="CY578"/>
  <c r="CZ578"/>
  <c r="DB578"/>
  <c r="DA578"/>
  <c r="DC578"/>
  <c r="A579"/>
  <c r="CX579"/>
  <c r="CY579"/>
  <c r="CZ579"/>
  <c r="DA579"/>
  <c r="DB579"/>
  <c r="DC579"/>
  <c r="A580"/>
  <c r="CY580"/>
  <c r="CZ580"/>
  <c r="DA580"/>
  <c r="DB580"/>
  <c r="DC580"/>
  <c r="A581"/>
  <c r="CY581"/>
  <c r="CZ581"/>
  <c r="DB581"/>
  <c r="DA581"/>
  <c r="DC581"/>
  <c r="A582"/>
  <c r="CY582"/>
  <c r="CZ582"/>
  <c r="DB582"/>
  <c r="DA582"/>
  <c r="DC582"/>
  <c r="A583"/>
  <c r="CX583"/>
  <c r="CY583"/>
  <c r="CZ583"/>
  <c r="DA583"/>
  <c r="DB583"/>
  <c r="DC583"/>
  <c r="A584"/>
  <c r="CY584"/>
  <c r="CZ584"/>
  <c r="DA584"/>
  <c r="DB584"/>
  <c r="DC584"/>
  <c r="A585"/>
  <c r="CY585"/>
  <c r="CZ585"/>
  <c r="DB585"/>
  <c r="DA585"/>
  <c r="DC585"/>
  <c r="A586"/>
  <c r="CY586"/>
  <c r="CZ586"/>
  <c r="DB586"/>
  <c r="DA586"/>
  <c r="DC586"/>
  <c r="A587"/>
  <c r="CX587"/>
  <c r="CY587"/>
  <c r="CZ587"/>
  <c r="DA587"/>
  <c r="DB587"/>
  <c r="DC587"/>
  <c r="A588"/>
  <c r="CX588"/>
  <c r="CY588"/>
  <c r="CZ588"/>
  <c r="DA588"/>
  <c r="DB588"/>
  <c r="DC588"/>
  <c r="A589"/>
  <c r="CX589"/>
  <c r="CY589"/>
  <c r="CZ589"/>
  <c r="DB589"/>
  <c r="DA589"/>
  <c r="DC589"/>
  <c r="A590"/>
  <c r="CX590"/>
  <c r="CY590"/>
  <c r="CZ590"/>
  <c r="DB590"/>
  <c r="DA590"/>
  <c r="DC590"/>
  <c r="A591"/>
  <c r="CX591"/>
  <c r="CY591"/>
  <c r="CZ591"/>
  <c r="DA591"/>
  <c r="DB591"/>
  <c r="DC591"/>
  <c r="A592"/>
  <c r="CX592"/>
  <c r="CY592"/>
  <c r="CZ592"/>
  <c r="DA592"/>
  <c r="DB592"/>
  <c r="DC592"/>
  <c r="A593"/>
  <c r="CX593"/>
  <c r="CY593"/>
  <c r="CZ593"/>
  <c r="DB593"/>
  <c r="DA593"/>
  <c r="DC593"/>
  <c r="A594"/>
  <c r="CX594"/>
  <c r="CY594"/>
  <c r="CZ594"/>
  <c r="DB594"/>
  <c r="DA594"/>
  <c r="DC594"/>
  <c r="A595"/>
  <c r="CX595"/>
  <c r="CY595"/>
  <c r="CZ595"/>
  <c r="DA595"/>
  <c r="DB595"/>
  <c r="DC595"/>
  <c r="A596"/>
  <c r="CX596"/>
  <c r="CY596"/>
  <c r="CZ596"/>
  <c r="DA596"/>
  <c r="DB596"/>
  <c r="DC596"/>
  <c r="A597"/>
  <c r="CX597"/>
  <c r="CY597"/>
  <c r="CZ597"/>
  <c r="DB597"/>
  <c r="DA597"/>
  <c r="DC597"/>
  <c r="A598"/>
  <c r="CX598"/>
  <c r="CY598"/>
  <c r="CZ598"/>
  <c r="DB598"/>
  <c r="DA598"/>
  <c r="DC598"/>
  <c r="A599"/>
  <c r="CX599"/>
  <c r="CY599"/>
  <c r="CZ599"/>
  <c r="DA599"/>
  <c r="DB599"/>
  <c r="DC599"/>
  <c r="A600"/>
  <c r="CX600"/>
  <c r="CY600"/>
  <c r="CZ600"/>
  <c r="DA600"/>
  <c r="DB600"/>
  <c r="DC600"/>
  <c r="A601"/>
  <c r="CX601"/>
  <c r="CY601"/>
  <c r="CZ601"/>
  <c r="DB601"/>
  <c r="DA601"/>
  <c r="DC601"/>
  <c r="A602"/>
  <c r="CX602"/>
  <c r="CY602"/>
  <c r="CZ602"/>
  <c r="DB602"/>
  <c r="DA602"/>
  <c r="DC602"/>
  <c r="A603"/>
  <c r="CX603"/>
  <c r="CY603"/>
  <c r="CZ603"/>
  <c r="DA603"/>
  <c r="DB603"/>
  <c r="DC603"/>
  <c r="A604"/>
  <c r="CX604"/>
  <c r="CY604"/>
  <c r="CZ604"/>
  <c r="DA604"/>
  <c r="DB604"/>
  <c r="DC604"/>
  <c r="A605"/>
  <c r="CX605"/>
  <c r="CY605"/>
  <c r="CZ605"/>
  <c r="DB605"/>
  <c r="DA605"/>
  <c r="DC605"/>
  <c r="A606"/>
  <c r="CX606"/>
  <c r="CY606"/>
  <c r="CZ606"/>
  <c r="DB606"/>
  <c r="DA606"/>
  <c r="DC606"/>
  <c r="A607"/>
  <c r="CX607"/>
  <c r="CY607"/>
  <c r="CZ607"/>
  <c r="DA607"/>
  <c r="DB607"/>
  <c r="DC607"/>
  <c r="A608"/>
  <c r="CX608"/>
  <c r="CY608"/>
  <c r="CZ608"/>
  <c r="DA608"/>
  <c r="DB608"/>
  <c r="DC608"/>
  <c r="A609"/>
  <c r="CX609"/>
  <c r="CY609"/>
  <c r="CZ609"/>
  <c r="DB609"/>
  <c r="DA609"/>
  <c r="DC609"/>
  <c r="A610"/>
  <c r="CX610"/>
  <c r="CY610"/>
  <c r="CZ610"/>
  <c r="DB610"/>
  <c r="DA610"/>
  <c r="DC610"/>
  <c r="A611"/>
  <c r="CX611"/>
  <c r="CY611"/>
  <c r="CZ611"/>
  <c r="DA611"/>
  <c r="DB611"/>
  <c r="DC611"/>
  <c r="A612"/>
  <c r="CX612"/>
  <c r="CY612"/>
  <c r="CZ612"/>
  <c r="DA612"/>
  <c r="DB612"/>
  <c r="DC612"/>
  <c r="A613"/>
  <c r="CX613"/>
  <c r="CY613"/>
  <c r="CZ613"/>
  <c r="DB613"/>
  <c r="DA613"/>
  <c r="DC613"/>
  <c r="A614"/>
  <c r="CX614"/>
  <c r="CY614"/>
  <c r="CZ614"/>
  <c r="DB614"/>
  <c r="DA614"/>
  <c r="DC614"/>
  <c r="A615"/>
  <c r="CX615"/>
  <c r="CY615"/>
  <c r="CZ615"/>
  <c r="DA615"/>
  <c r="DB615"/>
  <c r="DC615"/>
  <c r="A616"/>
  <c r="CX616"/>
  <c r="CY616"/>
  <c r="CZ616"/>
  <c r="DA616"/>
  <c r="DB616"/>
  <c r="DC616"/>
  <c r="A617"/>
  <c r="CX617"/>
  <c r="CY617"/>
  <c r="CZ617"/>
  <c r="DB617"/>
  <c r="DA617"/>
  <c r="DC617"/>
  <c r="A618"/>
  <c r="CX618"/>
  <c r="CY618"/>
  <c r="CZ618"/>
  <c r="DB618"/>
  <c r="DA618"/>
  <c r="DC618"/>
  <c r="A619"/>
  <c r="CX619"/>
  <c r="CY619"/>
  <c r="CZ619"/>
  <c r="DA619"/>
  <c r="DB619"/>
  <c r="DC619"/>
  <c r="A620"/>
  <c r="CY620"/>
  <c r="CZ620"/>
  <c r="DA620"/>
  <c r="DB620"/>
  <c r="DC620"/>
  <c r="A621"/>
  <c r="CY621"/>
  <c r="CZ621"/>
  <c r="DB621"/>
  <c r="DA621"/>
  <c r="DC621"/>
  <c r="A622"/>
  <c r="CY622"/>
  <c r="CZ622"/>
  <c r="DB622"/>
  <c r="DA622"/>
  <c r="DC622"/>
  <c r="A623"/>
  <c r="CY623"/>
  <c r="CZ623"/>
  <c r="DA623"/>
  <c r="DB623"/>
  <c r="DC623"/>
  <c r="A624"/>
  <c r="CY624"/>
  <c r="CZ624"/>
  <c r="DA624"/>
  <c r="DB624"/>
  <c r="DC624"/>
  <c r="A625"/>
  <c r="CY625"/>
  <c r="CZ625"/>
  <c r="DB625"/>
  <c r="DA625"/>
  <c r="DC625"/>
  <c r="A626"/>
  <c r="CY626"/>
  <c r="CZ626"/>
  <c r="DB626"/>
  <c r="DA626"/>
  <c r="DC626"/>
  <c r="A627"/>
  <c r="CY627"/>
  <c r="CZ627"/>
  <c r="DA627"/>
  <c r="DB627"/>
  <c r="DC627"/>
  <c r="A628"/>
  <c r="CY628"/>
  <c r="CZ628"/>
  <c r="DA628"/>
  <c r="DB628"/>
  <c r="DC628"/>
  <c r="A629"/>
  <c r="CY629"/>
  <c r="CZ629"/>
  <c r="DB629"/>
  <c r="DA629"/>
  <c r="DC629"/>
  <c r="A630"/>
  <c r="CY630"/>
  <c r="CZ630"/>
  <c r="DB630"/>
  <c r="DA630"/>
  <c r="DC630"/>
  <c r="A631"/>
  <c r="CY631"/>
  <c r="CZ631"/>
  <c r="DA631"/>
  <c r="DB631"/>
  <c r="DC631"/>
  <c r="A632"/>
  <c r="CY632"/>
  <c r="CZ632"/>
  <c r="DA632"/>
  <c r="DB632"/>
  <c r="DC632"/>
  <c r="A633"/>
  <c r="CY633"/>
  <c r="CZ633"/>
  <c r="DB633"/>
  <c r="DA633"/>
  <c r="DC633"/>
  <c r="A634"/>
  <c r="CY634"/>
  <c r="CZ634"/>
  <c r="DB634"/>
  <c r="DA634"/>
  <c r="DC634"/>
  <c r="A635"/>
  <c r="CY635"/>
  <c r="CZ635"/>
  <c r="DA635"/>
  <c r="DB635"/>
  <c r="DC635"/>
  <c r="A636"/>
  <c r="CY636"/>
  <c r="CZ636"/>
  <c r="DA636"/>
  <c r="DB636"/>
  <c r="DC636"/>
  <c r="A637"/>
  <c r="CY637"/>
  <c r="CZ637"/>
  <c r="DB637"/>
  <c r="DA637"/>
  <c r="DC637"/>
  <c r="A638"/>
  <c r="CY638"/>
  <c r="CZ638"/>
  <c r="DB638"/>
  <c r="DA638"/>
  <c r="DC638"/>
  <c r="A639"/>
  <c r="CY639"/>
  <c r="CZ639"/>
  <c r="DA639"/>
  <c r="DB639"/>
  <c r="DC639"/>
  <c r="A640"/>
  <c r="CY640"/>
  <c r="CZ640"/>
  <c r="DA640"/>
  <c r="DB640"/>
  <c r="DC640"/>
  <c r="A641"/>
  <c r="CY641"/>
  <c r="CZ641"/>
  <c r="DB641"/>
  <c r="DA641"/>
  <c r="DC641"/>
  <c r="A642"/>
  <c r="CY642"/>
  <c r="CZ642"/>
  <c r="DB642"/>
  <c r="DA642"/>
  <c r="DC642"/>
  <c r="A643"/>
  <c r="CY643"/>
  <c r="CZ643"/>
  <c r="DA643"/>
  <c r="DB643"/>
  <c r="DC643"/>
  <c r="A644"/>
  <c r="CY644"/>
  <c r="CZ644"/>
  <c r="DA644"/>
  <c r="DB644"/>
  <c r="DC644"/>
  <c r="A645"/>
  <c r="CY645"/>
  <c r="CZ645"/>
  <c r="DB645"/>
  <c r="DA645"/>
  <c r="DC645"/>
  <c r="A646"/>
  <c r="CY646"/>
  <c r="CZ646"/>
  <c r="DB646"/>
  <c r="DA646"/>
  <c r="DC646"/>
  <c r="A647"/>
  <c r="CY647"/>
  <c r="CZ647"/>
  <c r="DA647"/>
  <c r="DB647"/>
  <c r="DC647"/>
  <c r="A648"/>
  <c r="CY648"/>
  <c r="CZ648"/>
  <c r="DA648"/>
  <c r="DB648"/>
  <c r="DC648"/>
  <c r="A649"/>
  <c r="CY649"/>
  <c r="CZ649"/>
  <c r="DB649"/>
  <c r="DA649"/>
  <c r="DC649"/>
  <c r="A650"/>
  <c r="CY650"/>
  <c r="CZ650"/>
  <c r="DB650"/>
  <c r="DA650"/>
  <c r="DC650"/>
  <c r="A651"/>
  <c r="CY651"/>
  <c r="CZ651"/>
  <c r="DA651"/>
  <c r="DB651"/>
  <c r="DC651"/>
  <c r="A652"/>
  <c r="CY652"/>
  <c r="CZ652"/>
  <c r="DA652"/>
  <c r="DB652"/>
  <c r="DC652"/>
  <c r="A653"/>
  <c r="CY653"/>
  <c r="CZ653"/>
  <c r="DB653"/>
  <c r="DA653"/>
  <c r="DC653"/>
  <c r="A654"/>
  <c r="CY654"/>
  <c r="CZ654"/>
  <c r="DB654"/>
  <c r="DA654"/>
  <c r="DC654"/>
  <c r="A655"/>
  <c r="CY655"/>
  <c r="CZ655"/>
  <c r="DA655"/>
  <c r="DB655"/>
  <c r="DC655"/>
  <c r="A656"/>
  <c r="CY656"/>
  <c r="CZ656"/>
  <c r="DA656"/>
  <c r="DB656"/>
  <c r="DC656"/>
  <c r="A657"/>
  <c r="CX657"/>
  <c r="CY657"/>
  <c r="CZ657"/>
  <c r="DB657"/>
  <c r="DA657"/>
  <c r="DC657"/>
  <c r="A658"/>
  <c r="CX658"/>
  <c r="CY658"/>
  <c r="CZ658"/>
  <c r="DB658"/>
  <c r="DA658"/>
  <c r="DC658"/>
  <c r="A659"/>
  <c r="CX659"/>
  <c r="CY659"/>
  <c r="CZ659"/>
  <c r="DA659"/>
  <c r="DB659"/>
  <c r="DC659"/>
  <c r="A660"/>
  <c r="CX660"/>
  <c r="CY660"/>
  <c r="CZ660"/>
  <c r="DA660"/>
  <c r="DB660"/>
  <c r="DC660"/>
  <c r="A661"/>
  <c r="CX661"/>
  <c r="CY661"/>
  <c r="CZ661"/>
  <c r="DB661"/>
  <c r="DA661"/>
  <c r="DC661"/>
  <c r="A662"/>
  <c r="CX662"/>
  <c r="CY662"/>
  <c r="CZ662"/>
  <c r="DB662"/>
  <c r="DA662"/>
  <c r="DC662"/>
  <c r="A663"/>
  <c r="CX663"/>
  <c r="CY663"/>
  <c r="CZ663"/>
  <c r="DA663"/>
  <c r="DB663"/>
  <c r="DC663"/>
  <c r="A664"/>
  <c r="CX664"/>
  <c r="CY664"/>
  <c r="CZ664"/>
  <c r="DA664"/>
  <c r="DB664"/>
  <c r="DC664"/>
  <c r="A665"/>
  <c r="CX665"/>
  <c r="CY665"/>
  <c r="CZ665"/>
  <c r="DB665"/>
  <c r="DA665"/>
  <c r="DC665"/>
  <c r="A666"/>
  <c r="CX666"/>
  <c r="CY666"/>
  <c r="CZ666"/>
  <c r="DB666"/>
  <c r="DA666"/>
  <c r="DC666"/>
  <c r="A667"/>
  <c r="CX667"/>
  <c r="CY667"/>
  <c r="CZ667"/>
  <c r="DA667"/>
  <c r="DB667"/>
  <c r="DC667"/>
  <c r="A668"/>
  <c r="CX668"/>
  <c r="CY668"/>
  <c r="CZ668"/>
  <c r="DA668"/>
  <c r="DB668"/>
  <c r="DC668"/>
  <c r="A669"/>
  <c r="CX669"/>
  <c r="CY669"/>
  <c r="CZ669"/>
  <c r="DB669"/>
  <c r="DA669"/>
  <c r="DC669"/>
  <c r="A670"/>
  <c r="CX670"/>
  <c r="CY670"/>
  <c r="CZ670"/>
  <c r="DB670"/>
  <c r="DA670"/>
  <c r="DC670"/>
  <c r="A671"/>
  <c r="CX671"/>
  <c r="CY671"/>
  <c r="CZ671"/>
  <c r="DA671"/>
  <c r="DB671"/>
  <c r="DC671"/>
  <c r="A672"/>
  <c r="CX672"/>
  <c r="CY672"/>
  <c r="CZ672"/>
  <c r="DA672"/>
  <c r="DB672"/>
  <c r="DC672"/>
  <c r="A673"/>
  <c r="CX673"/>
  <c r="CY673"/>
  <c r="CZ673"/>
  <c r="DB673"/>
  <c r="DA673"/>
  <c r="DC673"/>
  <c r="A674"/>
  <c r="CX674"/>
  <c r="CY674"/>
  <c r="CZ674"/>
  <c r="DB674"/>
  <c r="DA674"/>
  <c r="DC674"/>
  <c r="A675"/>
  <c r="CX675"/>
  <c r="CY675"/>
  <c r="CZ675"/>
  <c r="DA675"/>
  <c r="DB675"/>
  <c r="DC675"/>
  <c r="A676"/>
  <c r="CX676"/>
  <c r="CY676"/>
  <c r="CZ676"/>
  <c r="DA676"/>
  <c r="DB676"/>
  <c r="DC676"/>
  <c r="A677"/>
  <c r="CX677"/>
  <c r="CY677"/>
  <c r="CZ677"/>
  <c r="DB677"/>
  <c r="DA677"/>
  <c r="DC677"/>
  <c r="A678"/>
  <c r="CX678"/>
  <c r="CY678"/>
  <c r="CZ678"/>
  <c r="DB678"/>
  <c r="DA678"/>
  <c r="DC678"/>
  <c r="A679"/>
  <c r="CX679"/>
  <c r="CY679"/>
  <c r="CZ679"/>
  <c r="DA679"/>
  <c r="DB679"/>
  <c r="DC679"/>
  <c r="A680"/>
  <c r="CX680"/>
  <c r="CY680"/>
  <c r="CZ680"/>
  <c r="DA680"/>
  <c r="DB680"/>
  <c r="DC680"/>
  <c r="A681"/>
  <c r="CX681"/>
  <c r="CY681"/>
  <c r="CZ681"/>
  <c r="DB681"/>
  <c r="DA681"/>
  <c r="DC681"/>
  <c r="A682"/>
  <c r="CX682"/>
  <c r="CY682"/>
  <c r="CZ682"/>
  <c r="DB682"/>
  <c r="DA682"/>
  <c r="DC682"/>
  <c r="A683"/>
  <c r="CX683"/>
  <c r="CY683"/>
  <c r="CZ683"/>
  <c r="DA683"/>
  <c r="DB683"/>
  <c r="DC683"/>
  <c r="A684"/>
  <c r="CX684"/>
  <c r="CY684"/>
  <c r="CZ684"/>
  <c r="DA684"/>
  <c r="DB684"/>
  <c r="DC684"/>
  <c r="A685"/>
  <c r="CY685"/>
  <c r="CZ685"/>
  <c r="DB685"/>
  <c r="DA685"/>
  <c r="DC685"/>
  <c r="A686"/>
  <c r="CY686"/>
  <c r="CZ686"/>
  <c r="DB686"/>
  <c r="DA686"/>
  <c r="DC686"/>
  <c r="A687"/>
  <c r="CY687"/>
  <c r="CZ687"/>
  <c r="DA687"/>
  <c r="DB687"/>
  <c r="DC687"/>
  <c r="A688"/>
  <c r="CY688"/>
  <c r="CZ688"/>
  <c r="DA688"/>
  <c r="DB688"/>
  <c r="DC688"/>
  <c r="A689"/>
  <c r="CY689"/>
  <c r="CZ689"/>
  <c r="DB689"/>
  <c r="DA689"/>
  <c r="DC689"/>
  <c r="A690"/>
  <c r="CY690"/>
  <c r="CZ690"/>
  <c r="DB690"/>
  <c r="DA690"/>
  <c r="DC690"/>
  <c r="A691"/>
  <c r="CY691"/>
  <c r="CZ691"/>
  <c r="DB691"/>
  <c r="DA691"/>
  <c r="DC691"/>
  <c r="A692"/>
  <c r="CY692"/>
  <c r="CZ692"/>
  <c r="DA692"/>
  <c r="DB692"/>
  <c r="DC692"/>
  <c r="A693"/>
  <c r="CY693"/>
  <c r="CZ693"/>
  <c r="DA693"/>
  <c r="DB693"/>
  <c r="DC693"/>
  <c r="A694"/>
  <c r="CY694"/>
  <c r="CZ694"/>
  <c r="DB694"/>
  <c r="DA694"/>
  <c r="DC694"/>
  <c r="A695"/>
  <c r="CY695"/>
  <c r="CZ695"/>
  <c r="DA695"/>
  <c r="DB695"/>
  <c r="DC695"/>
  <c r="A696"/>
  <c r="CX696"/>
  <c r="CY696"/>
  <c r="CZ696"/>
  <c r="DA696"/>
  <c r="DB696"/>
  <c r="DC696"/>
  <c r="A697"/>
  <c r="CX697"/>
  <c r="CY697"/>
  <c r="CZ697"/>
  <c r="DB697"/>
  <c r="DA697"/>
  <c r="DC697"/>
  <c r="A698"/>
  <c r="CX698"/>
  <c r="CY698"/>
  <c r="CZ698"/>
  <c r="DB698"/>
  <c r="DA698"/>
  <c r="DC698"/>
  <c r="A699"/>
  <c r="CX699"/>
  <c r="CY699"/>
  <c r="CZ699"/>
  <c r="DA699"/>
  <c r="DB699"/>
  <c r="DC699"/>
  <c r="A700"/>
  <c r="CX700"/>
  <c r="CY700"/>
  <c r="CZ700"/>
  <c r="DA700"/>
  <c r="DB700"/>
  <c r="DC700"/>
  <c r="A701"/>
  <c r="CX701"/>
  <c r="CY701"/>
  <c r="CZ701"/>
  <c r="DB701"/>
  <c r="DA701"/>
  <c r="DC701"/>
  <c r="A702"/>
  <c r="CX702"/>
  <c r="CY702"/>
  <c r="CZ702"/>
  <c r="DB702"/>
  <c r="DA702"/>
  <c r="DC702"/>
  <c r="A703"/>
  <c r="CX703"/>
  <c r="CY703"/>
  <c r="CZ703"/>
  <c r="DB703"/>
  <c r="DA703"/>
  <c r="DC703"/>
  <c r="A704"/>
  <c r="CX704"/>
  <c r="CY704"/>
  <c r="CZ704"/>
  <c r="DB704"/>
  <c r="DA704"/>
  <c r="DC704"/>
  <c r="A705"/>
  <c r="CY705"/>
  <c r="CZ705"/>
  <c r="DA705"/>
  <c r="DB705"/>
  <c r="DC705"/>
  <c r="A706"/>
  <c r="CY706"/>
  <c r="CZ706"/>
  <c r="DA706"/>
  <c r="DB706"/>
  <c r="DC706"/>
  <c r="A707"/>
  <c r="CY707"/>
  <c r="CZ707"/>
  <c r="DB707"/>
  <c r="DA707"/>
  <c r="DC707"/>
  <c r="A708"/>
  <c r="CY708"/>
  <c r="CZ708"/>
  <c r="DB708"/>
  <c r="DA708"/>
  <c r="DC708"/>
  <c r="A709"/>
  <c r="CY709"/>
  <c r="CZ709"/>
  <c r="DA709"/>
  <c r="DB709"/>
  <c r="DC709"/>
  <c r="A710"/>
  <c r="CY710"/>
  <c r="CZ710"/>
  <c r="DA710"/>
  <c r="DB710"/>
  <c r="DC710"/>
  <c r="A711"/>
  <c r="CY711"/>
  <c r="CZ711"/>
  <c r="DB711"/>
  <c r="DA711"/>
  <c r="DC711"/>
  <c r="A712"/>
  <c r="CY712"/>
  <c r="CZ712"/>
  <c r="DB712"/>
  <c r="DA712"/>
  <c r="DC712"/>
  <c r="A713"/>
  <c r="CY713"/>
  <c r="CZ713"/>
  <c r="DA713"/>
  <c r="DB713"/>
  <c r="DC713"/>
  <c r="A714"/>
  <c r="CY714"/>
  <c r="CZ714"/>
  <c r="DA714"/>
  <c r="DB714"/>
  <c r="DC714"/>
  <c r="A715"/>
  <c r="CY715"/>
  <c r="CZ715"/>
  <c r="DB715"/>
  <c r="DA715"/>
  <c r="DC715"/>
  <c r="A716"/>
  <c r="CY716"/>
  <c r="CZ716"/>
  <c r="DB716"/>
  <c r="DA716"/>
  <c r="DC716"/>
  <c r="A717"/>
  <c r="CY717"/>
  <c r="CZ717"/>
  <c r="DA717"/>
  <c r="DB717"/>
  <c r="DC717"/>
  <c r="A718"/>
  <c r="CY718"/>
  <c r="CZ718"/>
  <c r="DA718"/>
  <c r="DB718"/>
  <c r="DC718"/>
  <c r="A719"/>
  <c r="CY719"/>
  <c r="CZ719"/>
  <c r="DB719"/>
  <c r="DA719"/>
  <c r="DC719"/>
  <c r="A720"/>
  <c r="CY720"/>
  <c r="CZ720"/>
  <c r="DB720"/>
  <c r="DA720"/>
  <c r="DC720"/>
  <c r="A721"/>
  <c r="CY721"/>
  <c r="CZ721"/>
  <c r="DA721"/>
  <c r="DB721"/>
  <c r="DC721"/>
  <c r="A722"/>
  <c r="CY722"/>
  <c r="CZ722"/>
  <c r="DA722"/>
  <c r="DB722"/>
  <c r="DC722"/>
  <c r="A723"/>
  <c r="CY723"/>
  <c r="CZ723"/>
  <c r="DB723"/>
  <c r="DA723"/>
  <c r="DC723"/>
  <c r="A724"/>
  <c r="CY724"/>
  <c r="CZ724"/>
  <c r="DB724"/>
  <c r="DA724"/>
  <c r="DC724"/>
  <c r="A725"/>
  <c r="CY725"/>
  <c r="CZ725"/>
  <c r="DA725"/>
  <c r="DB725"/>
  <c r="DC725"/>
  <c r="A726"/>
  <c r="CY726"/>
  <c r="CZ726"/>
  <c r="DA726"/>
  <c r="DB726"/>
  <c r="DC726"/>
  <c r="A727"/>
  <c r="CY727"/>
  <c r="CZ727"/>
  <c r="DB727"/>
  <c r="DA727"/>
  <c r="DC727"/>
  <c r="A728"/>
  <c r="CY728"/>
  <c r="CZ728"/>
  <c r="DB728"/>
  <c r="DA728"/>
  <c r="DC728"/>
  <c r="A729"/>
  <c r="CY729"/>
  <c r="CZ729"/>
  <c r="DA729"/>
  <c r="DB729"/>
  <c r="DC729"/>
  <c r="A730"/>
  <c r="CY730"/>
  <c r="CZ730"/>
  <c r="DA730"/>
  <c r="DB730"/>
  <c r="DC730"/>
  <c r="A731"/>
  <c r="CY731"/>
  <c r="CZ731"/>
  <c r="DB731"/>
  <c r="DA731"/>
  <c r="DC731"/>
  <c r="A732"/>
  <c r="CY732"/>
  <c r="CZ732"/>
  <c r="DB732"/>
  <c r="DA732"/>
  <c r="DC732"/>
  <c r="A733"/>
  <c r="CY733"/>
  <c r="CZ733"/>
  <c r="DA733"/>
  <c r="DB733"/>
  <c r="DC733"/>
  <c r="A734"/>
  <c r="CY734"/>
  <c r="CZ734"/>
  <c r="DA734"/>
  <c r="DB734"/>
  <c r="DC734"/>
  <c r="A735"/>
  <c r="CY735"/>
  <c r="CZ735"/>
  <c r="DB735"/>
  <c r="DA735"/>
  <c r="DC735"/>
  <c r="A736"/>
  <c r="CY736"/>
  <c r="CZ736"/>
  <c r="DB736"/>
  <c r="DA736"/>
  <c r="DC736"/>
  <c r="A737"/>
  <c r="CY737"/>
  <c r="CZ737"/>
  <c r="DA737"/>
  <c r="DB737"/>
  <c r="DC737"/>
  <c r="A738"/>
  <c r="CY738"/>
  <c r="CZ738"/>
  <c r="DA738"/>
  <c r="DB738"/>
  <c r="DC738"/>
  <c r="A739"/>
  <c r="CY739"/>
  <c r="CZ739"/>
  <c r="DB739"/>
  <c r="DA739"/>
  <c r="DC739"/>
  <c r="A740"/>
  <c r="CY740"/>
  <c r="CZ740"/>
  <c r="DB740"/>
  <c r="DA740"/>
  <c r="DC740"/>
  <c r="A741"/>
  <c r="CY741"/>
  <c r="CZ741"/>
  <c r="DA741"/>
  <c r="DB741"/>
  <c r="DC741"/>
  <c r="A742"/>
  <c r="CY742"/>
  <c r="CZ742"/>
  <c r="DA742"/>
  <c r="DB742"/>
  <c r="DC742"/>
  <c r="A743"/>
  <c r="CY743"/>
  <c r="CZ743"/>
  <c r="DB743"/>
  <c r="DA743"/>
  <c r="DC743"/>
  <c r="A744"/>
  <c r="CY744"/>
  <c r="CZ744"/>
  <c r="DB744"/>
  <c r="DA744"/>
  <c r="DC744"/>
  <c r="A745"/>
  <c r="CY745"/>
  <c r="CZ745"/>
  <c r="DA745"/>
  <c r="DB745"/>
  <c r="DC745"/>
  <c r="A746"/>
  <c r="CY746"/>
  <c r="CZ746"/>
  <c r="DA746"/>
  <c r="DB746"/>
  <c r="DC746"/>
  <c r="A747"/>
  <c r="CY747"/>
  <c r="CZ747"/>
  <c r="DB747"/>
  <c r="DA747"/>
  <c r="DC747"/>
  <c r="A748"/>
  <c r="CY748"/>
  <c r="CZ748"/>
  <c r="DB748"/>
  <c r="DA748"/>
  <c r="DC748"/>
  <c r="A749"/>
  <c r="CY749"/>
  <c r="CZ749"/>
  <c r="DA749"/>
  <c r="DB749"/>
  <c r="DC749"/>
  <c r="A750"/>
  <c r="CY750"/>
  <c r="CZ750"/>
  <c r="DA750"/>
  <c r="DB750"/>
  <c r="DC750"/>
  <c r="A751"/>
  <c r="CY751"/>
  <c r="CZ751"/>
  <c r="DB751"/>
  <c r="DA751"/>
  <c r="DC751"/>
  <c r="A752"/>
  <c r="CY752"/>
  <c r="CZ752"/>
  <c r="DB752"/>
  <c r="DA752"/>
  <c r="DC752"/>
  <c r="A753"/>
  <c r="CY753"/>
  <c r="CZ753"/>
  <c r="DA753"/>
  <c r="DB753"/>
  <c r="DC753"/>
  <c r="A754"/>
  <c r="CY754"/>
  <c r="CZ754"/>
  <c r="DA754"/>
  <c r="DB754"/>
  <c r="DC754"/>
  <c r="A755"/>
  <c r="CY755"/>
  <c r="CZ755"/>
  <c r="DB755"/>
  <c r="DA755"/>
  <c r="DC755"/>
  <c r="A756"/>
  <c r="CY756"/>
  <c r="CZ756"/>
  <c r="DB756"/>
  <c r="DA756"/>
  <c r="DC756"/>
  <c r="A757"/>
  <c r="CY757"/>
  <c r="CZ757"/>
  <c r="DA757"/>
  <c r="DB757"/>
  <c r="DC757"/>
  <c r="A758"/>
  <c r="CY758"/>
  <c r="CZ758"/>
  <c r="DA758"/>
  <c r="DB758"/>
  <c r="DC758"/>
  <c r="A759"/>
  <c r="CY759"/>
  <c r="CZ759"/>
  <c r="DB759"/>
  <c r="DA759"/>
  <c r="DC759"/>
  <c r="A760"/>
  <c r="CY760"/>
  <c r="CZ760"/>
  <c r="DB760"/>
  <c r="DA760"/>
  <c r="DC760"/>
  <c r="A761"/>
  <c r="CY761"/>
  <c r="CZ761"/>
  <c r="DA761"/>
  <c r="DB761"/>
  <c r="DC761"/>
  <c r="A762"/>
  <c r="CY762"/>
  <c r="CZ762"/>
  <c r="DA762"/>
  <c r="DB762"/>
  <c r="DC762"/>
  <c r="A763"/>
  <c r="CY763"/>
  <c r="CZ763"/>
  <c r="DB763"/>
  <c r="DA763"/>
  <c r="DC763"/>
  <c r="A764"/>
  <c r="CY764"/>
  <c r="CZ764"/>
  <c r="DB764"/>
  <c r="DA764"/>
  <c r="DC764"/>
  <c r="A765"/>
  <c r="CY765"/>
  <c r="CZ765"/>
  <c r="DA765"/>
  <c r="DB765"/>
  <c r="DC765"/>
  <c r="A766"/>
  <c r="CY766"/>
  <c r="CZ766"/>
  <c r="DA766"/>
  <c r="DB766"/>
  <c r="DC766"/>
  <c r="A767"/>
  <c r="CY767"/>
  <c r="CZ767"/>
  <c r="DB767"/>
  <c r="DA767"/>
  <c r="DC767"/>
  <c r="A768"/>
  <c r="CY768"/>
  <c r="CZ768"/>
  <c r="DB768"/>
  <c r="DA768"/>
  <c r="DC768"/>
  <c r="A769"/>
  <c r="CX769"/>
  <c r="CY769"/>
  <c r="CZ769"/>
  <c r="DA769"/>
  <c r="DB769"/>
  <c r="DC769"/>
  <c r="A770"/>
  <c r="CX770"/>
  <c r="CY770"/>
  <c r="CZ770"/>
  <c r="DA770"/>
  <c r="DB770"/>
  <c r="DC770"/>
  <c r="A771"/>
  <c r="CX771"/>
  <c r="CY771"/>
  <c r="CZ771"/>
  <c r="DB771"/>
  <c r="DA771"/>
  <c r="DC771"/>
  <c r="A772"/>
  <c r="CX772"/>
  <c r="CY772"/>
  <c r="CZ772"/>
  <c r="DB772"/>
  <c r="DA772"/>
  <c r="DC772"/>
  <c r="A773"/>
  <c r="CX773"/>
  <c r="CY773"/>
  <c r="CZ773"/>
  <c r="DA773"/>
  <c r="DB773"/>
  <c r="DC773"/>
  <c r="A774"/>
  <c r="CX774"/>
  <c r="CY774"/>
  <c r="CZ774"/>
  <c r="DA774"/>
  <c r="DB774"/>
  <c r="DC774"/>
  <c r="A775"/>
  <c r="CX775"/>
  <c r="CY775"/>
  <c r="CZ775"/>
  <c r="DB775"/>
  <c r="DA775"/>
  <c r="DC775"/>
  <c r="A776"/>
  <c r="CX776"/>
  <c r="CY776"/>
  <c r="CZ776"/>
  <c r="DB776"/>
  <c r="DA776"/>
  <c r="DC776"/>
  <c r="A777"/>
  <c r="CX777"/>
  <c r="CY777"/>
  <c r="CZ777"/>
  <c r="DA777"/>
  <c r="DB777"/>
  <c r="DC777"/>
  <c r="A778"/>
  <c r="CY778"/>
  <c r="CZ778"/>
  <c r="DA778"/>
  <c r="DB778"/>
  <c r="DC778"/>
  <c r="A779"/>
  <c r="CY779"/>
  <c r="CZ779"/>
  <c r="DB779"/>
  <c r="DA779"/>
  <c r="DC779"/>
  <c r="A780"/>
  <c r="CY780"/>
  <c r="CZ780"/>
  <c r="DB780"/>
  <c r="DA780"/>
  <c r="DC780"/>
  <c r="A781"/>
  <c r="CY781"/>
  <c r="CZ781"/>
  <c r="DA781"/>
  <c r="DB781"/>
  <c r="DC781"/>
  <c r="A782"/>
  <c r="CY782"/>
  <c r="CZ782"/>
  <c r="DA782"/>
  <c r="DB782"/>
  <c r="DC782"/>
  <c r="A783"/>
  <c r="CY783"/>
  <c r="CZ783"/>
  <c r="DB783"/>
  <c r="DA783"/>
  <c r="DC783"/>
  <c r="A784"/>
  <c r="CY784"/>
  <c r="CZ784"/>
  <c r="DB784"/>
  <c r="DA784"/>
  <c r="DC784"/>
  <c r="A785"/>
  <c r="CY785"/>
  <c r="CZ785"/>
  <c r="DA785"/>
  <c r="DB785"/>
  <c r="DC785"/>
  <c r="A786"/>
  <c r="CY786"/>
  <c r="CZ786"/>
  <c r="DA786"/>
  <c r="DB786"/>
  <c r="DC786"/>
  <c r="A787"/>
  <c r="CY787"/>
  <c r="CZ787"/>
  <c r="DB787"/>
  <c r="DA787"/>
  <c r="DC787"/>
  <c r="A788"/>
  <c r="CY788"/>
  <c r="CZ788"/>
  <c r="DB788"/>
  <c r="DA788"/>
  <c r="DC788"/>
  <c r="A789"/>
  <c r="CY789"/>
  <c r="CZ789"/>
  <c r="DA789"/>
  <c r="DB789"/>
  <c r="DC789"/>
  <c r="A790"/>
  <c r="CY790"/>
  <c r="CZ790"/>
  <c r="DA790"/>
  <c r="DB790"/>
  <c r="DC790"/>
  <c r="A791"/>
  <c r="CY791"/>
  <c r="CZ791"/>
  <c r="DB791"/>
  <c r="DA791"/>
  <c r="DC791"/>
  <c r="A792"/>
  <c r="CY792"/>
  <c r="CZ792"/>
  <c r="DB792"/>
  <c r="DA792"/>
  <c r="DC792"/>
  <c r="A793"/>
  <c r="CY793"/>
  <c r="CZ793"/>
  <c r="DA793"/>
  <c r="DB793"/>
  <c r="DC793"/>
  <c r="A794"/>
  <c r="CY794"/>
  <c r="CZ794"/>
  <c r="DA794"/>
  <c r="DB794"/>
  <c r="DC794"/>
  <c r="A795"/>
  <c r="CY795"/>
  <c r="CZ795"/>
  <c r="DB795"/>
  <c r="DA795"/>
  <c r="DC795"/>
  <c r="A796"/>
  <c r="CY796"/>
  <c r="CZ796"/>
  <c r="DB796"/>
  <c r="DA796"/>
  <c r="DC796"/>
  <c r="A797"/>
  <c r="CY797"/>
  <c r="CZ797"/>
  <c r="DA797"/>
  <c r="DB797"/>
  <c r="DC797"/>
  <c r="A798"/>
  <c r="CY798"/>
  <c r="CZ798"/>
  <c r="DA798"/>
  <c r="DB798"/>
  <c r="DC798"/>
  <c r="A799"/>
  <c r="CY799"/>
  <c r="CZ799"/>
  <c r="DB799"/>
  <c r="DA799"/>
  <c r="DC799"/>
  <c r="D12" i="1"/>
  <c r="E18"/>
  <c r="Z18"/>
  <c r="AA18"/>
  <c r="AB18"/>
  <c r="AC18"/>
  <c r="AD18"/>
  <c r="AE18"/>
  <c r="AF18"/>
  <c r="AG18"/>
  <c r="AH18"/>
  <c r="AI18"/>
  <c r="AJ18"/>
  <c r="AK18"/>
  <c r="AL18"/>
  <c r="AM18"/>
  <c r="AN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GC18"/>
  <c r="GD18"/>
  <c r="GE18"/>
  <c r="GF18"/>
  <c r="GG18"/>
  <c r="GH18"/>
  <c r="GI18"/>
  <c r="GJ18"/>
  <c r="GK18"/>
  <c r="GL18"/>
  <c r="GM18"/>
  <c r="GN18"/>
  <c r="GO18"/>
  <c r="GP18"/>
  <c r="GQ18"/>
  <c r="GR18"/>
  <c r="GS18"/>
  <c r="GT18"/>
  <c r="GU18"/>
  <c r="GV18"/>
  <c r="GW18"/>
  <c r="GX18"/>
  <c r="D20"/>
  <c r="E22"/>
  <c r="Z22"/>
  <c r="AA22"/>
  <c r="AB22"/>
  <c r="AC22"/>
  <c r="AD22"/>
  <c r="AE22"/>
  <c r="AF22"/>
  <c r="AG22"/>
  <c r="AH22"/>
  <c r="AI22"/>
  <c r="AJ22"/>
  <c r="AK22"/>
  <c r="AL22"/>
  <c r="AM22"/>
  <c r="AN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EA22"/>
  <c r="EB22"/>
  <c r="EC22"/>
  <c r="ED22"/>
  <c r="EE22"/>
  <c r="EF22"/>
  <c r="EG22"/>
  <c r="EH22"/>
  <c r="EI22"/>
  <c r="EJ22"/>
  <c r="EK22"/>
  <c r="EL22"/>
  <c r="EM22"/>
  <c r="EN22"/>
  <c r="EO22"/>
  <c r="EP22"/>
  <c r="EQ22"/>
  <c r="ER22"/>
  <c r="ES22"/>
  <c r="ET22"/>
  <c r="EU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FP22"/>
  <c r="FQ22"/>
  <c r="FR22"/>
  <c r="FS22"/>
  <c r="FT22"/>
  <c r="FU22"/>
  <c r="FV22"/>
  <c r="FW22"/>
  <c r="FX22"/>
  <c r="FY22"/>
  <c r="FZ22"/>
  <c r="GA22"/>
  <c r="GB22"/>
  <c r="GC22"/>
  <c r="GD22"/>
  <c r="GE22"/>
  <c r="GF22"/>
  <c r="GG22"/>
  <c r="GH22"/>
  <c r="GI22"/>
  <c r="GJ22"/>
  <c r="GK22"/>
  <c r="GL22"/>
  <c r="GM22"/>
  <c r="GN22"/>
  <c r="GO22"/>
  <c r="GP22"/>
  <c r="GQ22"/>
  <c r="GR22"/>
  <c r="GS22"/>
  <c r="GT22"/>
  <c r="GU22"/>
  <c r="GV22"/>
  <c r="GW22"/>
  <c r="GX22"/>
  <c r="D24"/>
  <c r="E26"/>
  <c r="Z26"/>
  <c r="AA26"/>
  <c r="AM26"/>
  <c r="AN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CM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DS26"/>
  <c r="DT26"/>
  <c r="DU26"/>
  <c r="DV26"/>
  <c r="DW26"/>
  <c r="DX26"/>
  <c r="DY26"/>
  <c r="DZ26"/>
  <c r="EA26"/>
  <c r="EB26"/>
  <c r="EC26"/>
  <c r="ED26"/>
  <c r="EE26"/>
  <c r="EF26"/>
  <c r="EG26"/>
  <c r="EH26"/>
  <c r="EI26"/>
  <c r="EJ26"/>
  <c r="EK26"/>
  <c r="EL26"/>
  <c r="EM26"/>
  <c r="EN26"/>
  <c r="EO26"/>
  <c r="EP26"/>
  <c r="EQ26"/>
  <c r="ER26"/>
  <c r="ES26"/>
  <c r="ET26"/>
  <c r="EU26"/>
  <c r="EV26"/>
  <c r="EW26"/>
  <c r="EX26"/>
  <c r="EY26"/>
  <c r="EZ26"/>
  <c r="FA26"/>
  <c r="FB26"/>
  <c r="FC26"/>
  <c r="FD26"/>
  <c r="FE26"/>
  <c r="FF26"/>
  <c r="FG26"/>
  <c r="FH26"/>
  <c r="FI26"/>
  <c r="FJ26"/>
  <c r="FK26"/>
  <c r="FL26"/>
  <c r="FM26"/>
  <c r="FN26"/>
  <c r="FO26"/>
  <c r="FP26"/>
  <c r="FQ26"/>
  <c r="FR26"/>
  <c r="FS26"/>
  <c r="FT26"/>
  <c r="FU26"/>
  <c r="FV26"/>
  <c r="FW26"/>
  <c r="FX26"/>
  <c r="FY26"/>
  <c r="FZ26"/>
  <c r="GA26"/>
  <c r="GB26"/>
  <c r="GC26"/>
  <c r="GD26"/>
  <c r="GE26"/>
  <c r="GF26"/>
  <c r="GG26"/>
  <c r="GH26"/>
  <c r="GI26"/>
  <c r="GJ26"/>
  <c r="GK26"/>
  <c r="GL26"/>
  <c r="GM26"/>
  <c r="GN26"/>
  <c r="GO26"/>
  <c r="GP26"/>
  <c r="GQ26"/>
  <c r="GR26"/>
  <c r="GS26"/>
  <c r="GT26"/>
  <c r="GU26"/>
  <c r="GV26"/>
  <c r="GW26"/>
  <c r="GX26"/>
  <c r="C28"/>
  <c r="D28"/>
  <c r="I28"/>
  <c r="AC28"/>
  <c r="CQ28"/>
  <c r="P28"/>
  <c r="AE28"/>
  <c r="AD28"/>
  <c r="CR28"/>
  <c r="Q28"/>
  <c r="AF28"/>
  <c r="AG28"/>
  <c r="CU28"/>
  <c r="T28"/>
  <c r="AH28"/>
  <c r="AI28"/>
  <c r="AJ28"/>
  <c r="CS28"/>
  <c r="R28"/>
  <c r="GK28"/>
  <c r="CT28"/>
  <c r="S28"/>
  <c r="CV28"/>
  <c r="U28"/>
  <c r="CW28"/>
  <c r="V28"/>
  <c r="CX28"/>
  <c r="W28"/>
  <c r="FR28"/>
  <c r="GL28"/>
  <c r="GO28"/>
  <c r="GP28"/>
  <c r="GV28"/>
  <c r="GX28"/>
  <c r="HC28"/>
  <c r="C29"/>
  <c r="D29"/>
  <c r="W29"/>
  <c r="AC29"/>
  <c r="AD29"/>
  <c r="CR29"/>
  <c r="Q29"/>
  <c r="AE29"/>
  <c r="CS29"/>
  <c r="R29"/>
  <c r="GK29"/>
  <c r="AF29"/>
  <c r="AG29"/>
  <c r="AH29"/>
  <c r="CV29"/>
  <c r="U29"/>
  <c r="AI29"/>
  <c r="CW29"/>
  <c r="V29"/>
  <c r="AJ29"/>
  <c r="CQ29"/>
  <c r="P29"/>
  <c r="CT29"/>
  <c r="S29"/>
  <c r="CU29"/>
  <c r="T29"/>
  <c r="CX29"/>
  <c r="FR29"/>
  <c r="GL29"/>
  <c r="GO29"/>
  <c r="GP29"/>
  <c r="GV29"/>
  <c r="HC29"/>
  <c r="GX29"/>
  <c r="C30"/>
  <c r="D30"/>
  <c r="I30"/>
  <c r="CX23" i="3"/>
  <c r="S30" i="1"/>
  <c r="CZ30"/>
  <c r="Y30"/>
  <c r="AC30"/>
  <c r="AB30"/>
  <c r="AD30"/>
  <c r="CR30"/>
  <c r="Q30"/>
  <c r="AE30"/>
  <c r="AF30"/>
  <c r="AG30"/>
  <c r="AH30"/>
  <c r="CV30"/>
  <c r="U30"/>
  <c r="AI30"/>
  <c r="AJ30"/>
  <c r="CS30"/>
  <c r="R30"/>
  <c r="CT30"/>
  <c r="CU30"/>
  <c r="T30"/>
  <c r="CW30"/>
  <c r="V30"/>
  <c r="CX30"/>
  <c r="W30"/>
  <c r="FR30"/>
  <c r="GK30"/>
  <c r="GL30"/>
  <c r="GO30"/>
  <c r="GP30"/>
  <c r="GV30"/>
  <c r="HC30"/>
  <c r="GX30"/>
  <c r="C31"/>
  <c r="D31"/>
  <c r="I31"/>
  <c r="CX24" i="3"/>
  <c r="S31" i="1"/>
  <c r="CZ31"/>
  <c r="Y31"/>
  <c r="AC31"/>
  <c r="AB31"/>
  <c r="AD31"/>
  <c r="CR31"/>
  <c r="Q31"/>
  <c r="AE31"/>
  <c r="AF31"/>
  <c r="AG31"/>
  <c r="AH31"/>
  <c r="CV31"/>
  <c r="U31"/>
  <c r="AI31"/>
  <c r="AJ31"/>
  <c r="CS31"/>
  <c r="R31"/>
  <c r="CT31"/>
  <c r="CU31"/>
  <c r="T31"/>
  <c r="CW31"/>
  <c r="V31"/>
  <c r="CX31"/>
  <c r="W31"/>
  <c r="FR31"/>
  <c r="GK31"/>
  <c r="GL31"/>
  <c r="GO31"/>
  <c r="GP31"/>
  <c r="GV31"/>
  <c r="HC31"/>
  <c r="GX31"/>
  <c r="C32"/>
  <c r="D32"/>
  <c r="P32"/>
  <c r="T32"/>
  <c r="AC32"/>
  <c r="AD32"/>
  <c r="AE32"/>
  <c r="CS32"/>
  <c r="R32"/>
  <c r="GK32"/>
  <c r="AF32"/>
  <c r="AG32"/>
  <c r="AH32"/>
  <c r="CV32"/>
  <c r="U32"/>
  <c r="AI32"/>
  <c r="CW32"/>
  <c r="V32"/>
  <c r="AJ32"/>
  <c r="CQ32"/>
  <c r="CR32"/>
  <c r="Q32"/>
  <c r="CT32"/>
  <c r="S32"/>
  <c r="CZ32"/>
  <c r="Y32"/>
  <c r="CU32"/>
  <c r="CX32"/>
  <c r="W32"/>
  <c r="CY32"/>
  <c r="X32"/>
  <c r="FR32"/>
  <c r="GL32"/>
  <c r="GO32"/>
  <c r="GP32"/>
  <c r="GV32"/>
  <c r="HC32"/>
  <c r="GX32"/>
  <c r="C33"/>
  <c r="D33"/>
  <c r="R33"/>
  <c r="GK33"/>
  <c r="AB33"/>
  <c r="AC33"/>
  <c r="AE33"/>
  <c r="AD33"/>
  <c r="AF33"/>
  <c r="CT33"/>
  <c r="S33"/>
  <c r="AG33"/>
  <c r="AH33"/>
  <c r="AI33"/>
  <c r="AJ33"/>
  <c r="CX33"/>
  <c r="W33"/>
  <c r="CQ33"/>
  <c r="P33"/>
  <c r="CR33"/>
  <c r="Q33"/>
  <c r="CS33"/>
  <c r="CU33"/>
  <c r="T33"/>
  <c r="CV33"/>
  <c r="U33"/>
  <c r="CW33"/>
  <c r="V33"/>
  <c r="FR33"/>
  <c r="GL33"/>
  <c r="GO33"/>
  <c r="GP33"/>
  <c r="GV33"/>
  <c r="HC33"/>
  <c r="GX33"/>
  <c r="C34"/>
  <c r="D34"/>
  <c r="I34"/>
  <c r="U34"/>
  <c r="AC34"/>
  <c r="AE34"/>
  <c r="AD34"/>
  <c r="AB34"/>
  <c r="AF34"/>
  <c r="CT34"/>
  <c r="AG34"/>
  <c r="AH34"/>
  <c r="AI34"/>
  <c r="AJ34"/>
  <c r="CX34"/>
  <c r="CQ34"/>
  <c r="CR34"/>
  <c r="Q34"/>
  <c r="CS34"/>
  <c r="R34"/>
  <c r="GK34"/>
  <c r="CU34"/>
  <c r="CV34"/>
  <c r="CW34"/>
  <c r="V34"/>
  <c r="FR34"/>
  <c r="GL34"/>
  <c r="GO34"/>
  <c r="GP34"/>
  <c r="GV34"/>
  <c r="HC34"/>
  <c r="GX34"/>
  <c r="C35"/>
  <c r="D35"/>
  <c r="AC35"/>
  <c r="CQ35"/>
  <c r="P35"/>
  <c r="AE35"/>
  <c r="AD35"/>
  <c r="AF35"/>
  <c r="CT35"/>
  <c r="S35"/>
  <c r="AG35"/>
  <c r="CU35"/>
  <c r="T35"/>
  <c r="AH35"/>
  <c r="AI35"/>
  <c r="AJ35"/>
  <c r="CX35"/>
  <c r="W35"/>
  <c r="CS35"/>
  <c r="R35"/>
  <c r="GK35"/>
  <c r="CV35"/>
  <c r="U35"/>
  <c r="CW35"/>
  <c r="V35"/>
  <c r="FR35"/>
  <c r="GL35"/>
  <c r="GO35"/>
  <c r="GP35"/>
  <c r="GV35"/>
  <c r="GX35"/>
  <c r="HC35"/>
  <c r="C36"/>
  <c r="D36"/>
  <c r="I36"/>
  <c r="AC36"/>
  <c r="CQ36"/>
  <c r="P36"/>
  <c r="AE36"/>
  <c r="AD36"/>
  <c r="AF36"/>
  <c r="CT36"/>
  <c r="S36"/>
  <c r="AG36"/>
  <c r="CU36"/>
  <c r="T36"/>
  <c r="AH36"/>
  <c r="AI36"/>
  <c r="AJ36"/>
  <c r="CX36"/>
  <c r="W36"/>
  <c r="CS36"/>
  <c r="R36"/>
  <c r="GK36"/>
  <c r="CV36"/>
  <c r="U36"/>
  <c r="CW36"/>
  <c r="V36"/>
  <c r="FR36"/>
  <c r="GL36"/>
  <c r="GO36"/>
  <c r="GP36"/>
  <c r="GV36"/>
  <c r="GX36"/>
  <c r="HC36"/>
  <c r="C37"/>
  <c r="D37"/>
  <c r="I37"/>
  <c r="AC37"/>
  <c r="CQ37"/>
  <c r="P37"/>
  <c r="AE37"/>
  <c r="AD37"/>
  <c r="AF37"/>
  <c r="CT37"/>
  <c r="S37"/>
  <c r="AG37"/>
  <c r="CU37"/>
  <c r="T37"/>
  <c r="AH37"/>
  <c r="AI37"/>
  <c r="AJ37"/>
  <c r="CX37"/>
  <c r="W37"/>
  <c r="CS37"/>
  <c r="R37"/>
  <c r="GK37"/>
  <c r="CV37"/>
  <c r="U37"/>
  <c r="CW37"/>
  <c r="V37"/>
  <c r="FR37"/>
  <c r="GL37"/>
  <c r="GO37"/>
  <c r="GP37"/>
  <c r="GV37"/>
  <c r="GX37"/>
  <c r="HC37"/>
  <c r="C38"/>
  <c r="D38"/>
  <c r="I38"/>
  <c r="AC38"/>
  <c r="CQ38"/>
  <c r="P38"/>
  <c r="AE38"/>
  <c r="AD38"/>
  <c r="AF38"/>
  <c r="CT38"/>
  <c r="S38"/>
  <c r="AG38"/>
  <c r="CU38"/>
  <c r="T38"/>
  <c r="AH38"/>
  <c r="AI38"/>
  <c r="AJ38"/>
  <c r="CX38"/>
  <c r="W38"/>
  <c r="CS38"/>
  <c r="R38"/>
  <c r="GK38"/>
  <c r="CV38"/>
  <c r="U38"/>
  <c r="CW38"/>
  <c r="V38"/>
  <c r="FR38"/>
  <c r="GL38"/>
  <c r="GO38"/>
  <c r="GP38"/>
  <c r="GV38"/>
  <c r="GX38"/>
  <c r="HC38"/>
  <c r="C39"/>
  <c r="D39"/>
  <c r="AC39"/>
  <c r="AB39"/>
  <c r="AD39"/>
  <c r="CR39"/>
  <c r="Q39"/>
  <c r="AE39"/>
  <c r="AF39"/>
  <c r="AG39"/>
  <c r="CU39"/>
  <c r="T39"/>
  <c r="AH39"/>
  <c r="CV39"/>
  <c r="U39"/>
  <c r="AI39"/>
  <c r="AJ39"/>
  <c r="CS39"/>
  <c r="R39"/>
  <c r="GK39"/>
  <c r="CT39"/>
  <c r="S39"/>
  <c r="CW39"/>
  <c r="V39"/>
  <c r="CX39"/>
  <c r="W39"/>
  <c r="FR39"/>
  <c r="GL39"/>
  <c r="GO39"/>
  <c r="GP39"/>
  <c r="GV39"/>
  <c r="HC39"/>
  <c r="GX39"/>
  <c r="C40"/>
  <c r="D40"/>
  <c r="I40"/>
  <c r="AC40"/>
  <c r="AB40"/>
  <c r="AD40"/>
  <c r="CR40"/>
  <c r="Q40"/>
  <c r="AE40"/>
  <c r="AF40"/>
  <c r="AG40"/>
  <c r="CU40"/>
  <c r="T40"/>
  <c r="AH40"/>
  <c r="CV40"/>
  <c r="U40"/>
  <c r="AI40"/>
  <c r="AJ40"/>
  <c r="CS40"/>
  <c r="R40"/>
  <c r="GK40"/>
  <c r="CT40"/>
  <c r="S40"/>
  <c r="CW40"/>
  <c r="V40"/>
  <c r="CX40"/>
  <c r="W40"/>
  <c r="FR40"/>
  <c r="GL40"/>
  <c r="GO40"/>
  <c r="GP40"/>
  <c r="GV40"/>
  <c r="HC40"/>
  <c r="GX40"/>
  <c r="C41"/>
  <c r="D41"/>
  <c r="I41"/>
  <c r="AC41"/>
  <c r="AB41"/>
  <c r="AD41"/>
  <c r="CR41"/>
  <c r="Q41"/>
  <c r="AE41"/>
  <c r="AF41"/>
  <c r="AG41"/>
  <c r="CU41"/>
  <c r="T41"/>
  <c r="AH41"/>
  <c r="CV41"/>
  <c r="U41"/>
  <c r="AI41"/>
  <c r="AJ41"/>
  <c r="CS41"/>
  <c r="R41"/>
  <c r="GK41"/>
  <c r="CT41"/>
  <c r="S41"/>
  <c r="CW41"/>
  <c r="V41"/>
  <c r="CX41"/>
  <c r="W41"/>
  <c r="FR41"/>
  <c r="GL41"/>
  <c r="GO41"/>
  <c r="GP41"/>
  <c r="GV41"/>
  <c r="HC41"/>
  <c r="GX41"/>
  <c r="C42"/>
  <c r="D42"/>
  <c r="I42"/>
  <c r="AC42"/>
  <c r="AB42"/>
  <c r="AD42"/>
  <c r="CR42"/>
  <c r="Q42"/>
  <c r="AE42"/>
  <c r="AF42"/>
  <c r="AG42"/>
  <c r="CU42"/>
  <c r="T42"/>
  <c r="AH42"/>
  <c r="CV42"/>
  <c r="U42"/>
  <c r="AI42"/>
  <c r="AJ42"/>
  <c r="CS42"/>
  <c r="R42"/>
  <c r="GK42"/>
  <c r="CT42"/>
  <c r="S42"/>
  <c r="CW42"/>
  <c r="V42"/>
  <c r="CX42"/>
  <c r="W42"/>
  <c r="FR42"/>
  <c r="GL42"/>
  <c r="GO42"/>
  <c r="GP42"/>
  <c r="GV42"/>
  <c r="HC42"/>
  <c r="GX42"/>
  <c r="C43"/>
  <c r="D43"/>
  <c r="I43"/>
  <c r="AC43"/>
  <c r="AB43"/>
  <c r="AD43"/>
  <c r="CR43"/>
  <c r="Q43"/>
  <c r="AE43"/>
  <c r="AF43"/>
  <c r="AG43"/>
  <c r="CU43"/>
  <c r="T43"/>
  <c r="AH43"/>
  <c r="CV43"/>
  <c r="U43"/>
  <c r="AI43"/>
  <c r="AJ43"/>
  <c r="CS43"/>
  <c r="R43"/>
  <c r="GK43"/>
  <c r="CT43"/>
  <c r="S43"/>
  <c r="CW43"/>
  <c r="V43"/>
  <c r="CX43"/>
  <c r="W43"/>
  <c r="FR43"/>
  <c r="GL43"/>
  <c r="GO43"/>
  <c r="GP43"/>
  <c r="GV43"/>
  <c r="HC43"/>
  <c r="GX43"/>
  <c r="C44"/>
  <c r="D44"/>
  <c r="I44"/>
  <c r="AC44"/>
  <c r="AB44"/>
  <c r="AD44"/>
  <c r="CR44"/>
  <c r="Q44"/>
  <c r="AE44"/>
  <c r="AF44"/>
  <c r="AG44"/>
  <c r="CU44"/>
  <c r="T44"/>
  <c r="AH44"/>
  <c r="CV44"/>
  <c r="U44"/>
  <c r="AI44"/>
  <c r="AJ44"/>
  <c r="CS44"/>
  <c r="R44"/>
  <c r="GK44"/>
  <c r="CT44"/>
  <c r="S44"/>
  <c r="CW44"/>
  <c r="V44"/>
  <c r="CX44"/>
  <c r="W44"/>
  <c r="FR44"/>
  <c r="GL44"/>
  <c r="GO44"/>
  <c r="GP44"/>
  <c r="GV44"/>
  <c r="HC44"/>
  <c r="GX44"/>
  <c r="C45"/>
  <c r="D45"/>
  <c r="I45"/>
  <c r="CX100" i="3"/>
  <c r="AC45" i="1"/>
  <c r="AB45"/>
  <c r="AD45"/>
  <c r="CR45"/>
  <c r="Q45"/>
  <c r="AE45"/>
  <c r="AF45"/>
  <c r="AG45"/>
  <c r="CU45"/>
  <c r="T45"/>
  <c r="AH45"/>
  <c r="CV45"/>
  <c r="U45"/>
  <c r="AI45"/>
  <c r="AJ45"/>
  <c r="CS45"/>
  <c r="R45"/>
  <c r="GK45"/>
  <c r="CT45"/>
  <c r="S45"/>
  <c r="CW45"/>
  <c r="V45"/>
  <c r="CX45"/>
  <c r="W45"/>
  <c r="FR45"/>
  <c r="GL45"/>
  <c r="GO45"/>
  <c r="GP45"/>
  <c r="GV45"/>
  <c r="HC45"/>
  <c r="GX45"/>
  <c r="C46"/>
  <c r="D46"/>
  <c r="I46"/>
  <c r="CX101" i="3"/>
  <c r="AC46" i="1"/>
  <c r="AB46"/>
  <c r="AD46"/>
  <c r="CR46"/>
  <c r="Q46"/>
  <c r="AE46"/>
  <c r="AF46"/>
  <c r="AG46"/>
  <c r="CU46"/>
  <c r="T46"/>
  <c r="AH46"/>
  <c r="CV46"/>
  <c r="U46"/>
  <c r="AI46"/>
  <c r="AJ46"/>
  <c r="CS46"/>
  <c r="R46"/>
  <c r="GK46"/>
  <c r="CT46"/>
  <c r="S46"/>
  <c r="CW46"/>
  <c r="V46"/>
  <c r="CX46"/>
  <c r="W46"/>
  <c r="FR46"/>
  <c r="GL46"/>
  <c r="GO46"/>
  <c r="GP46"/>
  <c r="GV46"/>
  <c r="HC46"/>
  <c r="GX46"/>
  <c r="C47"/>
  <c r="D47"/>
  <c r="I47"/>
  <c r="CX102" i="3"/>
  <c r="AC47" i="1"/>
  <c r="AB47"/>
  <c r="AD47"/>
  <c r="CR47"/>
  <c r="Q47"/>
  <c r="AE47"/>
  <c r="AF47"/>
  <c r="AG47"/>
  <c r="CU47"/>
  <c r="T47"/>
  <c r="AH47"/>
  <c r="CV47"/>
  <c r="U47"/>
  <c r="AI47"/>
  <c r="AJ47"/>
  <c r="CS47"/>
  <c r="R47"/>
  <c r="GK47"/>
  <c r="CT47"/>
  <c r="S47"/>
  <c r="CW47"/>
  <c r="V47"/>
  <c r="CX47"/>
  <c r="W47"/>
  <c r="FR47"/>
  <c r="GL47"/>
  <c r="GO47"/>
  <c r="GP47"/>
  <c r="GV47"/>
  <c r="HC47"/>
  <c r="GX47"/>
  <c r="C48"/>
  <c r="D48"/>
  <c r="I48"/>
  <c r="AC48"/>
  <c r="AB48"/>
  <c r="AD48"/>
  <c r="CR48"/>
  <c r="Q48"/>
  <c r="AE48"/>
  <c r="AF48"/>
  <c r="AG48"/>
  <c r="CU48"/>
  <c r="T48"/>
  <c r="AH48"/>
  <c r="CV48"/>
  <c r="U48"/>
  <c r="AI48"/>
  <c r="AJ48"/>
  <c r="CS48"/>
  <c r="R48"/>
  <c r="GK48"/>
  <c r="CT48"/>
  <c r="S48"/>
  <c r="CW48"/>
  <c r="V48"/>
  <c r="CX48"/>
  <c r="W48"/>
  <c r="FR48"/>
  <c r="GL48"/>
  <c r="GO48"/>
  <c r="GP48"/>
  <c r="GV48"/>
  <c r="HC48"/>
  <c r="GX48"/>
  <c r="I49"/>
  <c r="AC49"/>
  <c r="AE49"/>
  <c r="AD49"/>
  <c r="AF49"/>
  <c r="CT49"/>
  <c r="S49"/>
  <c r="AG49"/>
  <c r="AH49"/>
  <c r="AI49"/>
  <c r="CW49"/>
  <c r="V49"/>
  <c r="AJ49"/>
  <c r="CX49"/>
  <c r="W49"/>
  <c r="CQ49"/>
  <c r="P49"/>
  <c r="CU49"/>
  <c r="T49"/>
  <c r="CV49"/>
  <c r="U49"/>
  <c r="FR49"/>
  <c r="GL49"/>
  <c r="GO49"/>
  <c r="GP49"/>
  <c r="GV49"/>
  <c r="HC49"/>
  <c r="GX49"/>
  <c r="I50"/>
  <c r="AC50"/>
  <c r="AB50"/>
  <c r="AD50"/>
  <c r="CR50"/>
  <c r="Q50"/>
  <c r="AE50"/>
  <c r="AF50"/>
  <c r="AG50"/>
  <c r="CU50"/>
  <c r="T50"/>
  <c r="AH50"/>
  <c r="CV50"/>
  <c r="U50"/>
  <c r="AI50"/>
  <c r="AJ50"/>
  <c r="CS50"/>
  <c r="R50"/>
  <c r="GK50"/>
  <c r="CT50"/>
  <c r="S50"/>
  <c r="CW50"/>
  <c r="V50"/>
  <c r="CX50"/>
  <c r="W50"/>
  <c r="FR50"/>
  <c r="GL50"/>
  <c r="GO50"/>
  <c r="GP50"/>
  <c r="GV50"/>
  <c r="HC50"/>
  <c r="GX50"/>
  <c r="C51"/>
  <c r="D51"/>
  <c r="I51"/>
  <c r="W51"/>
  <c r="AC51"/>
  <c r="CQ51"/>
  <c r="P51"/>
  <c r="AD51"/>
  <c r="CR51"/>
  <c r="Q51"/>
  <c r="AE51"/>
  <c r="AF51"/>
  <c r="AG51"/>
  <c r="CU51"/>
  <c r="T51"/>
  <c r="AH51"/>
  <c r="CV51"/>
  <c r="U51"/>
  <c r="AI51"/>
  <c r="AJ51"/>
  <c r="CS51"/>
  <c r="R51"/>
  <c r="CT51"/>
  <c r="S51"/>
  <c r="CW51"/>
  <c r="V51"/>
  <c r="CX51"/>
  <c r="FR51"/>
  <c r="GL51"/>
  <c r="GO51"/>
  <c r="GP51"/>
  <c r="GV51"/>
  <c r="GX51"/>
  <c r="HC51"/>
  <c r="I52"/>
  <c r="AC52"/>
  <c r="AD52"/>
  <c r="AB52"/>
  <c r="AE52"/>
  <c r="AF52"/>
  <c r="CT52"/>
  <c r="S52"/>
  <c r="AG52"/>
  <c r="AH52"/>
  <c r="CV52"/>
  <c r="U52"/>
  <c r="AI52"/>
  <c r="AJ52"/>
  <c r="CX52"/>
  <c r="W52"/>
  <c r="CQ52"/>
  <c r="P52"/>
  <c r="CS52"/>
  <c r="R52"/>
  <c r="GK52"/>
  <c r="CU52"/>
  <c r="T52"/>
  <c r="CW52"/>
  <c r="V52"/>
  <c r="FR52"/>
  <c r="GL52"/>
  <c r="GO52"/>
  <c r="GP52"/>
  <c r="GV52"/>
  <c r="GX52"/>
  <c r="HC52"/>
  <c r="I53"/>
  <c r="AC53"/>
  <c r="AD53"/>
  <c r="CR53"/>
  <c r="Q53"/>
  <c r="AE53"/>
  <c r="AF53"/>
  <c r="AB53"/>
  <c r="AG53"/>
  <c r="AH53"/>
  <c r="CV53"/>
  <c r="U53"/>
  <c r="AI53"/>
  <c r="AJ53"/>
  <c r="CX53"/>
  <c r="W53"/>
  <c r="CQ53"/>
  <c r="P53"/>
  <c r="CS53"/>
  <c r="R53"/>
  <c r="GK53"/>
  <c r="CU53"/>
  <c r="T53"/>
  <c r="CW53"/>
  <c r="V53"/>
  <c r="FR53"/>
  <c r="GL53"/>
  <c r="GO53"/>
  <c r="GP53"/>
  <c r="GV53"/>
  <c r="HC53"/>
  <c r="GX53"/>
  <c r="I54"/>
  <c r="AC54"/>
  <c r="AD54"/>
  <c r="AB54"/>
  <c r="AE54"/>
  <c r="AF54"/>
  <c r="CT54"/>
  <c r="S54"/>
  <c r="AG54"/>
  <c r="AH54"/>
  <c r="CV54"/>
  <c r="U54"/>
  <c r="AI54"/>
  <c r="AJ54"/>
  <c r="CX54"/>
  <c r="W54"/>
  <c r="CQ54"/>
  <c r="P54"/>
  <c r="CS54"/>
  <c r="R54"/>
  <c r="GK54"/>
  <c r="CU54"/>
  <c r="T54"/>
  <c r="CW54"/>
  <c r="V54"/>
  <c r="FR54"/>
  <c r="GL54"/>
  <c r="GO54"/>
  <c r="GP54"/>
  <c r="GV54"/>
  <c r="GX54"/>
  <c r="HC54"/>
  <c r="C55"/>
  <c r="D55"/>
  <c r="I55"/>
  <c r="AC55"/>
  <c r="AD55"/>
  <c r="AB55"/>
  <c r="AE55"/>
  <c r="AF55"/>
  <c r="CT55"/>
  <c r="S55"/>
  <c r="AG55"/>
  <c r="AH55"/>
  <c r="CV55"/>
  <c r="U55"/>
  <c r="AI55"/>
  <c r="AJ55"/>
  <c r="CX55"/>
  <c r="W55"/>
  <c r="CQ55"/>
  <c r="P55"/>
  <c r="CS55"/>
  <c r="R55"/>
  <c r="GK55"/>
  <c r="CU55"/>
  <c r="T55"/>
  <c r="CW55"/>
  <c r="V55"/>
  <c r="FR55"/>
  <c r="GL55"/>
  <c r="GO55"/>
  <c r="GP55"/>
  <c r="GV55"/>
  <c r="GX55"/>
  <c r="HC55"/>
  <c r="I56"/>
  <c r="AC56"/>
  <c r="AD56"/>
  <c r="CR56"/>
  <c r="Q56"/>
  <c r="AE56"/>
  <c r="AF56"/>
  <c r="AB56"/>
  <c r="AG56"/>
  <c r="AH56"/>
  <c r="CV56"/>
  <c r="U56"/>
  <c r="AI56"/>
  <c r="AJ56"/>
  <c r="CX56"/>
  <c r="W56"/>
  <c r="CQ56"/>
  <c r="P56"/>
  <c r="CS56"/>
  <c r="R56"/>
  <c r="GK56"/>
  <c r="CU56"/>
  <c r="T56"/>
  <c r="CW56"/>
  <c r="V56"/>
  <c r="FR56"/>
  <c r="GL56"/>
  <c r="GO56"/>
  <c r="GP56"/>
  <c r="GV56"/>
  <c r="HC56"/>
  <c r="GX56"/>
  <c r="I57"/>
  <c r="AC57"/>
  <c r="AD57"/>
  <c r="AB57"/>
  <c r="AE57"/>
  <c r="AF57"/>
  <c r="CT57"/>
  <c r="S57"/>
  <c r="AG57"/>
  <c r="AH57"/>
  <c r="CV57"/>
  <c r="U57"/>
  <c r="AI57"/>
  <c r="AJ57"/>
  <c r="CX57"/>
  <c r="W57"/>
  <c r="CQ57"/>
  <c r="P57"/>
  <c r="CS57"/>
  <c r="R57"/>
  <c r="GK57"/>
  <c r="CU57"/>
  <c r="T57"/>
  <c r="CW57"/>
  <c r="V57"/>
  <c r="FR57"/>
  <c r="GL57"/>
  <c r="GO57"/>
  <c r="GP57"/>
  <c r="GV57"/>
  <c r="GX57"/>
  <c r="HC57"/>
  <c r="C58"/>
  <c r="D58"/>
  <c r="I58"/>
  <c r="AC58"/>
  <c r="AD58"/>
  <c r="AB58"/>
  <c r="AE58"/>
  <c r="AF58"/>
  <c r="CT58"/>
  <c r="S58"/>
  <c r="AG58"/>
  <c r="AH58"/>
  <c r="CV58"/>
  <c r="U58"/>
  <c r="AI58"/>
  <c r="AJ58"/>
  <c r="CX58"/>
  <c r="W58"/>
  <c r="CQ58"/>
  <c r="P58"/>
  <c r="CS58"/>
  <c r="R58"/>
  <c r="GK58"/>
  <c r="CU58"/>
  <c r="T58"/>
  <c r="CW58"/>
  <c r="V58"/>
  <c r="FR58"/>
  <c r="GL58"/>
  <c r="GO58"/>
  <c r="GP58"/>
  <c r="GV58"/>
  <c r="GX58"/>
  <c r="HC58"/>
  <c r="I59"/>
  <c r="AC59"/>
  <c r="AD59"/>
  <c r="CR59"/>
  <c r="Q59"/>
  <c r="AE59"/>
  <c r="AF59"/>
  <c r="AB59"/>
  <c r="AG59"/>
  <c r="AH59"/>
  <c r="CV59"/>
  <c r="U59"/>
  <c r="AI59"/>
  <c r="AJ59"/>
  <c r="CX59"/>
  <c r="W59"/>
  <c r="CQ59"/>
  <c r="P59"/>
  <c r="CS59"/>
  <c r="R59"/>
  <c r="GK59"/>
  <c r="CU59"/>
  <c r="T59"/>
  <c r="CW59"/>
  <c r="V59"/>
  <c r="FR59"/>
  <c r="GL59"/>
  <c r="GO59"/>
  <c r="GP59"/>
  <c r="GV59"/>
  <c r="GX59"/>
  <c r="HC59"/>
  <c r="C60"/>
  <c r="D60"/>
  <c r="I60"/>
  <c r="AC60"/>
  <c r="AD60"/>
  <c r="CR60"/>
  <c r="Q60"/>
  <c r="AE60"/>
  <c r="AF60"/>
  <c r="AB60"/>
  <c r="AG60"/>
  <c r="AH60"/>
  <c r="CV60"/>
  <c r="U60"/>
  <c r="AI60"/>
  <c r="AJ60"/>
  <c r="CX60"/>
  <c r="W60"/>
  <c r="CQ60"/>
  <c r="P60"/>
  <c r="CS60"/>
  <c r="R60"/>
  <c r="GK60"/>
  <c r="CU60"/>
  <c r="T60"/>
  <c r="CW60"/>
  <c r="V60"/>
  <c r="FR60"/>
  <c r="GL60"/>
  <c r="GO60"/>
  <c r="GP60"/>
  <c r="GV60"/>
  <c r="GX60"/>
  <c r="HC60"/>
  <c r="AC61"/>
  <c r="AD61"/>
  <c r="AB61"/>
  <c r="AE61"/>
  <c r="AF61"/>
  <c r="CT61"/>
  <c r="AG61"/>
  <c r="AH61"/>
  <c r="CV61"/>
  <c r="AI61"/>
  <c r="AJ61"/>
  <c r="CX61"/>
  <c r="CQ61"/>
  <c r="CS61"/>
  <c r="CU61"/>
  <c r="CW61"/>
  <c r="FR61"/>
  <c r="GL61"/>
  <c r="GO61"/>
  <c r="GP61"/>
  <c r="GV61"/>
  <c r="HC61"/>
  <c r="I62"/>
  <c r="AC62"/>
  <c r="AD62"/>
  <c r="CR62"/>
  <c r="Q62"/>
  <c r="AE62"/>
  <c r="AF62"/>
  <c r="AB62"/>
  <c r="AG62"/>
  <c r="AH62"/>
  <c r="CV62"/>
  <c r="U62"/>
  <c r="AI62"/>
  <c r="AJ62"/>
  <c r="CX62"/>
  <c r="W62"/>
  <c r="CQ62"/>
  <c r="P62"/>
  <c r="CS62"/>
  <c r="R62"/>
  <c r="GK62"/>
  <c r="CU62"/>
  <c r="T62"/>
  <c r="CW62"/>
  <c r="V62"/>
  <c r="FR62"/>
  <c r="GL62"/>
  <c r="GO62"/>
  <c r="GP62"/>
  <c r="GV62"/>
  <c r="GX62"/>
  <c r="HC62"/>
  <c r="I63"/>
  <c r="AC63"/>
  <c r="AD63"/>
  <c r="AB63"/>
  <c r="AE63"/>
  <c r="AF63"/>
  <c r="CT63"/>
  <c r="S63"/>
  <c r="AG63"/>
  <c r="AH63"/>
  <c r="CV63"/>
  <c r="U63"/>
  <c r="AI63"/>
  <c r="AJ63"/>
  <c r="CX63"/>
  <c r="W63"/>
  <c r="CQ63"/>
  <c r="P63"/>
  <c r="CS63"/>
  <c r="R63"/>
  <c r="GK63"/>
  <c r="CU63"/>
  <c r="T63"/>
  <c r="CW63"/>
  <c r="V63"/>
  <c r="FR63"/>
  <c r="GL63"/>
  <c r="GO63"/>
  <c r="GP63"/>
  <c r="GV63"/>
  <c r="HC63"/>
  <c r="GX63"/>
  <c r="C64"/>
  <c r="D64"/>
  <c r="I64"/>
  <c r="AC64"/>
  <c r="AD64"/>
  <c r="AB64"/>
  <c r="AE64"/>
  <c r="AF64"/>
  <c r="CT64"/>
  <c r="S64"/>
  <c r="AG64"/>
  <c r="AH64"/>
  <c r="CV64"/>
  <c r="U64"/>
  <c r="AI64"/>
  <c r="AJ64"/>
  <c r="CX64"/>
  <c r="W64"/>
  <c r="CQ64"/>
  <c r="P64"/>
  <c r="CS64"/>
  <c r="R64"/>
  <c r="GK64"/>
  <c r="CU64"/>
  <c r="T64"/>
  <c r="CW64"/>
  <c r="V64"/>
  <c r="FR64"/>
  <c r="GL64"/>
  <c r="GO64"/>
  <c r="GP64"/>
  <c r="GV64"/>
  <c r="GX64"/>
  <c r="HC64"/>
  <c r="I65"/>
  <c r="AC65"/>
  <c r="AD65"/>
  <c r="CR65"/>
  <c r="Q65"/>
  <c r="AE65"/>
  <c r="AF65"/>
  <c r="AB65"/>
  <c r="AG65"/>
  <c r="AH65"/>
  <c r="CV65"/>
  <c r="U65"/>
  <c r="AI65"/>
  <c r="AJ65"/>
  <c r="CX65"/>
  <c r="W65"/>
  <c r="CQ65"/>
  <c r="P65"/>
  <c r="CS65"/>
  <c r="R65"/>
  <c r="GK65"/>
  <c r="CU65"/>
  <c r="T65"/>
  <c r="CW65"/>
  <c r="V65"/>
  <c r="FR65"/>
  <c r="GL65"/>
  <c r="GO65"/>
  <c r="GP65"/>
  <c r="GV65"/>
  <c r="GX65"/>
  <c r="HC65"/>
  <c r="I66"/>
  <c r="AC66"/>
  <c r="AD66"/>
  <c r="AB66"/>
  <c r="AE66"/>
  <c r="AF66"/>
  <c r="CT66"/>
  <c r="S66"/>
  <c r="AG66"/>
  <c r="AH66"/>
  <c r="CV66"/>
  <c r="U66"/>
  <c r="AI66"/>
  <c r="AJ66"/>
  <c r="CX66"/>
  <c r="W66"/>
  <c r="CQ66"/>
  <c r="P66"/>
  <c r="CS66"/>
  <c r="R66"/>
  <c r="GK66"/>
  <c r="CU66"/>
  <c r="T66"/>
  <c r="CW66"/>
  <c r="V66"/>
  <c r="FR66"/>
  <c r="GL66"/>
  <c r="GO66"/>
  <c r="GP66"/>
  <c r="GV66"/>
  <c r="GX66"/>
  <c r="HC66"/>
  <c r="C67"/>
  <c r="D67"/>
  <c r="I67"/>
  <c r="AC67"/>
  <c r="AD67"/>
  <c r="AB67"/>
  <c r="AE67"/>
  <c r="AF67"/>
  <c r="CT67"/>
  <c r="S67"/>
  <c r="AG67"/>
  <c r="AH67"/>
  <c r="CV67"/>
  <c r="U67"/>
  <c r="AI67"/>
  <c r="AJ67"/>
  <c r="CX67"/>
  <c r="W67"/>
  <c r="CQ67"/>
  <c r="P67"/>
  <c r="CS67"/>
  <c r="R67"/>
  <c r="GK67"/>
  <c r="CU67"/>
  <c r="T67"/>
  <c r="CW67"/>
  <c r="V67"/>
  <c r="FR67"/>
  <c r="GL67"/>
  <c r="GO67"/>
  <c r="GP67"/>
  <c r="GV67"/>
  <c r="GX67"/>
  <c r="HC67"/>
  <c r="I68"/>
  <c r="AC68"/>
  <c r="AD68"/>
  <c r="CR68"/>
  <c r="Q68"/>
  <c r="AE68"/>
  <c r="AF68"/>
  <c r="AB68"/>
  <c r="AG68"/>
  <c r="AH68"/>
  <c r="CV68"/>
  <c r="U68"/>
  <c r="AI68"/>
  <c r="AJ68"/>
  <c r="CX68"/>
  <c r="W68"/>
  <c r="CQ68"/>
  <c r="P68"/>
  <c r="CS68"/>
  <c r="R68"/>
  <c r="GK68"/>
  <c r="CU68"/>
  <c r="T68"/>
  <c r="CW68"/>
  <c r="V68"/>
  <c r="FR68"/>
  <c r="GL68"/>
  <c r="GO68"/>
  <c r="GP68"/>
  <c r="GV68"/>
  <c r="GX68"/>
  <c r="HC68"/>
  <c r="C69"/>
  <c r="D69"/>
  <c r="I69"/>
  <c r="AC69"/>
  <c r="AD69"/>
  <c r="CR69"/>
  <c r="Q69"/>
  <c r="AE69"/>
  <c r="AF69"/>
  <c r="AB69"/>
  <c r="AG69"/>
  <c r="AH69"/>
  <c r="CV69"/>
  <c r="U69"/>
  <c r="AI69"/>
  <c r="AJ69"/>
  <c r="CX69"/>
  <c r="W69"/>
  <c r="CQ69"/>
  <c r="P69"/>
  <c r="CS69"/>
  <c r="R69"/>
  <c r="GK69"/>
  <c r="CU69"/>
  <c r="T69"/>
  <c r="CW69"/>
  <c r="V69"/>
  <c r="FR69"/>
  <c r="GL69"/>
  <c r="GO69"/>
  <c r="GP69"/>
  <c r="GV69"/>
  <c r="HC69"/>
  <c r="GX69"/>
  <c r="AC70"/>
  <c r="AD70"/>
  <c r="AB70"/>
  <c r="AE70"/>
  <c r="AF70"/>
  <c r="CT70"/>
  <c r="AG70"/>
  <c r="AH70"/>
  <c r="CV70"/>
  <c r="AI70"/>
  <c r="AJ70"/>
  <c r="CX70"/>
  <c r="CQ70"/>
  <c r="CS70"/>
  <c r="CU70"/>
  <c r="CW70"/>
  <c r="FR70"/>
  <c r="GL70"/>
  <c r="GO70"/>
  <c r="GP70"/>
  <c r="GV70"/>
  <c r="HC70"/>
  <c r="C71"/>
  <c r="D71"/>
  <c r="I71"/>
  <c r="AC71"/>
  <c r="AD71"/>
  <c r="AB71"/>
  <c r="AE71"/>
  <c r="AF71"/>
  <c r="CT71"/>
  <c r="S71"/>
  <c r="AG71"/>
  <c r="AH71"/>
  <c r="CV71"/>
  <c r="U71"/>
  <c r="AI71"/>
  <c r="AJ71"/>
  <c r="CX71"/>
  <c r="W71"/>
  <c r="CQ71"/>
  <c r="P71"/>
  <c r="CS71"/>
  <c r="R71"/>
  <c r="GK71"/>
  <c r="CU71"/>
  <c r="T71"/>
  <c r="CW71"/>
  <c r="V71"/>
  <c r="FR71"/>
  <c r="GL71"/>
  <c r="GO71"/>
  <c r="GP71"/>
  <c r="GV71"/>
  <c r="GX71"/>
  <c r="HC71"/>
  <c r="I72"/>
  <c r="AC72"/>
  <c r="AE72"/>
  <c r="AD72"/>
  <c r="AF72"/>
  <c r="CT72"/>
  <c r="S72"/>
  <c r="AG72"/>
  <c r="AH72"/>
  <c r="AI72"/>
  <c r="AJ72"/>
  <c r="CX72"/>
  <c r="W72"/>
  <c r="CQ72"/>
  <c r="P72"/>
  <c r="CS72"/>
  <c r="R72"/>
  <c r="GK72"/>
  <c r="CU72"/>
  <c r="T72"/>
  <c r="CV72"/>
  <c r="U72"/>
  <c r="CW72"/>
  <c r="V72"/>
  <c r="FR72"/>
  <c r="GL72"/>
  <c r="GO72"/>
  <c r="GP72"/>
  <c r="GV72"/>
  <c r="HC72"/>
  <c r="GX72"/>
  <c r="C73"/>
  <c r="D73"/>
  <c r="I73"/>
  <c r="AC73"/>
  <c r="AE73"/>
  <c r="AD73"/>
  <c r="AF73"/>
  <c r="CT73"/>
  <c r="S73"/>
  <c r="AG73"/>
  <c r="CU73"/>
  <c r="T73"/>
  <c r="AH73"/>
  <c r="AI73"/>
  <c r="AJ73"/>
  <c r="CX73"/>
  <c r="W73"/>
  <c r="CQ73"/>
  <c r="P73"/>
  <c r="CS73"/>
  <c r="R73"/>
  <c r="GK73"/>
  <c r="CV73"/>
  <c r="U73"/>
  <c r="CW73"/>
  <c r="V73"/>
  <c r="FR73"/>
  <c r="GL73"/>
  <c r="GO73"/>
  <c r="GP73"/>
  <c r="GV73"/>
  <c r="GX73"/>
  <c r="HC73"/>
  <c r="AC74"/>
  <c r="AD74"/>
  <c r="CR74"/>
  <c r="AE74"/>
  <c r="AF74"/>
  <c r="AG74"/>
  <c r="AH74"/>
  <c r="CV74"/>
  <c r="AI74"/>
  <c r="AJ74"/>
  <c r="CQ74"/>
  <c r="CS74"/>
  <c r="CT74"/>
  <c r="CU74"/>
  <c r="CW74"/>
  <c r="CX74"/>
  <c r="FR74"/>
  <c r="GL74"/>
  <c r="GO74"/>
  <c r="GP74"/>
  <c r="GV74"/>
  <c r="HC74"/>
  <c r="I75"/>
  <c r="AC75"/>
  <c r="AE75"/>
  <c r="CS75"/>
  <c r="R75"/>
  <c r="GK75"/>
  <c r="AF75"/>
  <c r="AG75"/>
  <c r="CU75"/>
  <c r="T75"/>
  <c r="AH75"/>
  <c r="AI75"/>
  <c r="CW75"/>
  <c r="V75"/>
  <c r="AJ75"/>
  <c r="CT75"/>
  <c r="S75"/>
  <c r="CZ75"/>
  <c r="Y75"/>
  <c r="CV75"/>
  <c r="U75"/>
  <c r="CX75"/>
  <c r="W75"/>
  <c r="FR75"/>
  <c r="GL75"/>
  <c r="GO75"/>
  <c r="GP75"/>
  <c r="GV75"/>
  <c r="HC75"/>
  <c r="GX75"/>
  <c r="C76"/>
  <c r="D76"/>
  <c r="I76"/>
  <c r="I77"/>
  <c r="AC76"/>
  <c r="AE76"/>
  <c r="CS76"/>
  <c r="R76"/>
  <c r="GK76"/>
  <c r="AF76"/>
  <c r="AG76"/>
  <c r="CU76"/>
  <c r="T76"/>
  <c r="AH76"/>
  <c r="AI76"/>
  <c r="CW76"/>
  <c r="V76"/>
  <c r="AJ76"/>
  <c r="CT76"/>
  <c r="S76"/>
  <c r="CV76"/>
  <c r="U76"/>
  <c r="CX76"/>
  <c r="W76"/>
  <c r="FR76"/>
  <c r="GL76"/>
  <c r="GO76"/>
  <c r="GP76"/>
  <c r="GV76"/>
  <c r="HC76"/>
  <c r="GX76"/>
  <c r="AC77"/>
  <c r="CQ77"/>
  <c r="P77"/>
  <c r="AE77"/>
  <c r="AD77"/>
  <c r="CR77"/>
  <c r="Q77"/>
  <c r="AF77"/>
  <c r="AG77"/>
  <c r="CU77"/>
  <c r="T77"/>
  <c r="AH77"/>
  <c r="AI77"/>
  <c r="CW77"/>
  <c r="V77"/>
  <c r="AJ77"/>
  <c r="CT77"/>
  <c r="S77"/>
  <c r="CV77"/>
  <c r="U77"/>
  <c r="CX77"/>
  <c r="W77"/>
  <c r="FR77"/>
  <c r="GL77"/>
  <c r="GO77"/>
  <c r="GP77"/>
  <c r="GV77"/>
  <c r="HC77"/>
  <c r="GX77"/>
  <c r="I78"/>
  <c r="AC78"/>
  <c r="AE78"/>
  <c r="CS78"/>
  <c r="R78"/>
  <c r="GK78"/>
  <c r="AF78"/>
  <c r="AG78"/>
  <c r="CU78"/>
  <c r="T78"/>
  <c r="AH78"/>
  <c r="AI78"/>
  <c r="CW78"/>
  <c r="V78"/>
  <c r="AJ78"/>
  <c r="CT78"/>
  <c r="S78"/>
  <c r="CV78"/>
  <c r="U78"/>
  <c r="CX78"/>
  <c r="W78"/>
  <c r="FR78"/>
  <c r="GL78"/>
  <c r="GO78"/>
  <c r="GP78"/>
  <c r="GV78"/>
  <c r="HC78"/>
  <c r="GX78"/>
  <c r="C79"/>
  <c r="D79"/>
  <c r="I79"/>
  <c r="I80"/>
  <c r="AC79"/>
  <c r="AE79"/>
  <c r="CS79"/>
  <c r="R79"/>
  <c r="GK79"/>
  <c r="AF79"/>
  <c r="AG79"/>
  <c r="CU79"/>
  <c r="T79"/>
  <c r="AH79"/>
  <c r="AI79"/>
  <c r="CW79"/>
  <c r="V79"/>
  <c r="AJ79"/>
  <c r="CT79"/>
  <c r="S79"/>
  <c r="CV79"/>
  <c r="U79"/>
  <c r="CX79"/>
  <c r="W79"/>
  <c r="FR79"/>
  <c r="GL79"/>
  <c r="GO79"/>
  <c r="GP79"/>
  <c r="GV79"/>
  <c r="HC79"/>
  <c r="GX79"/>
  <c r="AC80"/>
  <c r="CQ80"/>
  <c r="P80"/>
  <c r="AE80"/>
  <c r="AD80"/>
  <c r="CR80"/>
  <c r="Q80"/>
  <c r="AF80"/>
  <c r="AG80"/>
  <c r="CU80"/>
  <c r="T80"/>
  <c r="AH80"/>
  <c r="AI80"/>
  <c r="CW80"/>
  <c r="V80"/>
  <c r="AJ80"/>
  <c r="CT80"/>
  <c r="S80"/>
  <c r="CV80"/>
  <c r="U80"/>
  <c r="CX80"/>
  <c r="W80"/>
  <c r="FR80"/>
  <c r="GL80"/>
  <c r="GO80"/>
  <c r="GP80"/>
  <c r="GV80"/>
  <c r="HC80"/>
  <c r="GX80"/>
  <c r="C81"/>
  <c r="D81"/>
  <c r="I81"/>
  <c r="AC81"/>
  <c r="AB81"/>
  <c r="AE81"/>
  <c r="AD81"/>
  <c r="CR81"/>
  <c r="Q81"/>
  <c r="AF81"/>
  <c r="AG81"/>
  <c r="AH81"/>
  <c r="AI81"/>
  <c r="CW81"/>
  <c r="V81"/>
  <c r="AJ81"/>
  <c r="CQ81"/>
  <c r="P81"/>
  <c r="CT81"/>
  <c r="S81"/>
  <c r="CU81"/>
  <c r="T81"/>
  <c r="CV81"/>
  <c r="U81"/>
  <c r="CX81"/>
  <c r="W81"/>
  <c r="FR81"/>
  <c r="GL81"/>
  <c r="GO81"/>
  <c r="GP81"/>
  <c r="GV81"/>
  <c r="HC81"/>
  <c r="GX81"/>
  <c r="I82"/>
  <c r="AC82"/>
  <c r="AE82"/>
  <c r="AD82"/>
  <c r="CR82"/>
  <c r="Q82"/>
  <c r="AF82"/>
  <c r="AG82"/>
  <c r="CU82"/>
  <c r="T82"/>
  <c r="AH82"/>
  <c r="AI82"/>
  <c r="AJ82"/>
  <c r="CS82"/>
  <c r="R82"/>
  <c r="GK82"/>
  <c r="CT82"/>
  <c r="S82"/>
  <c r="CV82"/>
  <c r="U82"/>
  <c r="CW82"/>
  <c r="V82"/>
  <c r="CX82"/>
  <c r="W82"/>
  <c r="FR82"/>
  <c r="GL82"/>
  <c r="GO82"/>
  <c r="GP82"/>
  <c r="GV82"/>
  <c r="HC82"/>
  <c r="GX82"/>
  <c r="C83"/>
  <c r="D83"/>
  <c r="I83"/>
  <c r="AC83"/>
  <c r="AE83"/>
  <c r="AD83"/>
  <c r="CR83"/>
  <c r="Q83"/>
  <c r="AF83"/>
  <c r="AG83"/>
  <c r="CU83"/>
  <c r="T83"/>
  <c r="AH83"/>
  <c r="AI83"/>
  <c r="AJ83"/>
  <c r="CS83"/>
  <c r="R83"/>
  <c r="GK83"/>
  <c r="CT83"/>
  <c r="S83"/>
  <c r="CV83"/>
  <c r="U83"/>
  <c r="CW83"/>
  <c r="V83"/>
  <c r="CX83"/>
  <c r="W83"/>
  <c r="FR83"/>
  <c r="GL83"/>
  <c r="GO83"/>
  <c r="GP83"/>
  <c r="GV83"/>
  <c r="HC83"/>
  <c r="GX83"/>
  <c r="I84"/>
  <c r="AC84"/>
  <c r="AE84"/>
  <c r="AD84"/>
  <c r="CR84"/>
  <c r="Q84"/>
  <c r="AF84"/>
  <c r="AG84"/>
  <c r="AH84"/>
  <c r="AI84"/>
  <c r="CW84"/>
  <c r="V84"/>
  <c r="AJ84"/>
  <c r="CQ84"/>
  <c r="P84"/>
  <c r="CT84"/>
  <c r="S84"/>
  <c r="CU84"/>
  <c r="T84"/>
  <c r="CV84"/>
  <c r="U84"/>
  <c r="CX84"/>
  <c r="W84"/>
  <c r="FR84"/>
  <c r="GL84"/>
  <c r="GO84"/>
  <c r="GP84"/>
  <c r="GV84"/>
  <c r="HC84"/>
  <c r="GX84"/>
  <c r="C85"/>
  <c r="D85"/>
  <c r="I85"/>
  <c r="AC85"/>
  <c r="AE85"/>
  <c r="AD85"/>
  <c r="CR85"/>
  <c r="Q85"/>
  <c r="AF85"/>
  <c r="AG85"/>
  <c r="AH85"/>
  <c r="AI85"/>
  <c r="CW85"/>
  <c r="V85"/>
  <c r="AJ85"/>
  <c r="CQ85"/>
  <c r="P85"/>
  <c r="CT85"/>
  <c r="S85"/>
  <c r="CU85"/>
  <c r="T85"/>
  <c r="CV85"/>
  <c r="U85"/>
  <c r="CX85"/>
  <c r="W85"/>
  <c r="FR85"/>
  <c r="GL85"/>
  <c r="GO85"/>
  <c r="GP85"/>
  <c r="GV85"/>
  <c r="HC85"/>
  <c r="GX85"/>
  <c r="I86"/>
  <c r="AC86"/>
  <c r="AB86"/>
  <c r="AE86"/>
  <c r="AD86"/>
  <c r="CR86"/>
  <c r="Q86"/>
  <c r="AF86"/>
  <c r="AG86"/>
  <c r="CU86"/>
  <c r="T86"/>
  <c r="AH86"/>
  <c r="AI86"/>
  <c r="AJ86"/>
  <c r="CS86"/>
  <c r="R86"/>
  <c r="GK86"/>
  <c r="CT86"/>
  <c r="S86"/>
  <c r="CV86"/>
  <c r="U86"/>
  <c r="CW86"/>
  <c r="V86"/>
  <c r="CX86"/>
  <c r="W86"/>
  <c r="FR86"/>
  <c r="GL86"/>
  <c r="GO86"/>
  <c r="GP86"/>
  <c r="GV86"/>
  <c r="HC86"/>
  <c r="GX86"/>
  <c r="C87"/>
  <c r="D87"/>
  <c r="I87"/>
  <c r="AC87"/>
  <c r="AE87"/>
  <c r="AD87"/>
  <c r="CR87"/>
  <c r="Q87"/>
  <c r="AF87"/>
  <c r="AG87"/>
  <c r="CU87"/>
  <c r="T87"/>
  <c r="AH87"/>
  <c r="AI87"/>
  <c r="AJ87"/>
  <c r="CS87"/>
  <c r="R87"/>
  <c r="GK87"/>
  <c r="CT87"/>
  <c r="S87"/>
  <c r="CV87"/>
  <c r="U87"/>
  <c r="CW87"/>
  <c r="V87"/>
  <c r="CX87"/>
  <c r="W87"/>
  <c r="FR87"/>
  <c r="GL87"/>
  <c r="GO87"/>
  <c r="GP87"/>
  <c r="GV87"/>
  <c r="HC87"/>
  <c r="GX87"/>
  <c r="I88"/>
  <c r="AC88"/>
  <c r="AB88"/>
  <c r="AE88"/>
  <c r="AD88"/>
  <c r="CR88"/>
  <c r="Q88"/>
  <c r="AF88"/>
  <c r="AG88"/>
  <c r="AH88"/>
  <c r="AI88"/>
  <c r="CW88"/>
  <c r="V88"/>
  <c r="AJ88"/>
  <c r="CQ88"/>
  <c r="P88"/>
  <c r="CT88"/>
  <c r="S88"/>
  <c r="CU88"/>
  <c r="T88"/>
  <c r="CV88"/>
  <c r="U88"/>
  <c r="CX88"/>
  <c r="W88"/>
  <c r="FR88"/>
  <c r="GL88"/>
  <c r="GO88"/>
  <c r="GP88"/>
  <c r="GV88"/>
  <c r="HC88"/>
  <c r="GX88"/>
  <c r="I89"/>
  <c r="AC89"/>
  <c r="AE89"/>
  <c r="AD89"/>
  <c r="CR89"/>
  <c r="Q89"/>
  <c r="AF89"/>
  <c r="AG89"/>
  <c r="CU89"/>
  <c r="T89"/>
  <c r="AH89"/>
  <c r="AI89"/>
  <c r="AJ89"/>
  <c r="CS89"/>
  <c r="R89"/>
  <c r="GK89"/>
  <c r="CT89"/>
  <c r="S89"/>
  <c r="CV89"/>
  <c r="U89"/>
  <c r="CW89"/>
  <c r="V89"/>
  <c r="CX89"/>
  <c r="W89"/>
  <c r="FR89"/>
  <c r="GL89"/>
  <c r="GO89"/>
  <c r="GP89"/>
  <c r="GV89"/>
  <c r="HC89"/>
  <c r="GX89"/>
  <c r="C90"/>
  <c r="D90"/>
  <c r="I90"/>
  <c r="AC90"/>
  <c r="AE90"/>
  <c r="AD90"/>
  <c r="CR90"/>
  <c r="Q90"/>
  <c r="AF90"/>
  <c r="AG90"/>
  <c r="CU90"/>
  <c r="T90"/>
  <c r="AH90"/>
  <c r="AI90"/>
  <c r="AJ90"/>
  <c r="CS90"/>
  <c r="R90"/>
  <c r="GK90"/>
  <c r="CT90"/>
  <c r="S90"/>
  <c r="CV90"/>
  <c r="U90"/>
  <c r="CW90"/>
  <c r="V90"/>
  <c r="CX90"/>
  <c r="W90"/>
  <c r="FR90"/>
  <c r="GL90"/>
  <c r="GO90"/>
  <c r="GP90"/>
  <c r="GV90"/>
  <c r="HC90"/>
  <c r="GX90"/>
  <c r="I91"/>
  <c r="AC91"/>
  <c r="AE91"/>
  <c r="AD91"/>
  <c r="CR91"/>
  <c r="Q91"/>
  <c r="AF91"/>
  <c r="AG91"/>
  <c r="AH91"/>
  <c r="AI91"/>
  <c r="CW91"/>
  <c r="V91"/>
  <c r="AJ91"/>
  <c r="CQ91"/>
  <c r="P91"/>
  <c r="CT91"/>
  <c r="S91"/>
  <c r="CU91"/>
  <c r="T91"/>
  <c r="CV91"/>
  <c r="U91"/>
  <c r="CX91"/>
  <c r="W91"/>
  <c r="FR91"/>
  <c r="GL91"/>
  <c r="GO91"/>
  <c r="GP91"/>
  <c r="GV91"/>
  <c r="HC91"/>
  <c r="GX91"/>
  <c r="C92"/>
  <c r="D92"/>
  <c r="I92"/>
  <c r="AC92"/>
  <c r="AE92"/>
  <c r="AD92"/>
  <c r="AF92"/>
  <c r="CT92"/>
  <c r="S92"/>
  <c r="AG92"/>
  <c r="AH92"/>
  <c r="AI92"/>
  <c r="CW92"/>
  <c r="V92"/>
  <c r="AJ92"/>
  <c r="CX92"/>
  <c r="W92"/>
  <c r="CQ92"/>
  <c r="P92"/>
  <c r="CU92"/>
  <c r="T92"/>
  <c r="CV92"/>
  <c r="U92"/>
  <c r="FR92"/>
  <c r="GL92"/>
  <c r="GO92"/>
  <c r="GP92"/>
  <c r="GV92"/>
  <c r="HC92"/>
  <c r="GX92"/>
  <c r="I93"/>
  <c r="AC93"/>
  <c r="AB93"/>
  <c r="AD93"/>
  <c r="CR93"/>
  <c r="Q93"/>
  <c r="AE93"/>
  <c r="AF93"/>
  <c r="AG93"/>
  <c r="CU93"/>
  <c r="T93"/>
  <c r="AH93"/>
  <c r="CV93"/>
  <c r="U93"/>
  <c r="AI93"/>
  <c r="AJ93"/>
  <c r="CS93"/>
  <c r="R93"/>
  <c r="GK93"/>
  <c r="CT93"/>
  <c r="S93"/>
  <c r="CW93"/>
  <c r="V93"/>
  <c r="CX93"/>
  <c r="W93"/>
  <c r="FR93"/>
  <c r="GL93"/>
  <c r="GO93"/>
  <c r="GP93"/>
  <c r="GV93"/>
  <c r="HC93"/>
  <c r="GX93"/>
  <c r="C94"/>
  <c r="D94"/>
  <c r="I94"/>
  <c r="AC94"/>
  <c r="AB94"/>
  <c r="AD94"/>
  <c r="CR94"/>
  <c r="Q94"/>
  <c r="AE94"/>
  <c r="AF94"/>
  <c r="AG94"/>
  <c r="AH94"/>
  <c r="CV94"/>
  <c r="U94"/>
  <c r="AI94"/>
  <c r="AJ94"/>
  <c r="CQ94"/>
  <c r="P94"/>
  <c r="CS94"/>
  <c r="R94"/>
  <c r="GK94"/>
  <c r="CT94"/>
  <c r="S94"/>
  <c r="CU94"/>
  <c r="T94"/>
  <c r="CW94"/>
  <c r="V94"/>
  <c r="CX94"/>
  <c r="W94"/>
  <c r="FR94"/>
  <c r="GL94"/>
  <c r="GO94"/>
  <c r="GP94"/>
  <c r="GV94"/>
  <c r="GX94"/>
  <c r="HC94"/>
  <c r="C95"/>
  <c r="D95"/>
  <c r="I95"/>
  <c r="AC95"/>
  <c r="AD95"/>
  <c r="CR95"/>
  <c r="Q95"/>
  <c r="AE95"/>
  <c r="AF95"/>
  <c r="CT95"/>
  <c r="S95"/>
  <c r="AG95"/>
  <c r="AH95"/>
  <c r="CV95"/>
  <c r="U95"/>
  <c r="AI95"/>
  <c r="AJ95"/>
  <c r="CX95"/>
  <c r="W95"/>
  <c r="CQ95"/>
  <c r="P95"/>
  <c r="CS95"/>
  <c r="R95"/>
  <c r="GK95"/>
  <c r="CU95"/>
  <c r="T95"/>
  <c r="CW95"/>
  <c r="V95"/>
  <c r="FR95"/>
  <c r="GL95"/>
  <c r="GO95"/>
  <c r="GP95"/>
  <c r="GV95"/>
  <c r="GX95"/>
  <c r="HC95"/>
  <c r="I96"/>
  <c r="AC96"/>
  <c r="AD96"/>
  <c r="CR96"/>
  <c r="Q96"/>
  <c r="AE96"/>
  <c r="AF96"/>
  <c r="CT96"/>
  <c r="S96"/>
  <c r="AG96"/>
  <c r="AH96"/>
  <c r="CV96"/>
  <c r="U96"/>
  <c r="AI96"/>
  <c r="AJ96"/>
  <c r="CX96"/>
  <c r="W96"/>
  <c r="CQ96"/>
  <c r="P96"/>
  <c r="CS96"/>
  <c r="R96"/>
  <c r="GK96"/>
  <c r="CU96"/>
  <c r="T96"/>
  <c r="CW96"/>
  <c r="V96"/>
  <c r="FR96"/>
  <c r="GL96"/>
  <c r="GO96"/>
  <c r="GP96"/>
  <c r="GV96"/>
  <c r="GX96"/>
  <c r="HC96"/>
  <c r="C97"/>
  <c r="D97"/>
  <c r="I97"/>
  <c r="AC97"/>
  <c r="AD97"/>
  <c r="CR97"/>
  <c r="Q97"/>
  <c r="AE97"/>
  <c r="AF97"/>
  <c r="CT97"/>
  <c r="S97"/>
  <c r="AG97"/>
  <c r="AH97"/>
  <c r="CV97"/>
  <c r="U97"/>
  <c r="AI97"/>
  <c r="AJ97"/>
  <c r="CX97"/>
  <c r="W97"/>
  <c r="CQ97"/>
  <c r="P97"/>
  <c r="CS97"/>
  <c r="R97"/>
  <c r="GK97"/>
  <c r="CU97"/>
  <c r="T97"/>
  <c r="CW97"/>
  <c r="V97"/>
  <c r="FR97"/>
  <c r="GL97"/>
  <c r="GO97"/>
  <c r="GP97"/>
  <c r="GV97"/>
  <c r="GX97"/>
  <c r="HC97"/>
  <c r="I98"/>
  <c r="AC98"/>
  <c r="AD98"/>
  <c r="CR98"/>
  <c r="Q98"/>
  <c r="AE98"/>
  <c r="AF98"/>
  <c r="CT98"/>
  <c r="S98"/>
  <c r="AG98"/>
  <c r="AH98"/>
  <c r="CV98"/>
  <c r="U98"/>
  <c r="AI98"/>
  <c r="AJ98"/>
  <c r="CX98"/>
  <c r="W98"/>
  <c r="CQ98"/>
  <c r="P98"/>
  <c r="CS98"/>
  <c r="R98"/>
  <c r="GK98"/>
  <c r="CU98"/>
  <c r="T98"/>
  <c r="CW98"/>
  <c r="V98"/>
  <c r="FR98"/>
  <c r="GL98"/>
  <c r="GO98"/>
  <c r="GP98"/>
  <c r="GV98"/>
  <c r="GX98"/>
  <c r="HC98"/>
  <c r="I99"/>
  <c r="AC99"/>
  <c r="AD99"/>
  <c r="CR99"/>
  <c r="Q99"/>
  <c r="AE99"/>
  <c r="AF99"/>
  <c r="CT99"/>
  <c r="S99"/>
  <c r="AG99"/>
  <c r="AH99"/>
  <c r="CV99"/>
  <c r="U99"/>
  <c r="AI99"/>
  <c r="AJ99"/>
  <c r="CX99"/>
  <c r="W99"/>
  <c r="CQ99"/>
  <c r="P99"/>
  <c r="CS99"/>
  <c r="R99"/>
  <c r="GK99"/>
  <c r="CU99"/>
  <c r="T99"/>
  <c r="CW99"/>
  <c r="V99"/>
  <c r="FR99"/>
  <c r="GL99"/>
  <c r="GO99"/>
  <c r="GP99"/>
  <c r="GV99"/>
  <c r="GX99"/>
  <c r="HC99"/>
  <c r="C100"/>
  <c r="D100"/>
  <c r="I100"/>
  <c r="AC100"/>
  <c r="AD100"/>
  <c r="CR100"/>
  <c r="Q100"/>
  <c r="AE100"/>
  <c r="AF100"/>
  <c r="CT100"/>
  <c r="S100"/>
  <c r="AG100"/>
  <c r="AH100"/>
  <c r="CV100"/>
  <c r="U100"/>
  <c r="AI100"/>
  <c r="AJ100"/>
  <c r="CX100"/>
  <c r="W100"/>
  <c r="CQ100"/>
  <c r="P100"/>
  <c r="CS100"/>
  <c r="R100"/>
  <c r="GK100"/>
  <c r="CU100"/>
  <c r="T100"/>
  <c r="CW100"/>
  <c r="V100"/>
  <c r="FR100"/>
  <c r="GL100"/>
  <c r="GO100"/>
  <c r="GP100"/>
  <c r="GV100"/>
  <c r="HC100"/>
  <c r="GX100"/>
  <c r="I101"/>
  <c r="AC101"/>
  <c r="AD101"/>
  <c r="CR101"/>
  <c r="Q101"/>
  <c r="AE101"/>
  <c r="AF101"/>
  <c r="CT101"/>
  <c r="S101"/>
  <c r="AG101"/>
  <c r="AH101"/>
  <c r="CV101"/>
  <c r="U101"/>
  <c r="AI101"/>
  <c r="AJ101"/>
  <c r="CX101"/>
  <c r="W101"/>
  <c r="CQ101"/>
  <c r="P101"/>
  <c r="CS101"/>
  <c r="R101"/>
  <c r="GK101"/>
  <c r="CU101"/>
  <c r="T101"/>
  <c r="CW101"/>
  <c r="V101"/>
  <c r="FR101"/>
  <c r="GL101"/>
  <c r="GO101"/>
  <c r="GP101"/>
  <c r="GV101"/>
  <c r="GX101"/>
  <c r="HC101"/>
  <c r="I102"/>
  <c r="V102"/>
  <c r="AC102"/>
  <c r="AD102"/>
  <c r="CR102"/>
  <c r="AE102"/>
  <c r="AF102"/>
  <c r="CT102"/>
  <c r="AG102"/>
  <c r="AH102"/>
  <c r="CV102"/>
  <c r="AI102"/>
  <c r="AJ102"/>
  <c r="CQ102"/>
  <c r="P102"/>
  <c r="CS102"/>
  <c r="R102"/>
  <c r="GK102"/>
  <c r="CU102"/>
  <c r="CW102"/>
  <c r="CX102"/>
  <c r="W102"/>
  <c r="FR102"/>
  <c r="GL102"/>
  <c r="GO102"/>
  <c r="GP102"/>
  <c r="GV102"/>
  <c r="HC102"/>
  <c r="GX102"/>
  <c r="C103"/>
  <c r="D103"/>
  <c r="AC103"/>
  <c r="AB103"/>
  <c r="AD103"/>
  <c r="CR103"/>
  <c r="Q103"/>
  <c r="AE103"/>
  <c r="AF103"/>
  <c r="AG103"/>
  <c r="AH103"/>
  <c r="CV103"/>
  <c r="U103"/>
  <c r="AI103"/>
  <c r="AJ103"/>
  <c r="CQ103"/>
  <c r="P103"/>
  <c r="CS103"/>
  <c r="R103"/>
  <c r="GK103"/>
  <c r="CT103"/>
  <c r="S103"/>
  <c r="CU103"/>
  <c r="T103"/>
  <c r="CW103"/>
  <c r="V103"/>
  <c r="CX103"/>
  <c r="W103"/>
  <c r="FR103"/>
  <c r="GL103"/>
  <c r="GO103"/>
  <c r="GP103"/>
  <c r="GV103"/>
  <c r="GX103"/>
  <c r="HC103"/>
  <c r="C104"/>
  <c r="D104"/>
  <c r="I104"/>
  <c r="AC104"/>
  <c r="AD104"/>
  <c r="AB104"/>
  <c r="AE104"/>
  <c r="AF104"/>
  <c r="CT104"/>
  <c r="S104"/>
  <c r="AG104"/>
  <c r="AH104"/>
  <c r="CV104"/>
  <c r="U104"/>
  <c r="AI104"/>
  <c r="AJ104"/>
  <c r="CX104"/>
  <c r="W104"/>
  <c r="CQ104"/>
  <c r="P104"/>
  <c r="CS104"/>
  <c r="R104"/>
  <c r="GK104"/>
  <c r="CU104"/>
  <c r="T104"/>
  <c r="CW104"/>
  <c r="V104"/>
  <c r="FR104"/>
  <c r="GL104"/>
  <c r="GO104"/>
  <c r="GP104"/>
  <c r="GV104"/>
  <c r="GX104"/>
  <c r="HC104"/>
  <c r="I105"/>
  <c r="AC105"/>
  <c r="AD105"/>
  <c r="CR105"/>
  <c r="Q105"/>
  <c r="AE105"/>
  <c r="AF105"/>
  <c r="AB105"/>
  <c r="AG105"/>
  <c r="AH105"/>
  <c r="CV105"/>
  <c r="U105"/>
  <c r="AI105"/>
  <c r="AJ105"/>
  <c r="CX105"/>
  <c r="W105"/>
  <c r="CQ105"/>
  <c r="P105"/>
  <c r="CS105"/>
  <c r="R105"/>
  <c r="GK105"/>
  <c r="CU105"/>
  <c r="T105"/>
  <c r="CW105"/>
  <c r="V105"/>
  <c r="FR105"/>
  <c r="GL105"/>
  <c r="GO105"/>
  <c r="GP105"/>
  <c r="GV105"/>
  <c r="HC105"/>
  <c r="GX105"/>
  <c r="I106"/>
  <c r="AC106"/>
  <c r="AD106"/>
  <c r="AB106"/>
  <c r="AE106"/>
  <c r="AF106"/>
  <c r="CT106"/>
  <c r="S106"/>
  <c r="AG106"/>
  <c r="AH106"/>
  <c r="CV106"/>
  <c r="U106"/>
  <c r="AI106"/>
  <c r="AJ106"/>
  <c r="CX106"/>
  <c r="W106"/>
  <c r="CQ106"/>
  <c r="P106"/>
  <c r="CS106"/>
  <c r="R106"/>
  <c r="GK106"/>
  <c r="CU106"/>
  <c r="T106"/>
  <c r="CW106"/>
  <c r="V106"/>
  <c r="FR106"/>
  <c r="GL106"/>
  <c r="GO106"/>
  <c r="GP106"/>
  <c r="GV106"/>
  <c r="GX106"/>
  <c r="HC106"/>
  <c r="C107"/>
  <c r="D107"/>
  <c r="I107"/>
  <c r="AC107"/>
  <c r="AD107"/>
  <c r="AB107"/>
  <c r="AE107"/>
  <c r="AF107"/>
  <c r="CT107"/>
  <c r="S107"/>
  <c r="AG107"/>
  <c r="AH107"/>
  <c r="CV107"/>
  <c r="U107"/>
  <c r="AI107"/>
  <c r="AJ107"/>
  <c r="CX107"/>
  <c r="W107"/>
  <c r="CQ107"/>
  <c r="P107"/>
  <c r="CS107"/>
  <c r="R107"/>
  <c r="GK107"/>
  <c r="CU107"/>
  <c r="T107"/>
  <c r="CW107"/>
  <c r="V107"/>
  <c r="FR107"/>
  <c r="GL107"/>
  <c r="GO107"/>
  <c r="GP107"/>
  <c r="GV107"/>
  <c r="GX107"/>
  <c r="HC107"/>
  <c r="I108"/>
  <c r="AC108"/>
  <c r="AD108"/>
  <c r="CR108"/>
  <c r="Q108"/>
  <c r="AE108"/>
  <c r="AF108"/>
  <c r="AB108"/>
  <c r="AG108"/>
  <c r="AH108"/>
  <c r="CV108"/>
  <c r="U108"/>
  <c r="AI108"/>
  <c r="AJ108"/>
  <c r="CX108"/>
  <c r="W108"/>
  <c r="CQ108"/>
  <c r="P108"/>
  <c r="CS108"/>
  <c r="R108"/>
  <c r="GK108"/>
  <c r="CU108"/>
  <c r="T108"/>
  <c r="CW108"/>
  <c r="V108"/>
  <c r="FR108"/>
  <c r="GL108"/>
  <c r="GO108"/>
  <c r="GP108"/>
  <c r="GV108"/>
  <c r="HC108"/>
  <c r="GX108"/>
  <c r="I109"/>
  <c r="AC109"/>
  <c r="AD109"/>
  <c r="AB109"/>
  <c r="AE109"/>
  <c r="AF109"/>
  <c r="CT109"/>
  <c r="S109"/>
  <c r="AG109"/>
  <c r="AH109"/>
  <c r="CV109"/>
  <c r="U109"/>
  <c r="AI109"/>
  <c r="AJ109"/>
  <c r="CX109"/>
  <c r="W109"/>
  <c r="CQ109"/>
  <c r="P109"/>
  <c r="CS109"/>
  <c r="R109"/>
  <c r="GK109"/>
  <c r="CU109"/>
  <c r="T109"/>
  <c r="CW109"/>
  <c r="V109"/>
  <c r="FR109"/>
  <c r="GL109"/>
  <c r="GO109"/>
  <c r="GP109"/>
  <c r="GV109"/>
  <c r="GX109"/>
  <c r="HC109"/>
  <c r="C110"/>
  <c r="D110"/>
  <c r="I110"/>
  <c r="AC110"/>
  <c r="AD110"/>
  <c r="AB110"/>
  <c r="AE110"/>
  <c r="AF110"/>
  <c r="CT110"/>
  <c r="S110"/>
  <c r="AG110"/>
  <c r="AH110"/>
  <c r="CV110"/>
  <c r="U110"/>
  <c r="AI110"/>
  <c r="AJ110"/>
  <c r="CX110"/>
  <c r="W110"/>
  <c r="CQ110"/>
  <c r="P110"/>
  <c r="CS110"/>
  <c r="R110"/>
  <c r="GK110"/>
  <c r="CU110"/>
  <c r="T110"/>
  <c r="CW110"/>
  <c r="V110"/>
  <c r="FR110"/>
  <c r="GL110"/>
  <c r="GO110"/>
  <c r="GP110"/>
  <c r="GV110"/>
  <c r="GX110"/>
  <c r="HC110"/>
  <c r="I111"/>
  <c r="AC111"/>
  <c r="AD111"/>
  <c r="CR111"/>
  <c r="Q111"/>
  <c r="AE111"/>
  <c r="AF111"/>
  <c r="AB111"/>
  <c r="AG111"/>
  <c r="AH111"/>
  <c r="CV111"/>
  <c r="U111"/>
  <c r="AI111"/>
  <c r="AJ111"/>
  <c r="CX111"/>
  <c r="W111"/>
  <c r="CQ111"/>
  <c r="P111"/>
  <c r="CS111"/>
  <c r="R111"/>
  <c r="GK111"/>
  <c r="CU111"/>
  <c r="T111"/>
  <c r="CW111"/>
  <c r="V111"/>
  <c r="FR111"/>
  <c r="GL111"/>
  <c r="GO111"/>
  <c r="GP111"/>
  <c r="GV111"/>
  <c r="HC111"/>
  <c r="GX111"/>
  <c r="C112"/>
  <c r="D112"/>
  <c r="I112"/>
  <c r="AC112"/>
  <c r="AD112"/>
  <c r="CR112"/>
  <c r="Q112"/>
  <c r="AE112"/>
  <c r="AF112"/>
  <c r="AB112"/>
  <c r="AG112"/>
  <c r="AH112"/>
  <c r="CV112"/>
  <c r="U112"/>
  <c r="AI112"/>
  <c r="AJ112"/>
  <c r="CX112"/>
  <c r="W112"/>
  <c r="CQ112"/>
  <c r="P112"/>
  <c r="CS112"/>
  <c r="R112"/>
  <c r="GK112"/>
  <c r="CU112"/>
  <c r="T112"/>
  <c r="CW112"/>
  <c r="V112"/>
  <c r="FR112"/>
  <c r="GL112"/>
  <c r="GO112"/>
  <c r="GP112"/>
  <c r="GV112"/>
  <c r="HC112"/>
  <c r="GX112"/>
  <c r="AC113"/>
  <c r="AD113"/>
  <c r="AB113"/>
  <c r="AE113"/>
  <c r="AF113"/>
  <c r="CT113"/>
  <c r="AG113"/>
  <c r="AH113"/>
  <c r="CV113"/>
  <c r="AI113"/>
  <c r="AJ113"/>
  <c r="CX113"/>
  <c r="CQ113"/>
  <c r="CS113"/>
  <c r="CU113"/>
  <c r="CW113"/>
  <c r="FR113"/>
  <c r="GL113"/>
  <c r="GO113"/>
  <c r="GP113"/>
  <c r="GV113"/>
  <c r="HC113"/>
  <c r="C114"/>
  <c r="D114"/>
  <c r="I114"/>
  <c r="AC114"/>
  <c r="AD114"/>
  <c r="AB114"/>
  <c r="AE114"/>
  <c r="AF114"/>
  <c r="CT114"/>
  <c r="S114"/>
  <c r="AG114"/>
  <c r="AH114"/>
  <c r="CV114"/>
  <c r="U114"/>
  <c r="AI114"/>
  <c r="AJ114"/>
  <c r="CX114"/>
  <c r="W114"/>
  <c r="CQ114"/>
  <c r="P114"/>
  <c r="CS114"/>
  <c r="R114"/>
  <c r="GK114"/>
  <c r="CU114"/>
  <c r="T114"/>
  <c r="CW114"/>
  <c r="V114"/>
  <c r="FR114"/>
  <c r="GL114"/>
  <c r="GO114"/>
  <c r="GP114"/>
  <c r="GV114"/>
  <c r="GX114"/>
  <c r="HC114"/>
  <c r="I115"/>
  <c r="AC115"/>
  <c r="AD115"/>
  <c r="CR115"/>
  <c r="Q115"/>
  <c r="AE115"/>
  <c r="AF115"/>
  <c r="AB115"/>
  <c r="AG115"/>
  <c r="AH115"/>
  <c r="CV115"/>
  <c r="U115"/>
  <c r="AI115"/>
  <c r="AJ115"/>
  <c r="CX115"/>
  <c r="W115"/>
  <c r="CQ115"/>
  <c r="P115"/>
  <c r="CS115"/>
  <c r="R115"/>
  <c r="GK115"/>
  <c r="CU115"/>
  <c r="T115"/>
  <c r="CW115"/>
  <c r="V115"/>
  <c r="FR115"/>
  <c r="GL115"/>
  <c r="GO115"/>
  <c r="GP115"/>
  <c r="GV115"/>
  <c r="GX115"/>
  <c r="HC115"/>
  <c r="C116"/>
  <c r="D116"/>
  <c r="I116"/>
  <c r="AC116"/>
  <c r="AD116"/>
  <c r="CR116"/>
  <c r="Q116"/>
  <c r="AE116"/>
  <c r="AF116"/>
  <c r="AB116"/>
  <c r="AG116"/>
  <c r="AH116"/>
  <c r="CV116"/>
  <c r="U116"/>
  <c r="AI116"/>
  <c r="AJ116"/>
  <c r="CX116"/>
  <c r="W116"/>
  <c r="CQ116"/>
  <c r="P116"/>
  <c r="CS116"/>
  <c r="R116"/>
  <c r="GK116"/>
  <c r="CU116"/>
  <c r="T116"/>
  <c r="CW116"/>
  <c r="V116"/>
  <c r="FR116"/>
  <c r="GL116"/>
  <c r="GO116"/>
  <c r="GP116"/>
  <c r="GV116"/>
  <c r="GX116"/>
  <c r="HC116"/>
  <c r="C117"/>
  <c r="D117"/>
  <c r="I117"/>
  <c r="AC117"/>
  <c r="AD117"/>
  <c r="CR117"/>
  <c r="Q117"/>
  <c r="AE117"/>
  <c r="AF117"/>
  <c r="AB117"/>
  <c r="AG117"/>
  <c r="AH117"/>
  <c r="CV117"/>
  <c r="U117"/>
  <c r="AI117"/>
  <c r="AJ117"/>
  <c r="CX117"/>
  <c r="W117"/>
  <c r="CQ117"/>
  <c r="P117"/>
  <c r="CS117"/>
  <c r="R117"/>
  <c r="GK117"/>
  <c r="CU117"/>
  <c r="T117"/>
  <c r="CW117"/>
  <c r="V117"/>
  <c r="FR117"/>
  <c r="GL117"/>
  <c r="GO117"/>
  <c r="GP117"/>
  <c r="GV117"/>
  <c r="GX117"/>
  <c r="HC117"/>
  <c r="C118"/>
  <c r="D118"/>
  <c r="I118"/>
  <c r="AC118"/>
  <c r="AD118"/>
  <c r="CR118"/>
  <c r="Q118"/>
  <c r="AE118"/>
  <c r="AF118"/>
  <c r="AB118"/>
  <c r="AG118"/>
  <c r="AH118"/>
  <c r="CV118"/>
  <c r="U118"/>
  <c r="AI118"/>
  <c r="AJ118"/>
  <c r="CX118"/>
  <c r="W118"/>
  <c r="CQ118"/>
  <c r="P118"/>
  <c r="CS118"/>
  <c r="R118"/>
  <c r="GK118"/>
  <c r="CU118"/>
  <c r="T118"/>
  <c r="CW118"/>
  <c r="V118"/>
  <c r="FR118"/>
  <c r="GL118"/>
  <c r="GO118"/>
  <c r="GP118"/>
  <c r="GV118"/>
  <c r="GX118"/>
  <c r="HC118"/>
  <c r="AC119"/>
  <c r="AD119"/>
  <c r="AB119"/>
  <c r="AE119"/>
  <c r="AF119"/>
  <c r="CT119"/>
  <c r="AG119"/>
  <c r="AH119"/>
  <c r="CV119"/>
  <c r="AI119"/>
  <c r="AJ119"/>
  <c r="CX119"/>
  <c r="CQ119"/>
  <c r="CS119"/>
  <c r="CU119"/>
  <c r="CW119"/>
  <c r="FR119"/>
  <c r="GL119"/>
  <c r="GO119"/>
  <c r="GP119"/>
  <c r="GV119"/>
  <c r="HC119"/>
  <c r="I120"/>
  <c r="GX120"/>
  <c r="AC120"/>
  <c r="AD120"/>
  <c r="CR120"/>
  <c r="AE120"/>
  <c r="AF120"/>
  <c r="CT120"/>
  <c r="S120"/>
  <c r="AG120"/>
  <c r="AH120"/>
  <c r="CV120"/>
  <c r="AI120"/>
  <c r="AJ120"/>
  <c r="CX120"/>
  <c r="W120"/>
  <c r="CQ120"/>
  <c r="P120"/>
  <c r="CS120"/>
  <c r="R120"/>
  <c r="GK120"/>
  <c r="CU120"/>
  <c r="CW120"/>
  <c r="V120"/>
  <c r="FR120"/>
  <c r="GL120"/>
  <c r="GO120"/>
  <c r="GP120"/>
  <c r="GV120"/>
  <c r="HC120"/>
  <c r="C121"/>
  <c r="D121"/>
  <c r="I121"/>
  <c r="V121"/>
  <c r="AC121"/>
  <c r="AD121"/>
  <c r="CR121"/>
  <c r="Q121"/>
  <c r="AE121"/>
  <c r="AF121"/>
  <c r="CT121"/>
  <c r="S121"/>
  <c r="AG121"/>
  <c r="AH121"/>
  <c r="CV121"/>
  <c r="U121"/>
  <c r="AI121"/>
  <c r="AJ121"/>
  <c r="CX121"/>
  <c r="W121"/>
  <c r="CQ121"/>
  <c r="P121"/>
  <c r="CS121"/>
  <c r="R121"/>
  <c r="GK121"/>
  <c r="CU121"/>
  <c r="T121"/>
  <c r="CW121"/>
  <c r="FR121"/>
  <c r="GL121"/>
  <c r="GO121"/>
  <c r="GP121"/>
  <c r="GV121"/>
  <c r="GX121"/>
  <c r="HC121"/>
  <c r="AC122"/>
  <c r="AD122"/>
  <c r="AE122"/>
  <c r="AF122"/>
  <c r="CT122"/>
  <c r="AG122"/>
  <c r="AH122"/>
  <c r="CV122"/>
  <c r="AI122"/>
  <c r="AJ122"/>
  <c r="CX122"/>
  <c r="CQ122"/>
  <c r="CS122"/>
  <c r="CU122"/>
  <c r="CW122"/>
  <c r="FR122"/>
  <c r="GL122"/>
  <c r="GO122"/>
  <c r="GP122"/>
  <c r="GV122"/>
  <c r="HC122"/>
  <c r="I123"/>
  <c r="GX123"/>
  <c r="AC123"/>
  <c r="AD123"/>
  <c r="CR123"/>
  <c r="AE123"/>
  <c r="AF123"/>
  <c r="CT123"/>
  <c r="S123"/>
  <c r="AG123"/>
  <c r="AH123"/>
  <c r="CV123"/>
  <c r="AI123"/>
  <c r="AJ123"/>
  <c r="CX123"/>
  <c r="W123"/>
  <c r="CQ123"/>
  <c r="P123"/>
  <c r="CS123"/>
  <c r="R123"/>
  <c r="GK123"/>
  <c r="CU123"/>
  <c r="CW123"/>
  <c r="V123"/>
  <c r="FR123"/>
  <c r="GL123"/>
  <c r="GO123"/>
  <c r="GP123"/>
  <c r="GV123"/>
  <c r="HC123"/>
  <c r="C124"/>
  <c r="D124"/>
  <c r="S124"/>
  <c r="AC124"/>
  <c r="AE124"/>
  <c r="CS124"/>
  <c r="R124"/>
  <c r="AF124"/>
  <c r="AG124"/>
  <c r="CU124"/>
  <c r="T124"/>
  <c r="AH124"/>
  <c r="AI124"/>
  <c r="AJ124"/>
  <c r="CT124"/>
  <c r="CV124"/>
  <c r="U124"/>
  <c r="CW124"/>
  <c r="V124"/>
  <c r="CX124"/>
  <c r="W124"/>
  <c r="FR124"/>
  <c r="GK124"/>
  <c r="GL124"/>
  <c r="GO124"/>
  <c r="GP124"/>
  <c r="GV124"/>
  <c r="HC124"/>
  <c r="GX124"/>
  <c r="C125"/>
  <c r="D125"/>
  <c r="AC125"/>
  <c r="AD125"/>
  <c r="AE125"/>
  <c r="AF125"/>
  <c r="CT125"/>
  <c r="S125"/>
  <c r="AG125"/>
  <c r="CU125"/>
  <c r="T125"/>
  <c r="AH125"/>
  <c r="AI125"/>
  <c r="AJ125"/>
  <c r="CX125"/>
  <c r="W125"/>
  <c r="CR125"/>
  <c r="Q125"/>
  <c r="CS125"/>
  <c r="R125"/>
  <c r="GK125"/>
  <c r="CV125"/>
  <c r="U125"/>
  <c r="CW125"/>
  <c r="V125"/>
  <c r="FR125"/>
  <c r="GL125"/>
  <c r="GO125"/>
  <c r="GP125"/>
  <c r="GV125"/>
  <c r="HC125"/>
  <c r="GX125"/>
  <c r="I126"/>
  <c r="AC126"/>
  <c r="AB126"/>
  <c r="AD126"/>
  <c r="CR126"/>
  <c r="Q126"/>
  <c r="AE126"/>
  <c r="CS126"/>
  <c r="R126"/>
  <c r="GK126"/>
  <c r="AF126"/>
  <c r="AG126"/>
  <c r="AH126"/>
  <c r="CV126"/>
  <c r="U126"/>
  <c r="AI126"/>
  <c r="CW126"/>
  <c r="V126"/>
  <c r="AJ126"/>
  <c r="CQ126"/>
  <c r="P126"/>
  <c r="CT126"/>
  <c r="S126"/>
  <c r="CU126"/>
  <c r="T126"/>
  <c r="CX126"/>
  <c r="W126"/>
  <c r="FR126"/>
  <c r="GL126"/>
  <c r="GO126"/>
  <c r="GP126"/>
  <c r="GV126"/>
  <c r="HC126"/>
  <c r="GX126"/>
  <c r="C127"/>
  <c r="D127"/>
  <c r="I127"/>
  <c r="AC127"/>
  <c r="AB127"/>
  <c r="AD127"/>
  <c r="CR127"/>
  <c r="Q127"/>
  <c r="AE127"/>
  <c r="CS127"/>
  <c r="R127"/>
  <c r="GK127"/>
  <c r="AF127"/>
  <c r="AG127"/>
  <c r="AH127"/>
  <c r="CV127"/>
  <c r="U127"/>
  <c r="AI127"/>
  <c r="CW127"/>
  <c r="V127"/>
  <c r="AJ127"/>
  <c r="CQ127"/>
  <c r="P127"/>
  <c r="CP127"/>
  <c r="O127"/>
  <c r="CT127"/>
  <c r="S127"/>
  <c r="CU127"/>
  <c r="T127"/>
  <c r="CX127"/>
  <c r="W127"/>
  <c r="FR127"/>
  <c r="GL127"/>
  <c r="GO127"/>
  <c r="GP127"/>
  <c r="GV127"/>
  <c r="HC127"/>
  <c r="GX127"/>
  <c r="I128"/>
  <c r="AC128"/>
  <c r="AE128"/>
  <c r="AD128"/>
  <c r="AF128"/>
  <c r="CT128"/>
  <c r="S128"/>
  <c r="AG128"/>
  <c r="AH128"/>
  <c r="AI128"/>
  <c r="AJ128"/>
  <c r="CX128"/>
  <c r="W128"/>
  <c r="CQ128"/>
  <c r="P128"/>
  <c r="CS128"/>
  <c r="R128"/>
  <c r="GK128"/>
  <c r="CU128"/>
  <c r="T128"/>
  <c r="CV128"/>
  <c r="U128"/>
  <c r="CW128"/>
  <c r="V128"/>
  <c r="FR128"/>
  <c r="GL128"/>
  <c r="GO128"/>
  <c r="GP128"/>
  <c r="GV128"/>
  <c r="HC128"/>
  <c r="GX128"/>
  <c r="C129"/>
  <c r="D129"/>
  <c r="I129"/>
  <c r="AC129"/>
  <c r="AE129"/>
  <c r="AD129"/>
  <c r="AF129"/>
  <c r="CT129"/>
  <c r="S129"/>
  <c r="AG129"/>
  <c r="AH129"/>
  <c r="AI129"/>
  <c r="AJ129"/>
  <c r="CX129"/>
  <c r="W129"/>
  <c r="CQ129"/>
  <c r="P129"/>
  <c r="CS129"/>
  <c r="R129"/>
  <c r="GK129"/>
  <c r="CU129"/>
  <c r="T129"/>
  <c r="CV129"/>
  <c r="U129"/>
  <c r="CW129"/>
  <c r="V129"/>
  <c r="FR129"/>
  <c r="GL129"/>
  <c r="GO129"/>
  <c r="GP129"/>
  <c r="GV129"/>
  <c r="HC129"/>
  <c r="GX129"/>
  <c r="AC130"/>
  <c r="AB130"/>
  <c r="AD130"/>
  <c r="CR130"/>
  <c r="AE130"/>
  <c r="AF130"/>
  <c r="AG130"/>
  <c r="AH130"/>
  <c r="CV130"/>
  <c r="AI130"/>
  <c r="AJ130"/>
  <c r="CQ130"/>
  <c r="CS130"/>
  <c r="CT130"/>
  <c r="CU130"/>
  <c r="CW130"/>
  <c r="CX130"/>
  <c r="FR130"/>
  <c r="GL130"/>
  <c r="GO130"/>
  <c r="GP130"/>
  <c r="GV130"/>
  <c r="HC130"/>
  <c r="C131"/>
  <c r="D131"/>
  <c r="AC131"/>
  <c r="AE131"/>
  <c r="AD131"/>
  <c r="CR131"/>
  <c r="Q131"/>
  <c r="AF131"/>
  <c r="AG131"/>
  <c r="AH131"/>
  <c r="AI131"/>
  <c r="CW131"/>
  <c r="V131"/>
  <c r="AJ131"/>
  <c r="CQ131"/>
  <c r="P131"/>
  <c r="CP131"/>
  <c r="O131"/>
  <c r="CT131"/>
  <c r="S131"/>
  <c r="CU131"/>
  <c r="T131"/>
  <c r="CV131"/>
  <c r="U131"/>
  <c r="CX131"/>
  <c r="W131"/>
  <c r="FR131"/>
  <c r="GL131"/>
  <c r="GO131"/>
  <c r="GP131"/>
  <c r="GV131"/>
  <c r="HC131"/>
  <c r="GX131"/>
  <c r="I132"/>
  <c r="AC132"/>
  <c r="AB132"/>
  <c r="AE132"/>
  <c r="AD132"/>
  <c r="CR132"/>
  <c r="Q132"/>
  <c r="AF132"/>
  <c r="AG132"/>
  <c r="CU132"/>
  <c r="T132"/>
  <c r="AH132"/>
  <c r="AI132"/>
  <c r="AJ132"/>
  <c r="CS132"/>
  <c r="R132"/>
  <c r="GK132"/>
  <c r="CT132"/>
  <c r="S132"/>
  <c r="CV132"/>
  <c r="U132"/>
  <c r="CW132"/>
  <c r="V132"/>
  <c r="CX132"/>
  <c r="W132"/>
  <c r="FR132"/>
  <c r="GL132"/>
  <c r="GO132"/>
  <c r="GP132"/>
  <c r="GV132"/>
  <c r="HC132"/>
  <c r="GX132"/>
  <c r="C133"/>
  <c r="D133"/>
  <c r="I133"/>
  <c r="AC133"/>
  <c r="AB133"/>
  <c r="AE133"/>
  <c r="AD133"/>
  <c r="CR133"/>
  <c r="Q133"/>
  <c r="AF133"/>
  <c r="AG133"/>
  <c r="CU133"/>
  <c r="T133"/>
  <c r="AH133"/>
  <c r="AI133"/>
  <c r="AJ133"/>
  <c r="CS133"/>
  <c r="R133"/>
  <c r="GK133"/>
  <c r="CT133"/>
  <c r="S133"/>
  <c r="CV133"/>
  <c r="U133"/>
  <c r="CW133"/>
  <c r="V133"/>
  <c r="CX133"/>
  <c r="W133"/>
  <c r="FR133"/>
  <c r="GL133"/>
  <c r="GO133"/>
  <c r="GP133"/>
  <c r="GV133"/>
  <c r="HC133"/>
  <c r="GX133"/>
  <c r="I134"/>
  <c r="AC134"/>
  <c r="AB134"/>
  <c r="AE134"/>
  <c r="AD134"/>
  <c r="CR134"/>
  <c r="Q134"/>
  <c r="AF134"/>
  <c r="AG134"/>
  <c r="AH134"/>
  <c r="AI134"/>
  <c r="CW134"/>
  <c r="V134"/>
  <c r="AJ134"/>
  <c r="CQ134"/>
  <c r="P134"/>
  <c r="CT134"/>
  <c r="S134"/>
  <c r="CU134"/>
  <c r="T134"/>
  <c r="CV134"/>
  <c r="U134"/>
  <c r="CX134"/>
  <c r="W134"/>
  <c r="FR134"/>
  <c r="GL134"/>
  <c r="GO134"/>
  <c r="GP134"/>
  <c r="GV134"/>
  <c r="HC134"/>
  <c r="GX134"/>
  <c r="C135"/>
  <c r="D135"/>
  <c r="I135"/>
  <c r="AC135"/>
  <c r="AB135"/>
  <c r="AE135"/>
  <c r="AD135"/>
  <c r="CR135"/>
  <c r="Q135"/>
  <c r="AF135"/>
  <c r="CT135"/>
  <c r="S135"/>
  <c r="AG135"/>
  <c r="AH135"/>
  <c r="AI135"/>
  <c r="CW135"/>
  <c r="V135"/>
  <c r="AJ135"/>
  <c r="CX135"/>
  <c r="W135"/>
  <c r="CQ135"/>
  <c r="P135"/>
  <c r="CU135"/>
  <c r="T135"/>
  <c r="CV135"/>
  <c r="U135"/>
  <c r="FR135"/>
  <c r="GL135"/>
  <c r="GO135"/>
  <c r="GP135"/>
  <c r="GV135"/>
  <c r="HC135"/>
  <c r="GX135"/>
  <c r="I136"/>
  <c r="AC136"/>
  <c r="AB136"/>
  <c r="AD136"/>
  <c r="AE136"/>
  <c r="AF136"/>
  <c r="AG136"/>
  <c r="CU136"/>
  <c r="T136"/>
  <c r="AH136"/>
  <c r="AI136"/>
  <c r="AJ136"/>
  <c r="CR136"/>
  <c r="Q136"/>
  <c r="CS136"/>
  <c r="R136"/>
  <c r="GK136"/>
  <c r="CT136"/>
  <c r="S136"/>
  <c r="CV136"/>
  <c r="U136"/>
  <c r="CW136"/>
  <c r="V136"/>
  <c r="CX136"/>
  <c r="W136"/>
  <c r="FR136"/>
  <c r="GL136"/>
  <c r="GO136"/>
  <c r="GP136"/>
  <c r="GV136"/>
  <c r="HC136"/>
  <c r="GX136"/>
  <c r="C137"/>
  <c r="D137"/>
  <c r="I137"/>
  <c r="AC137"/>
  <c r="AE137"/>
  <c r="AD137"/>
  <c r="CR137"/>
  <c r="Q137"/>
  <c r="AF137"/>
  <c r="AG137"/>
  <c r="CU137"/>
  <c r="T137"/>
  <c r="AH137"/>
  <c r="AI137"/>
  <c r="AJ137"/>
  <c r="CS137"/>
  <c r="R137"/>
  <c r="GK137"/>
  <c r="CT137"/>
  <c r="S137"/>
  <c r="CV137"/>
  <c r="U137"/>
  <c r="CW137"/>
  <c r="V137"/>
  <c r="CX137"/>
  <c r="W137"/>
  <c r="FR137"/>
  <c r="GL137"/>
  <c r="GO137"/>
  <c r="GP137"/>
  <c r="GV137"/>
  <c r="HC137"/>
  <c r="GX137"/>
  <c r="C138"/>
  <c r="D138"/>
  <c r="I138"/>
  <c r="AC138"/>
  <c r="AB138"/>
  <c r="AE138"/>
  <c r="AD138"/>
  <c r="CR138"/>
  <c r="Q138"/>
  <c r="AF138"/>
  <c r="AG138"/>
  <c r="CU138"/>
  <c r="T138"/>
  <c r="AH138"/>
  <c r="AI138"/>
  <c r="AJ138"/>
  <c r="CS138"/>
  <c r="R138"/>
  <c r="GK138"/>
  <c r="CT138"/>
  <c r="S138"/>
  <c r="CV138"/>
  <c r="U138"/>
  <c r="CW138"/>
  <c r="V138"/>
  <c r="CX138"/>
  <c r="W138"/>
  <c r="FR138"/>
  <c r="GL138"/>
  <c r="GO138"/>
  <c r="GP138"/>
  <c r="GV138"/>
  <c r="HC138"/>
  <c r="GX138"/>
  <c r="C139"/>
  <c r="D139"/>
  <c r="I139"/>
  <c r="AC139"/>
  <c r="AB139"/>
  <c r="AE139"/>
  <c r="AD139"/>
  <c r="CR139"/>
  <c r="Q139"/>
  <c r="AF139"/>
  <c r="AG139"/>
  <c r="AH139"/>
  <c r="AI139"/>
  <c r="AJ139"/>
  <c r="CQ139"/>
  <c r="P139"/>
  <c r="CP139"/>
  <c r="O139"/>
  <c r="CS139"/>
  <c r="R139"/>
  <c r="GK139"/>
  <c r="CT139"/>
  <c r="S139"/>
  <c r="CU139"/>
  <c r="T139"/>
  <c r="CV139"/>
  <c r="U139"/>
  <c r="CW139"/>
  <c r="V139"/>
  <c r="CX139"/>
  <c r="W139"/>
  <c r="FR139"/>
  <c r="GL139"/>
  <c r="GO139"/>
  <c r="GP139"/>
  <c r="GV139"/>
  <c r="GX139"/>
  <c r="HC139"/>
  <c r="I140"/>
  <c r="AC140"/>
  <c r="AB140"/>
  <c r="AD140"/>
  <c r="AE140"/>
  <c r="AF140"/>
  <c r="AG140"/>
  <c r="AH140"/>
  <c r="AI140"/>
  <c r="AJ140"/>
  <c r="CQ140"/>
  <c r="P140"/>
  <c r="CR140"/>
  <c r="Q140"/>
  <c r="CS140"/>
  <c r="R140"/>
  <c r="GK140"/>
  <c r="CT140"/>
  <c r="S140"/>
  <c r="CU140"/>
  <c r="T140"/>
  <c r="CV140"/>
  <c r="U140"/>
  <c r="CW140"/>
  <c r="V140"/>
  <c r="CX140"/>
  <c r="W140"/>
  <c r="FR140"/>
  <c r="GL140"/>
  <c r="GO140"/>
  <c r="GP140"/>
  <c r="GV140"/>
  <c r="GX140"/>
  <c r="HC140"/>
  <c r="I141"/>
  <c r="AC141"/>
  <c r="AB141"/>
  <c r="AD141"/>
  <c r="CR141"/>
  <c r="Q141"/>
  <c r="AE141"/>
  <c r="AF141"/>
  <c r="AG141"/>
  <c r="AH141"/>
  <c r="AI141"/>
  <c r="AJ141"/>
  <c r="CQ141"/>
  <c r="P141"/>
  <c r="CS141"/>
  <c r="R141"/>
  <c r="GK141"/>
  <c r="CT141"/>
  <c r="S141"/>
  <c r="CU141"/>
  <c r="T141"/>
  <c r="CV141"/>
  <c r="U141"/>
  <c r="CW141"/>
  <c r="V141"/>
  <c r="CX141"/>
  <c r="W141"/>
  <c r="FR141"/>
  <c r="GL141"/>
  <c r="GO141"/>
  <c r="GP141"/>
  <c r="GV141"/>
  <c r="GX141"/>
  <c r="HC141"/>
  <c r="C142"/>
  <c r="D142"/>
  <c r="I142"/>
  <c r="AC142"/>
  <c r="AD142"/>
  <c r="CR142"/>
  <c r="Q142"/>
  <c r="AE142"/>
  <c r="AF142"/>
  <c r="CT142"/>
  <c r="S142"/>
  <c r="AG142"/>
  <c r="AH142"/>
  <c r="CV142"/>
  <c r="U142"/>
  <c r="AI142"/>
  <c r="AJ142"/>
  <c r="CX142"/>
  <c r="W142"/>
  <c r="CQ142"/>
  <c r="P142"/>
  <c r="CP142"/>
  <c r="O142"/>
  <c r="CS142"/>
  <c r="R142"/>
  <c r="GK142"/>
  <c r="CU142"/>
  <c r="T142"/>
  <c r="CW142"/>
  <c r="V142"/>
  <c r="FR142"/>
  <c r="GL142"/>
  <c r="GO142"/>
  <c r="GP142"/>
  <c r="GV142"/>
  <c r="GX142"/>
  <c r="HC142"/>
  <c r="I143"/>
  <c r="AC143"/>
  <c r="AD143"/>
  <c r="CR143"/>
  <c r="Q143"/>
  <c r="AE143"/>
  <c r="AF143"/>
  <c r="CT143"/>
  <c r="S143"/>
  <c r="AG143"/>
  <c r="AH143"/>
  <c r="CV143"/>
  <c r="U143"/>
  <c r="AI143"/>
  <c r="AJ143"/>
  <c r="CX143"/>
  <c r="W143"/>
  <c r="CQ143"/>
  <c r="P143"/>
  <c r="CP143"/>
  <c r="O143"/>
  <c r="CS143"/>
  <c r="R143"/>
  <c r="GK143"/>
  <c r="CU143"/>
  <c r="T143"/>
  <c r="CW143"/>
  <c r="V143"/>
  <c r="FR143"/>
  <c r="GL143"/>
  <c r="GO143"/>
  <c r="GP143"/>
  <c r="GV143"/>
  <c r="GX143"/>
  <c r="HC143"/>
  <c r="I144"/>
  <c r="AC144"/>
  <c r="AD144"/>
  <c r="CR144"/>
  <c r="Q144"/>
  <c r="AE144"/>
  <c r="AF144"/>
  <c r="CT144"/>
  <c r="S144"/>
  <c r="AG144"/>
  <c r="AH144"/>
  <c r="CV144"/>
  <c r="U144"/>
  <c r="AI144"/>
  <c r="AJ144"/>
  <c r="CX144"/>
  <c r="W144"/>
  <c r="CQ144"/>
  <c r="P144"/>
  <c r="CP144"/>
  <c r="O144"/>
  <c r="CS144"/>
  <c r="R144"/>
  <c r="GK144"/>
  <c r="CU144"/>
  <c r="T144"/>
  <c r="CW144"/>
  <c r="V144"/>
  <c r="FR144"/>
  <c r="GL144"/>
  <c r="GO144"/>
  <c r="GP144"/>
  <c r="GV144"/>
  <c r="GX144"/>
  <c r="HC144"/>
  <c r="I145"/>
  <c r="AC145"/>
  <c r="AD145"/>
  <c r="CR145"/>
  <c r="Q145"/>
  <c r="AE145"/>
  <c r="AF145"/>
  <c r="CT145"/>
  <c r="S145"/>
  <c r="AG145"/>
  <c r="AH145"/>
  <c r="CV145"/>
  <c r="U145"/>
  <c r="AI145"/>
  <c r="AJ145"/>
  <c r="CX145"/>
  <c r="W145"/>
  <c r="CQ145"/>
  <c r="P145"/>
  <c r="CP145"/>
  <c r="O145"/>
  <c r="CS145"/>
  <c r="R145"/>
  <c r="GK145"/>
  <c r="CU145"/>
  <c r="T145"/>
  <c r="CW145"/>
  <c r="V145"/>
  <c r="FR145"/>
  <c r="GL145"/>
  <c r="GO145"/>
  <c r="GP145"/>
  <c r="GV145"/>
  <c r="GX145"/>
  <c r="HC145"/>
  <c r="I146"/>
  <c r="AC146"/>
  <c r="AD146"/>
  <c r="CR146"/>
  <c r="Q146"/>
  <c r="AE146"/>
  <c r="AF146"/>
  <c r="CT146"/>
  <c r="S146"/>
  <c r="AG146"/>
  <c r="AH146"/>
  <c r="CV146"/>
  <c r="U146"/>
  <c r="AI146"/>
  <c r="AJ146"/>
  <c r="CX146"/>
  <c r="W146"/>
  <c r="CQ146"/>
  <c r="P146"/>
  <c r="CP146"/>
  <c r="O146"/>
  <c r="CS146"/>
  <c r="R146"/>
  <c r="GK146"/>
  <c r="CU146"/>
  <c r="T146"/>
  <c r="CW146"/>
  <c r="V146"/>
  <c r="FR146"/>
  <c r="GL146"/>
  <c r="GO146"/>
  <c r="GP146"/>
  <c r="GV146"/>
  <c r="GX146"/>
  <c r="HC146"/>
  <c r="C147"/>
  <c r="D147"/>
  <c r="I147"/>
  <c r="AC147"/>
  <c r="AD147"/>
  <c r="CR147"/>
  <c r="Q147"/>
  <c r="AE147"/>
  <c r="AF147"/>
  <c r="CT147"/>
  <c r="S147"/>
  <c r="AG147"/>
  <c r="AH147"/>
  <c r="CV147"/>
  <c r="U147"/>
  <c r="AI147"/>
  <c r="AJ147"/>
  <c r="CX147"/>
  <c r="W147"/>
  <c r="CQ147"/>
  <c r="P147"/>
  <c r="CS147"/>
  <c r="R147"/>
  <c r="GK147"/>
  <c r="CU147"/>
  <c r="T147"/>
  <c r="CW147"/>
  <c r="V147"/>
  <c r="FR147"/>
  <c r="GL147"/>
  <c r="GO147"/>
  <c r="GP147"/>
  <c r="GV147"/>
  <c r="GX147"/>
  <c r="HC147"/>
  <c r="I148"/>
  <c r="AC148"/>
  <c r="AD148"/>
  <c r="CR148"/>
  <c r="Q148"/>
  <c r="AE148"/>
  <c r="AF148"/>
  <c r="CT148"/>
  <c r="S148"/>
  <c r="AG148"/>
  <c r="AH148"/>
  <c r="CV148"/>
  <c r="U148"/>
  <c r="AI148"/>
  <c r="AJ148"/>
  <c r="CX148"/>
  <c r="W148"/>
  <c r="CQ148"/>
  <c r="P148"/>
  <c r="CS148"/>
  <c r="R148"/>
  <c r="GK148"/>
  <c r="CU148"/>
  <c r="T148"/>
  <c r="CW148"/>
  <c r="V148"/>
  <c r="FR148"/>
  <c r="GL148"/>
  <c r="GO148"/>
  <c r="GP148"/>
  <c r="GV148"/>
  <c r="GX148"/>
  <c r="HC148"/>
  <c r="I149"/>
  <c r="AC149"/>
  <c r="AD149"/>
  <c r="CR149"/>
  <c r="Q149"/>
  <c r="AE149"/>
  <c r="AF149"/>
  <c r="CT149"/>
  <c r="S149"/>
  <c r="AG149"/>
  <c r="AH149"/>
  <c r="CV149"/>
  <c r="U149"/>
  <c r="AI149"/>
  <c r="AJ149"/>
  <c r="CX149"/>
  <c r="W149"/>
  <c r="CQ149"/>
  <c r="P149"/>
  <c r="CS149"/>
  <c r="R149"/>
  <c r="GK149"/>
  <c r="CU149"/>
  <c r="T149"/>
  <c r="CW149"/>
  <c r="V149"/>
  <c r="FR149"/>
  <c r="GL149"/>
  <c r="GO149"/>
  <c r="GP149"/>
  <c r="GV149"/>
  <c r="GX149"/>
  <c r="HC149"/>
  <c r="I150"/>
  <c r="AC150"/>
  <c r="AD150"/>
  <c r="CR150"/>
  <c r="Q150"/>
  <c r="AE150"/>
  <c r="AF150"/>
  <c r="CT150"/>
  <c r="S150"/>
  <c r="AG150"/>
  <c r="AH150"/>
  <c r="CV150"/>
  <c r="U150"/>
  <c r="AI150"/>
  <c r="AJ150"/>
  <c r="CX150"/>
  <c r="W150"/>
  <c r="CQ150"/>
  <c r="P150"/>
  <c r="CS150"/>
  <c r="R150"/>
  <c r="GK150"/>
  <c r="CU150"/>
  <c r="T150"/>
  <c r="CW150"/>
  <c r="V150"/>
  <c r="FR150"/>
  <c r="GL150"/>
  <c r="GO150"/>
  <c r="GP150"/>
  <c r="GV150"/>
  <c r="GX150"/>
  <c r="HC150"/>
  <c r="C151"/>
  <c r="D151"/>
  <c r="I151"/>
  <c r="AC151"/>
  <c r="AD151"/>
  <c r="CR151"/>
  <c r="Q151"/>
  <c r="AE151"/>
  <c r="AF151"/>
  <c r="CT151"/>
  <c r="S151"/>
  <c r="AG151"/>
  <c r="AH151"/>
  <c r="CV151"/>
  <c r="U151"/>
  <c r="AI151"/>
  <c r="AJ151"/>
  <c r="CX151"/>
  <c r="W151"/>
  <c r="CQ151"/>
  <c r="P151"/>
  <c r="CP151"/>
  <c r="O151"/>
  <c r="CS151"/>
  <c r="R151"/>
  <c r="GK151"/>
  <c r="CU151"/>
  <c r="T151"/>
  <c r="CW151"/>
  <c r="V151"/>
  <c r="FR151"/>
  <c r="GL151"/>
  <c r="GO151"/>
  <c r="GP151"/>
  <c r="GV151"/>
  <c r="GX151"/>
  <c r="HC151"/>
  <c r="I152"/>
  <c r="AC152"/>
  <c r="AD152"/>
  <c r="CR152"/>
  <c r="Q152"/>
  <c r="AE152"/>
  <c r="AF152"/>
  <c r="CT152"/>
  <c r="S152"/>
  <c r="AG152"/>
  <c r="AH152"/>
  <c r="CV152"/>
  <c r="U152"/>
  <c r="AI152"/>
  <c r="AJ152"/>
  <c r="CQ152"/>
  <c r="P152"/>
  <c r="CP152"/>
  <c r="O152"/>
  <c r="CS152"/>
  <c r="R152"/>
  <c r="GK152"/>
  <c r="CU152"/>
  <c r="T152"/>
  <c r="CW152"/>
  <c r="V152"/>
  <c r="CX152"/>
  <c r="W152"/>
  <c r="FR152"/>
  <c r="GL152"/>
  <c r="GO152"/>
  <c r="GP152"/>
  <c r="GV152"/>
  <c r="GX152"/>
  <c r="HC152"/>
  <c r="C153"/>
  <c r="D153"/>
  <c r="AC153"/>
  <c r="AE153"/>
  <c r="CS153"/>
  <c r="R153"/>
  <c r="GK153"/>
  <c r="AF153"/>
  <c r="AG153"/>
  <c r="CU153"/>
  <c r="T153"/>
  <c r="AH153"/>
  <c r="AI153"/>
  <c r="CW153"/>
  <c r="V153"/>
  <c r="AJ153"/>
  <c r="CT153"/>
  <c r="S153"/>
  <c r="CV153"/>
  <c r="U153"/>
  <c r="CX153"/>
  <c r="W153"/>
  <c r="FR153"/>
  <c r="GL153"/>
  <c r="GO153"/>
  <c r="GP153"/>
  <c r="GV153"/>
  <c r="HC153"/>
  <c r="GX153"/>
  <c r="I154"/>
  <c r="AC154"/>
  <c r="CQ154"/>
  <c r="P154"/>
  <c r="AE154"/>
  <c r="AD154"/>
  <c r="CR154"/>
  <c r="Q154"/>
  <c r="AF154"/>
  <c r="AG154"/>
  <c r="CU154"/>
  <c r="T154"/>
  <c r="AH154"/>
  <c r="AI154"/>
  <c r="AJ154"/>
  <c r="CS154"/>
  <c r="R154"/>
  <c r="GK154"/>
  <c r="CT154"/>
  <c r="S154"/>
  <c r="CV154"/>
  <c r="U154"/>
  <c r="CW154"/>
  <c r="V154"/>
  <c r="CX154"/>
  <c r="W154"/>
  <c r="FR154"/>
  <c r="GL154"/>
  <c r="GO154"/>
  <c r="GP154"/>
  <c r="GV154"/>
  <c r="GX154"/>
  <c r="HC154"/>
  <c r="I155"/>
  <c r="AC155"/>
  <c r="AB155"/>
  <c r="AD155"/>
  <c r="CR155"/>
  <c r="Q155"/>
  <c r="AE155"/>
  <c r="AF155"/>
  <c r="AG155"/>
  <c r="AH155"/>
  <c r="CV155"/>
  <c r="U155"/>
  <c r="AI155"/>
  <c r="AJ155"/>
  <c r="CQ155"/>
  <c r="P155"/>
  <c r="CS155"/>
  <c r="R155"/>
  <c r="GK155"/>
  <c r="CT155"/>
  <c r="S155"/>
  <c r="CU155"/>
  <c r="T155"/>
  <c r="CW155"/>
  <c r="V155"/>
  <c r="CX155"/>
  <c r="W155"/>
  <c r="FR155"/>
  <c r="GL155"/>
  <c r="GO155"/>
  <c r="GP155"/>
  <c r="GV155"/>
  <c r="HC155"/>
  <c r="GX155"/>
  <c r="C156"/>
  <c r="D156"/>
  <c r="I156"/>
  <c r="AC156"/>
  <c r="AD156"/>
  <c r="AB156"/>
  <c r="AE156"/>
  <c r="AF156"/>
  <c r="CT156"/>
  <c r="S156"/>
  <c r="AG156"/>
  <c r="AH156"/>
  <c r="CV156"/>
  <c r="U156"/>
  <c r="AI156"/>
  <c r="AJ156"/>
  <c r="CX156"/>
  <c r="W156"/>
  <c r="CQ156"/>
  <c r="P156"/>
  <c r="CS156"/>
  <c r="R156"/>
  <c r="GK156"/>
  <c r="CU156"/>
  <c r="T156"/>
  <c r="CW156"/>
  <c r="V156"/>
  <c r="FR156"/>
  <c r="GL156"/>
  <c r="GO156"/>
  <c r="GP156"/>
  <c r="GV156"/>
  <c r="GX156"/>
  <c r="HC156"/>
  <c r="I157"/>
  <c r="AC157"/>
  <c r="AD157"/>
  <c r="CR157"/>
  <c r="Q157"/>
  <c r="AE157"/>
  <c r="AF157"/>
  <c r="AG157"/>
  <c r="AH157"/>
  <c r="CV157"/>
  <c r="U157"/>
  <c r="AI157"/>
  <c r="AJ157"/>
  <c r="CQ157"/>
  <c r="P157"/>
  <c r="CP157"/>
  <c r="O157"/>
  <c r="CS157"/>
  <c r="R157"/>
  <c r="GK157"/>
  <c r="CT157"/>
  <c r="S157"/>
  <c r="CU157"/>
  <c r="T157"/>
  <c r="CW157"/>
  <c r="V157"/>
  <c r="CX157"/>
  <c r="W157"/>
  <c r="FR157"/>
  <c r="GL157"/>
  <c r="GO157"/>
  <c r="GP157"/>
  <c r="GV157"/>
  <c r="GX157"/>
  <c r="HC157"/>
  <c r="I158"/>
  <c r="AC158"/>
  <c r="AD158"/>
  <c r="AB158"/>
  <c r="AE158"/>
  <c r="AF158"/>
  <c r="CT158"/>
  <c r="S158"/>
  <c r="AG158"/>
  <c r="AH158"/>
  <c r="CV158"/>
  <c r="U158"/>
  <c r="AI158"/>
  <c r="AJ158"/>
  <c r="CX158"/>
  <c r="W158"/>
  <c r="CQ158"/>
  <c r="P158"/>
  <c r="CS158"/>
  <c r="R158"/>
  <c r="GK158"/>
  <c r="CU158"/>
  <c r="T158"/>
  <c r="CW158"/>
  <c r="V158"/>
  <c r="FR158"/>
  <c r="GL158"/>
  <c r="GO158"/>
  <c r="GP158"/>
  <c r="GV158"/>
  <c r="GX158"/>
  <c r="HC158"/>
  <c r="I159"/>
  <c r="AC159"/>
  <c r="AB159"/>
  <c r="AD159"/>
  <c r="CR159"/>
  <c r="Q159"/>
  <c r="AE159"/>
  <c r="AF159"/>
  <c r="AG159"/>
  <c r="AH159"/>
  <c r="CV159"/>
  <c r="U159"/>
  <c r="AI159"/>
  <c r="AJ159"/>
  <c r="CQ159"/>
  <c r="P159"/>
  <c r="CS159"/>
  <c r="R159"/>
  <c r="GK159"/>
  <c r="CT159"/>
  <c r="S159"/>
  <c r="CU159"/>
  <c r="T159"/>
  <c r="CW159"/>
  <c r="V159"/>
  <c r="CX159"/>
  <c r="W159"/>
  <c r="FR159"/>
  <c r="GL159"/>
  <c r="GO159"/>
  <c r="GP159"/>
  <c r="GV159"/>
  <c r="HC159"/>
  <c r="GX159"/>
  <c r="I160"/>
  <c r="AC160"/>
  <c r="AE160"/>
  <c r="AD160"/>
  <c r="AF160"/>
  <c r="AG160"/>
  <c r="AH160"/>
  <c r="AI160"/>
  <c r="AJ160"/>
  <c r="CQ160"/>
  <c r="P160"/>
  <c r="CS160"/>
  <c r="R160"/>
  <c r="GK160"/>
  <c r="CT160"/>
  <c r="S160"/>
  <c r="CU160"/>
  <c r="T160"/>
  <c r="CV160"/>
  <c r="U160"/>
  <c r="CW160"/>
  <c r="V160"/>
  <c r="CX160"/>
  <c r="W160"/>
  <c r="FR160"/>
  <c r="GL160"/>
  <c r="GO160"/>
  <c r="GP160"/>
  <c r="GV160"/>
  <c r="GX160"/>
  <c r="HC160"/>
  <c r="C161"/>
  <c r="D161"/>
  <c r="I161"/>
  <c r="AC161"/>
  <c r="AE161"/>
  <c r="AD161"/>
  <c r="AF161"/>
  <c r="CT161"/>
  <c r="S161"/>
  <c r="AG161"/>
  <c r="AH161"/>
  <c r="AI161"/>
  <c r="AJ161"/>
  <c r="CX161"/>
  <c r="W161"/>
  <c r="CQ161"/>
  <c r="P161"/>
  <c r="CS161"/>
  <c r="R161"/>
  <c r="GK161"/>
  <c r="CU161"/>
  <c r="T161"/>
  <c r="CV161"/>
  <c r="U161"/>
  <c r="CW161"/>
  <c r="V161"/>
  <c r="FR161"/>
  <c r="GL161"/>
  <c r="GO161"/>
  <c r="GP161"/>
  <c r="GV161"/>
  <c r="GX161"/>
  <c r="HC161"/>
  <c r="C162"/>
  <c r="D162"/>
  <c r="AC162"/>
  <c r="CQ162"/>
  <c r="P162"/>
  <c r="AE162"/>
  <c r="AD162"/>
  <c r="CR162"/>
  <c r="Q162"/>
  <c r="AF162"/>
  <c r="AG162"/>
  <c r="CU162"/>
  <c r="T162"/>
  <c r="AH162"/>
  <c r="AI162"/>
  <c r="AJ162"/>
  <c r="CS162"/>
  <c r="R162"/>
  <c r="GK162"/>
  <c r="CT162"/>
  <c r="S162"/>
  <c r="CV162"/>
  <c r="U162"/>
  <c r="CW162"/>
  <c r="V162"/>
  <c r="CX162"/>
  <c r="W162"/>
  <c r="FR162"/>
  <c r="GL162"/>
  <c r="GO162"/>
  <c r="GP162"/>
  <c r="GV162"/>
  <c r="HC162"/>
  <c r="GX162"/>
  <c r="I163"/>
  <c r="AC163"/>
  <c r="AE163"/>
  <c r="AD163"/>
  <c r="AF163"/>
  <c r="AG163"/>
  <c r="AH163"/>
  <c r="AI163"/>
  <c r="AJ163"/>
  <c r="CQ163"/>
  <c r="P163"/>
  <c r="CS163"/>
  <c r="R163"/>
  <c r="GK163"/>
  <c r="CT163"/>
  <c r="S163"/>
  <c r="CU163"/>
  <c r="T163"/>
  <c r="CV163"/>
  <c r="U163"/>
  <c r="CW163"/>
  <c r="V163"/>
  <c r="CX163"/>
  <c r="W163"/>
  <c r="FR163"/>
  <c r="GL163"/>
  <c r="GO163"/>
  <c r="GP163"/>
  <c r="GV163"/>
  <c r="HC163"/>
  <c r="GX163"/>
  <c r="I164"/>
  <c r="AC164"/>
  <c r="AB164"/>
  <c r="AD164"/>
  <c r="AE164"/>
  <c r="AF164"/>
  <c r="AG164"/>
  <c r="AH164"/>
  <c r="AI164"/>
  <c r="AJ164"/>
  <c r="CQ164"/>
  <c r="P164"/>
  <c r="CR164"/>
  <c r="Q164"/>
  <c r="CS164"/>
  <c r="R164"/>
  <c r="GK164"/>
  <c r="CT164"/>
  <c r="S164"/>
  <c r="CU164"/>
  <c r="T164"/>
  <c r="CV164"/>
  <c r="U164"/>
  <c r="CW164"/>
  <c r="V164"/>
  <c r="CX164"/>
  <c r="W164"/>
  <c r="FR164"/>
  <c r="GL164"/>
  <c r="GO164"/>
  <c r="GP164"/>
  <c r="GV164"/>
  <c r="GX164"/>
  <c r="HC164"/>
  <c r="I165"/>
  <c r="AC165"/>
  <c r="AB165"/>
  <c r="AD165"/>
  <c r="CR165"/>
  <c r="Q165"/>
  <c r="AE165"/>
  <c r="AF165"/>
  <c r="AG165"/>
  <c r="AH165"/>
  <c r="AI165"/>
  <c r="AJ165"/>
  <c r="CQ165"/>
  <c r="P165"/>
  <c r="CS165"/>
  <c r="R165"/>
  <c r="GK165"/>
  <c r="CT165"/>
  <c r="S165"/>
  <c r="CU165"/>
  <c r="T165"/>
  <c r="CV165"/>
  <c r="U165"/>
  <c r="CW165"/>
  <c r="V165"/>
  <c r="CX165"/>
  <c r="W165"/>
  <c r="FR165"/>
  <c r="GL165"/>
  <c r="GO165"/>
  <c r="GP165"/>
  <c r="GV165"/>
  <c r="GX165"/>
  <c r="HC165"/>
  <c r="I166"/>
  <c r="AC166"/>
  <c r="AD166"/>
  <c r="AB166"/>
  <c r="AE166"/>
  <c r="AF166"/>
  <c r="CT166"/>
  <c r="S166"/>
  <c r="AG166"/>
  <c r="AH166"/>
  <c r="AI166"/>
  <c r="AJ166"/>
  <c r="CX166"/>
  <c r="W166"/>
  <c r="CQ166"/>
  <c r="P166"/>
  <c r="CR166"/>
  <c r="Q166"/>
  <c r="CS166"/>
  <c r="R166"/>
  <c r="GK166"/>
  <c r="CU166"/>
  <c r="T166"/>
  <c r="CV166"/>
  <c r="U166"/>
  <c r="CW166"/>
  <c r="V166"/>
  <c r="FR166"/>
  <c r="GL166"/>
  <c r="GO166"/>
  <c r="GP166"/>
  <c r="GV166"/>
  <c r="HC166"/>
  <c r="GX166"/>
  <c r="I167"/>
  <c r="AC167"/>
  <c r="AD167"/>
  <c r="CR167"/>
  <c r="Q167"/>
  <c r="AE167"/>
  <c r="AF167"/>
  <c r="CT167"/>
  <c r="S167"/>
  <c r="AG167"/>
  <c r="AH167"/>
  <c r="CV167"/>
  <c r="U167"/>
  <c r="AI167"/>
  <c r="AJ167"/>
  <c r="CX167"/>
  <c r="W167"/>
  <c r="CQ167"/>
  <c r="P167"/>
  <c r="CS167"/>
  <c r="R167"/>
  <c r="GK167"/>
  <c r="CU167"/>
  <c r="T167"/>
  <c r="CW167"/>
  <c r="V167"/>
  <c r="FR167"/>
  <c r="GL167"/>
  <c r="GO167"/>
  <c r="GP167"/>
  <c r="GV167"/>
  <c r="GX167"/>
  <c r="HC167"/>
  <c r="C168"/>
  <c r="D168"/>
  <c r="AC168"/>
  <c r="AE168"/>
  <c r="AD168"/>
  <c r="CR168"/>
  <c r="Q168"/>
  <c r="AF168"/>
  <c r="AG168"/>
  <c r="CU168"/>
  <c r="T168"/>
  <c r="AH168"/>
  <c r="AI168"/>
  <c r="AJ168"/>
  <c r="CS168"/>
  <c r="R168"/>
  <c r="GK168"/>
  <c r="CT168"/>
  <c r="S168"/>
  <c r="CV168"/>
  <c r="U168"/>
  <c r="CW168"/>
  <c r="V168"/>
  <c r="CX168"/>
  <c r="W168"/>
  <c r="FR168"/>
  <c r="GL168"/>
  <c r="GO168"/>
  <c r="GP168"/>
  <c r="GV168"/>
  <c r="HC168"/>
  <c r="GX168"/>
  <c r="I169"/>
  <c r="AC169"/>
  <c r="AE169"/>
  <c r="AD169"/>
  <c r="CR169"/>
  <c r="Q169"/>
  <c r="AF169"/>
  <c r="AG169"/>
  <c r="AH169"/>
  <c r="AI169"/>
  <c r="AJ169"/>
  <c r="CQ169"/>
  <c r="P169"/>
  <c r="CP169"/>
  <c r="O169"/>
  <c r="CS169"/>
  <c r="R169"/>
  <c r="GK169"/>
  <c r="CT169"/>
  <c r="S169"/>
  <c r="CU169"/>
  <c r="T169"/>
  <c r="CV169"/>
  <c r="U169"/>
  <c r="CW169"/>
  <c r="V169"/>
  <c r="CX169"/>
  <c r="W169"/>
  <c r="FR169"/>
  <c r="GL169"/>
  <c r="GO169"/>
  <c r="GP169"/>
  <c r="GV169"/>
  <c r="HC169"/>
  <c r="GX169"/>
  <c r="I170"/>
  <c r="AC170"/>
  <c r="AE170"/>
  <c r="AD170"/>
  <c r="AF170"/>
  <c r="AG170"/>
  <c r="AH170"/>
  <c r="AI170"/>
  <c r="AJ170"/>
  <c r="CQ170"/>
  <c r="P170"/>
  <c r="CS170"/>
  <c r="R170"/>
  <c r="GK170"/>
  <c r="CT170"/>
  <c r="S170"/>
  <c r="CU170"/>
  <c r="T170"/>
  <c r="CV170"/>
  <c r="U170"/>
  <c r="CW170"/>
  <c r="V170"/>
  <c r="CX170"/>
  <c r="W170"/>
  <c r="FR170"/>
  <c r="GL170"/>
  <c r="GO170"/>
  <c r="GP170"/>
  <c r="GV170"/>
  <c r="GX170"/>
  <c r="HC170"/>
  <c r="I171"/>
  <c r="AC171"/>
  <c r="AB171"/>
  <c r="AD171"/>
  <c r="CR171"/>
  <c r="Q171"/>
  <c r="AE171"/>
  <c r="AF171"/>
  <c r="AG171"/>
  <c r="AH171"/>
  <c r="CV171"/>
  <c r="U171"/>
  <c r="AI171"/>
  <c r="AJ171"/>
  <c r="CQ171"/>
  <c r="P171"/>
  <c r="CP171"/>
  <c r="O171"/>
  <c r="CS171"/>
  <c r="R171"/>
  <c r="GK171"/>
  <c r="CT171"/>
  <c r="S171"/>
  <c r="CU171"/>
  <c r="T171"/>
  <c r="CW171"/>
  <c r="V171"/>
  <c r="CX171"/>
  <c r="W171"/>
  <c r="FR171"/>
  <c r="GL171"/>
  <c r="GO171"/>
  <c r="GP171"/>
  <c r="GV171"/>
  <c r="GX171"/>
  <c r="HC171"/>
  <c r="I172"/>
  <c r="AC172"/>
  <c r="AE172"/>
  <c r="AD172"/>
  <c r="CR172"/>
  <c r="Q172"/>
  <c r="AF172"/>
  <c r="AG172"/>
  <c r="AH172"/>
  <c r="AI172"/>
  <c r="AJ172"/>
  <c r="CQ172"/>
  <c r="P172"/>
  <c r="CS172"/>
  <c r="R172"/>
  <c r="GK172"/>
  <c r="CT172"/>
  <c r="S172"/>
  <c r="CU172"/>
  <c r="T172"/>
  <c r="CV172"/>
  <c r="U172"/>
  <c r="CW172"/>
  <c r="V172"/>
  <c r="CX172"/>
  <c r="W172"/>
  <c r="FR172"/>
  <c r="GL172"/>
  <c r="GO172"/>
  <c r="GP172"/>
  <c r="GV172"/>
  <c r="GX172"/>
  <c r="HC172"/>
  <c r="C173"/>
  <c r="D173"/>
  <c r="I173"/>
  <c r="AC173"/>
  <c r="AE173"/>
  <c r="AD173"/>
  <c r="CR173"/>
  <c r="Q173"/>
  <c r="AF173"/>
  <c r="AG173"/>
  <c r="AH173"/>
  <c r="AI173"/>
  <c r="AJ173"/>
  <c r="CQ173"/>
  <c r="P173"/>
  <c r="CS173"/>
  <c r="R173"/>
  <c r="GK173"/>
  <c r="CT173"/>
  <c r="S173"/>
  <c r="CU173"/>
  <c r="T173"/>
  <c r="CV173"/>
  <c r="U173"/>
  <c r="CW173"/>
  <c r="V173"/>
  <c r="CX173"/>
  <c r="W173"/>
  <c r="FR173"/>
  <c r="GL173"/>
  <c r="GO173"/>
  <c r="GP173"/>
  <c r="GV173"/>
  <c r="GX173"/>
  <c r="HC173"/>
  <c r="I174"/>
  <c r="AC174"/>
  <c r="AB174"/>
  <c r="AD174"/>
  <c r="AE174"/>
  <c r="AF174"/>
  <c r="AG174"/>
  <c r="AH174"/>
  <c r="AI174"/>
  <c r="AJ174"/>
  <c r="CQ174"/>
  <c r="P174"/>
  <c r="CR174"/>
  <c r="Q174"/>
  <c r="CS174"/>
  <c r="R174"/>
  <c r="GK174"/>
  <c r="CT174"/>
  <c r="S174"/>
  <c r="CU174"/>
  <c r="T174"/>
  <c r="CV174"/>
  <c r="U174"/>
  <c r="CW174"/>
  <c r="V174"/>
  <c r="CX174"/>
  <c r="W174"/>
  <c r="FR174"/>
  <c r="GL174"/>
  <c r="GO174"/>
  <c r="GP174"/>
  <c r="GV174"/>
  <c r="HC174"/>
  <c r="GX174"/>
  <c r="C175"/>
  <c r="D175"/>
  <c r="I175"/>
  <c r="AC175"/>
  <c r="AB175"/>
  <c r="AE175"/>
  <c r="AD175"/>
  <c r="CR175"/>
  <c r="Q175"/>
  <c r="AF175"/>
  <c r="CT175"/>
  <c r="S175"/>
  <c r="AG175"/>
  <c r="AH175"/>
  <c r="AI175"/>
  <c r="AJ175"/>
  <c r="CX175"/>
  <c r="W175"/>
  <c r="CQ175"/>
  <c r="P175"/>
  <c r="CP175"/>
  <c r="O175"/>
  <c r="CS175"/>
  <c r="R175"/>
  <c r="GK175"/>
  <c r="CU175"/>
  <c r="T175"/>
  <c r="CV175"/>
  <c r="U175"/>
  <c r="CW175"/>
  <c r="V175"/>
  <c r="FR175"/>
  <c r="GL175"/>
  <c r="GO175"/>
  <c r="GP175"/>
  <c r="GV175"/>
  <c r="HC175"/>
  <c r="GX175"/>
  <c r="I176"/>
  <c r="AC176"/>
  <c r="AB176"/>
  <c r="AD176"/>
  <c r="CR176"/>
  <c r="Q176"/>
  <c r="AE176"/>
  <c r="AF176"/>
  <c r="AG176"/>
  <c r="AH176"/>
  <c r="CV176"/>
  <c r="U176"/>
  <c r="AI176"/>
  <c r="AJ176"/>
  <c r="CQ176"/>
  <c r="P176"/>
  <c r="CS176"/>
  <c r="R176"/>
  <c r="GK176"/>
  <c r="CT176"/>
  <c r="S176"/>
  <c r="CU176"/>
  <c r="T176"/>
  <c r="CW176"/>
  <c r="V176"/>
  <c r="CX176"/>
  <c r="W176"/>
  <c r="FR176"/>
  <c r="GL176"/>
  <c r="GO176"/>
  <c r="GP176"/>
  <c r="GV176"/>
  <c r="HC176"/>
  <c r="GX176"/>
  <c r="I177"/>
  <c r="AC177"/>
  <c r="AE177"/>
  <c r="AD177"/>
  <c r="AF177"/>
  <c r="AG177"/>
  <c r="AH177"/>
  <c r="AI177"/>
  <c r="AJ177"/>
  <c r="CQ177"/>
  <c r="P177"/>
  <c r="CS177"/>
  <c r="R177"/>
  <c r="GK177"/>
  <c r="CT177"/>
  <c r="S177"/>
  <c r="CU177"/>
  <c r="T177"/>
  <c r="CV177"/>
  <c r="U177"/>
  <c r="CW177"/>
  <c r="V177"/>
  <c r="CX177"/>
  <c r="W177"/>
  <c r="FR177"/>
  <c r="GL177"/>
  <c r="GO177"/>
  <c r="GP177"/>
  <c r="GV177"/>
  <c r="HC177"/>
  <c r="GX177"/>
  <c r="C178"/>
  <c r="D178"/>
  <c r="I178"/>
  <c r="AC178"/>
  <c r="AE178"/>
  <c r="AD178"/>
  <c r="AF178"/>
  <c r="CT178"/>
  <c r="S178"/>
  <c r="AG178"/>
  <c r="AH178"/>
  <c r="AI178"/>
  <c r="AJ178"/>
  <c r="CX178"/>
  <c r="W178"/>
  <c r="CQ178"/>
  <c r="P178"/>
  <c r="CS178"/>
  <c r="R178"/>
  <c r="GK178"/>
  <c r="CU178"/>
  <c r="T178"/>
  <c r="CV178"/>
  <c r="U178"/>
  <c r="CW178"/>
  <c r="V178"/>
  <c r="FR178"/>
  <c r="GL178"/>
  <c r="GO178"/>
  <c r="GP178"/>
  <c r="GV178"/>
  <c r="HC178"/>
  <c r="GX178"/>
  <c r="I179"/>
  <c r="AC179"/>
  <c r="AB179"/>
  <c r="AD179"/>
  <c r="CR179"/>
  <c r="Q179"/>
  <c r="AE179"/>
  <c r="AF179"/>
  <c r="AG179"/>
  <c r="AH179"/>
  <c r="CV179"/>
  <c r="U179"/>
  <c r="AI179"/>
  <c r="AJ179"/>
  <c r="CQ179"/>
  <c r="P179"/>
  <c r="CP179"/>
  <c r="O179"/>
  <c r="CS179"/>
  <c r="R179"/>
  <c r="GK179"/>
  <c r="CT179"/>
  <c r="S179"/>
  <c r="CU179"/>
  <c r="T179"/>
  <c r="CW179"/>
  <c r="V179"/>
  <c r="CX179"/>
  <c r="W179"/>
  <c r="FR179"/>
  <c r="GL179"/>
  <c r="GO179"/>
  <c r="GP179"/>
  <c r="GV179"/>
  <c r="GX179"/>
  <c r="HC179"/>
  <c r="I180"/>
  <c r="AC180"/>
  <c r="AB180"/>
  <c r="AD180"/>
  <c r="CR180"/>
  <c r="Q180"/>
  <c r="AE180"/>
  <c r="CS180"/>
  <c r="R180"/>
  <c r="GK180"/>
  <c r="AF180"/>
  <c r="AG180"/>
  <c r="AH180"/>
  <c r="CV180"/>
  <c r="U180"/>
  <c r="AI180"/>
  <c r="CW180"/>
  <c r="V180"/>
  <c r="AJ180"/>
  <c r="CQ180"/>
  <c r="P180"/>
  <c r="CT180"/>
  <c r="CU180"/>
  <c r="T180"/>
  <c r="CX180"/>
  <c r="W180"/>
  <c r="FR180"/>
  <c r="GL180"/>
  <c r="GO180"/>
  <c r="GP180"/>
  <c r="GV180"/>
  <c r="HC180"/>
  <c r="GX180"/>
  <c r="C181"/>
  <c r="D181"/>
  <c r="I181"/>
  <c r="AC181"/>
  <c r="AB181"/>
  <c r="AD181"/>
  <c r="CR181"/>
  <c r="Q181"/>
  <c r="AE181"/>
  <c r="CS181"/>
  <c r="R181"/>
  <c r="GK181"/>
  <c r="AF181"/>
  <c r="AG181"/>
  <c r="AH181"/>
  <c r="CV181"/>
  <c r="U181"/>
  <c r="AI181"/>
  <c r="CW181"/>
  <c r="V181"/>
  <c r="AJ181"/>
  <c r="CQ181"/>
  <c r="P181"/>
  <c r="CP181"/>
  <c r="O181"/>
  <c r="CT181"/>
  <c r="S181"/>
  <c r="CU181"/>
  <c r="T181"/>
  <c r="CX181"/>
  <c r="W181"/>
  <c r="FR181"/>
  <c r="GL181"/>
  <c r="GO181"/>
  <c r="GP181"/>
  <c r="GV181"/>
  <c r="HC181"/>
  <c r="GX181"/>
  <c r="I182"/>
  <c r="AC182"/>
  <c r="CQ182"/>
  <c r="P182"/>
  <c r="AE182"/>
  <c r="AD182"/>
  <c r="AF182"/>
  <c r="CT182"/>
  <c r="S182"/>
  <c r="AG182"/>
  <c r="CU182"/>
  <c r="T182"/>
  <c r="AH182"/>
  <c r="AI182"/>
  <c r="AJ182"/>
  <c r="CX182"/>
  <c r="W182"/>
  <c r="CS182"/>
  <c r="R182"/>
  <c r="GK182"/>
  <c r="CV182"/>
  <c r="U182"/>
  <c r="CW182"/>
  <c r="V182"/>
  <c r="FR182"/>
  <c r="GL182"/>
  <c r="GO182"/>
  <c r="GP182"/>
  <c r="GV182"/>
  <c r="GX182"/>
  <c r="HC182"/>
  <c r="I183"/>
  <c r="AC183"/>
  <c r="AB183"/>
  <c r="AD183"/>
  <c r="CR183"/>
  <c r="Q183"/>
  <c r="AE183"/>
  <c r="CS183"/>
  <c r="R183"/>
  <c r="GK183"/>
  <c r="AF183"/>
  <c r="AG183"/>
  <c r="AH183"/>
  <c r="CV183"/>
  <c r="U183"/>
  <c r="AI183"/>
  <c r="CW183"/>
  <c r="V183"/>
  <c r="AJ183"/>
  <c r="CQ183"/>
  <c r="P183"/>
  <c r="CP183"/>
  <c r="O183"/>
  <c r="CT183"/>
  <c r="S183"/>
  <c r="CU183"/>
  <c r="T183"/>
  <c r="CX183"/>
  <c r="W183"/>
  <c r="FR183"/>
  <c r="GL183"/>
  <c r="GO183"/>
  <c r="GP183"/>
  <c r="GV183"/>
  <c r="HC183"/>
  <c r="GX183"/>
  <c r="O184"/>
  <c r="P184"/>
  <c r="Q184"/>
  <c r="R184"/>
  <c r="GK184"/>
  <c r="S184"/>
  <c r="T184"/>
  <c r="U184"/>
  <c r="V184"/>
  <c r="W184"/>
  <c r="X184"/>
  <c r="Y184"/>
  <c r="AB184"/>
  <c r="AC184"/>
  <c r="AD184"/>
  <c r="AE184"/>
  <c r="AF184"/>
  <c r="AG184"/>
  <c r="AH184"/>
  <c r="AI184"/>
  <c r="AJ184"/>
  <c r="CP184"/>
  <c r="GN184"/>
  <c r="FR184"/>
  <c r="GL184"/>
  <c r="GM184"/>
  <c r="GO184"/>
  <c r="GP184"/>
  <c r="GV184"/>
  <c r="GX184"/>
  <c r="O185"/>
  <c r="P185"/>
  <c r="Q185"/>
  <c r="R185"/>
  <c r="S185"/>
  <c r="T185"/>
  <c r="U185"/>
  <c r="V185"/>
  <c r="W185"/>
  <c r="X185"/>
  <c r="Y185"/>
  <c r="AB185"/>
  <c r="CP185"/>
  <c r="AC185"/>
  <c r="AD185"/>
  <c r="AE185"/>
  <c r="AF185"/>
  <c r="AG185"/>
  <c r="AH185"/>
  <c r="AI185"/>
  <c r="AJ185"/>
  <c r="FR185"/>
  <c r="GK185"/>
  <c r="GL185"/>
  <c r="GO185"/>
  <c r="GP185"/>
  <c r="GV185"/>
  <c r="GX185"/>
  <c r="B187"/>
  <c r="B26"/>
  <c r="C187"/>
  <c r="C26"/>
  <c r="D187"/>
  <c r="D26"/>
  <c r="F187"/>
  <c r="F26"/>
  <c r="G187"/>
  <c r="G26"/>
  <c r="BX187"/>
  <c r="BX26"/>
  <c r="BY187"/>
  <c r="BY26"/>
  <c r="BZ187"/>
  <c r="BZ26"/>
  <c r="CC187"/>
  <c r="CC26"/>
  <c r="CD187"/>
  <c r="CD26"/>
  <c r="CG187"/>
  <c r="CG26"/>
  <c r="CK187"/>
  <c r="CK26"/>
  <c r="CL187"/>
  <c r="CL26"/>
  <c r="D216"/>
  <c r="E218"/>
  <c r="Z218"/>
  <c r="AA218"/>
  <c r="AM218"/>
  <c r="AN218"/>
  <c r="BD218"/>
  <c r="BE218"/>
  <c r="BF218"/>
  <c r="BG218"/>
  <c r="BH218"/>
  <c r="BI218"/>
  <c r="BJ218"/>
  <c r="BK218"/>
  <c r="BL218"/>
  <c r="BM218"/>
  <c r="BN218"/>
  <c r="BO218"/>
  <c r="BP218"/>
  <c r="BQ218"/>
  <c r="BR218"/>
  <c r="BS218"/>
  <c r="BT218"/>
  <c r="BU218"/>
  <c r="BV218"/>
  <c r="BW218"/>
  <c r="CM218"/>
  <c r="CN218"/>
  <c r="CO218"/>
  <c r="CP218"/>
  <c r="CQ218"/>
  <c r="CR218"/>
  <c r="CS218"/>
  <c r="CT218"/>
  <c r="CU218"/>
  <c r="CV218"/>
  <c r="CW218"/>
  <c r="CX218"/>
  <c r="CY218"/>
  <c r="CZ218"/>
  <c r="DA218"/>
  <c r="DB218"/>
  <c r="DC218"/>
  <c r="DD218"/>
  <c r="DE218"/>
  <c r="DF218"/>
  <c r="DG218"/>
  <c r="DH218"/>
  <c r="DI218"/>
  <c r="DJ218"/>
  <c r="DK218"/>
  <c r="DL218"/>
  <c r="DM218"/>
  <c r="DN218"/>
  <c r="DO218"/>
  <c r="DP218"/>
  <c r="DQ218"/>
  <c r="DR218"/>
  <c r="DS218"/>
  <c r="DT218"/>
  <c r="DU218"/>
  <c r="DV218"/>
  <c r="DW218"/>
  <c r="DX218"/>
  <c r="DY218"/>
  <c r="DZ218"/>
  <c r="EA218"/>
  <c r="EB218"/>
  <c r="EC218"/>
  <c r="ED218"/>
  <c r="EE218"/>
  <c r="EF218"/>
  <c r="EG218"/>
  <c r="EH218"/>
  <c r="EI218"/>
  <c r="EJ218"/>
  <c r="EK218"/>
  <c r="EL218"/>
  <c r="EM218"/>
  <c r="EN218"/>
  <c r="EO218"/>
  <c r="EP218"/>
  <c r="EQ218"/>
  <c r="ER218"/>
  <c r="ES218"/>
  <c r="ET218"/>
  <c r="EU218"/>
  <c r="EV218"/>
  <c r="EW218"/>
  <c r="EX218"/>
  <c r="EY218"/>
  <c r="EZ218"/>
  <c r="FA218"/>
  <c r="FB218"/>
  <c r="FC218"/>
  <c r="FD218"/>
  <c r="FE218"/>
  <c r="FF218"/>
  <c r="FG218"/>
  <c r="FH218"/>
  <c r="FI218"/>
  <c r="FJ218"/>
  <c r="FK218"/>
  <c r="FL218"/>
  <c r="FM218"/>
  <c r="FN218"/>
  <c r="FO218"/>
  <c r="FP218"/>
  <c r="FQ218"/>
  <c r="FR218"/>
  <c r="FS218"/>
  <c r="FT218"/>
  <c r="FU218"/>
  <c r="FV218"/>
  <c r="FW218"/>
  <c r="FX218"/>
  <c r="FY218"/>
  <c r="FZ218"/>
  <c r="GA218"/>
  <c r="GB218"/>
  <c r="GC218"/>
  <c r="GD218"/>
  <c r="GE218"/>
  <c r="GF218"/>
  <c r="GG218"/>
  <c r="GH218"/>
  <c r="GI218"/>
  <c r="GJ218"/>
  <c r="GK218"/>
  <c r="GL218"/>
  <c r="GM218"/>
  <c r="GN218"/>
  <c r="GO218"/>
  <c r="GP218"/>
  <c r="GQ218"/>
  <c r="GR218"/>
  <c r="GS218"/>
  <c r="GT218"/>
  <c r="GU218"/>
  <c r="GV218"/>
  <c r="GW218"/>
  <c r="GX218"/>
  <c r="C220"/>
  <c r="D220"/>
  <c r="AC220"/>
  <c r="AE220"/>
  <c r="AD220"/>
  <c r="CR220"/>
  <c r="Q220"/>
  <c r="AF220"/>
  <c r="AG220"/>
  <c r="CU220"/>
  <c r="T220"/>
  <c r="AH220"/>
  <c r="AI220"/>
  <c r="AJ220"/>
  <c r="CS220"/>
  <c r="R220"/>
  <c r="CT220"/>
  <c r="S220"/>
  <c r="CV220"/>
  <c r="U220"/>
  <c r="CW220"/>
  <c r="V220"/>
  <c r="CX220"/>
  <c r="W220"/>
  <c r="FR220"/>
  <c r="GL220"/>
  <c r="GN220"/>
  <c r="GP220"/>
  <c r="GV220"/>
  <c r="GX220"/>
  <c r="HC220"/>
  <c r="C221"/>
  <c r="D221"/>
  <c r="AC221"/>
  <c r="AB221"/>
  <c r="AD221"/>
  <c r="CR221"/>
  <c r="Q221"/>
  <c r="AE221"/>
  <c r="AF221"/>
  <c r="AG221"/>
  <c r="AH221"/>
  <c r="CV221"/>
  <c r="U221"/>
  <c r="AI221"/>
  <c r="AJ221"/>
  <c r="CQ221"/>
  <c r="P221"/>
  <c r="CP221"/>
  <c r="O221"/>
  <c r="CS221"/>
  <c r="R221"/>
  <c r="GK221"/>
  <c r="CT221"/>
  <c r="S221"/>
  <c r="CU221"/>
  <c r="T221"/>
  <c r="CW221"/>
  <c r="V221"/>
  <c r="CX221"/>
  <c r="W221"/>
  <c r="FR221"/>
  <c r="GL221"/>
  <c r="GO221"/>
  <c r="GP221"/>
  <c r="GV221"/>
  <c r="HC221"/>
  <c r="GX221"/>
  <c r="I222"/>
  <c r="AC222"/>
  <c r="AE222"/>
  <c r="AD222"/>
  <c r="AF222"/>
  <c r="CT222"/>
  <c r="S222"/>
  <c r="AG222"/>
  <c r="AH222"/>
  <c r="AI222"/>
  <c r="AJ222"/>
  <c r="CX222"/>
  <c r="W222"/>
  <c r="CQ222"/>
  <c r="P222"/>
  <c r="CS222"/>
  <c r="R222"/>
  <c r="GK222"/>
  <c r="CU222"/>
  <c r="T222"/>
  <c r="CV222"/>
  <c r="U222"/>
  <c r="CW222"/>
  <c r="V222"/>
  <c r="FR222"/>
  <c r="GL222"/>
  <c r="GO222"/>
  <c r="GP222"/>
  <c r="GV222"/>
  <c r="HC222"/>
  <c r="GX222"/>
  <c r="I223"/>
  <c r="AC223"/>
  <c r="AB223"/>
  <c r="AD223"/>
  <c r="CR223"/>
  <c r="Q223"/>
  <c r="AE223"/>
  <c r="AF223"/>
  <c r="AG223"/>
  <c r="AH223"/>
  <c r="CV223"/>
  <c r="U223"/>
  <c r="AI223"/>
  <c r="AJ223"/>
  <c r="CQ223"/>
  <c r="P223"/>
  <c r="CS223"/>
  <c r="R223"/>
  <c r="GK223"/>
  <c r="CT223"/>
  <c r="S223"/>
  <c r="CU223"/>
  <c r="T223"/>
  <c r="CW223"/>
  <c r="V223"/>
  <c r="CX223"/>
  <c r="W223"/>
  <c r="FR223"/>
  <c r="GL223"/>
  <c r="GO223"/>
  <c r="GP223"/>
  <c r="GV223"/>
  <c r="HC223"/>
  <c r="GX223"/>
  <c r="C224"/>
  <c r="D224"/>
  <c r="AC224"/>
  <c r="AE224"/>
  <c r="AD224"/>
  <c r="CR224"/>
  <c r="Q224"/>
  <c r="AF224"/>
  <c r="AG224"/>
  <c r="AH224"/>
  <c r="AI224"/>
  <c r="CW224"/>
  <c r="V224"/>
  <c r="AJ224"/>
  <c r="CQ224"/>
  <c r="P224"/>
  <c r="CP224"/>
  <c r="O224"/>
  <c r="CT224"/>
  <c r="S224"/>
  <c r="CU224"/>
  <c r="T224"/>
  <c r="CV224"/>
  <c r="U224"/>
  <c r="CX224"/>
  <c r="W224"/>
  <c r="FR224"/>
  <c r="GL224"/>
  <c r="GO224"/>
  <c r="GP224"/>
  <c r="GV224"/>
  <c r="HC224"/>
  <c r="GX224"/>
  <c r="I225"/>
  <c r="AC225"/>
  <c r="AE225"/>
  <c r="AD225"/>
  <c r="CR225"/>
  <c r="Q225"/>
  <c r="AF225"/>
  <c r="AG225"/>
  <c r="CU225"/>
  <c r="T225"/>
  <c r="AH225"/>
  <c r="AI225"/>
  <c r="AJ225"/>
  <c r="CS225"/>
  <c r="R225"/>
  <c r="GK225"/>
  <c r="CT225"/>
  <c r="S225"/>
  <c r="CV225"/>
  <c r="U225"/>
  <c r="CW225"/>
  <c r="V225"/>
  <c r="CX225"/>
  <c r="W225"/>
  <c r="FR225"/>
  <c r="GL225"/>
  <c r="GO225"/>
  <c r="GP225"/>
  <c r="GV225"/>
  <c r="HC225"/>
  <c r="GX225"/>
  <c r="I226"/>
  <c r="AC226"/>
  <c r="AB226"/>
  <c r="AE226"/>
  <c r="AD226"/>
  <c r="CR226"/>
  <c r="Q226"/>
  <c r="AF226"/>
  <c r="AG226"/>
  <c r="AH226"/>
  <c r="AI226"/>
  <c r="CW226"/>
  <c r="V226"/>
  <c r="AJ226"/>
  <c r="CQ226"/>
  <c r="P226"/>
  <c r="CT226"/>
  <c r="S226"/>
  <c r="CU226"/>
  <c r="T226"/>
  <c r="CV226"/>
  <c r="U226"/>
  <c r="CX226"/>
  <c r="W226"/>
  <c r="FR226"/>
  <c r="GL226"/>
  <c r="GO226"/>
  <c r="GP226"/>
  <c r="GV226"/>
  <c r="HC226"/>
  <c r="GX226"/>
  <c r="C227"/>
  <c r="D227"/>
  <c r="AC227"/>
  <c r="AE227"/>
  <c r="AD227"/>
  <c r="AF227"/>
  <c r="CT227"/>
  <c r="S227"/>
  <c r="AG227"/>
  <c r="AH227"/>
  <c r="AI227"/>
  <c r="AJ227"/>
  <c r="CX227"/>
  <c r="W227"/>
  <c r="CQ227"/>
  <c r="P227"/>
  <c r="CS227"/>
  <c r="R227"/>
  <c r="GK227"/>
  <c r="CU227"/>
  <c r="T227"/>
  <c r="CV227"/>
  <c r="U227"/>
  <c r="CW227"/>
  <c r="V227"/>
  <c r="FR227"/>
  <c r="BY233"/>
  <c r="GL227"/>
  <c r="GN227"/>
  <c r="GP227"/>
  <c r="GV227"/>
  <c r="HC227"/>
  <c r="GX227"/>
  <c r="I228"/>
  <c r="AC228"/>
  <c r="AB228"/>
  <c r="AD228"/>
  <c r="CR228"/>
  <c r="Q228"/>
  <c r="AE228"/>
  <c r="AF228"/>
  <c r="AG228"/>
  <c r="AH228"/>
  <c r="CV228"/>
  <c r="U228"/>
  <c r="AI228"/>
  <c r="AJ228"/>
  <c r="CQ228"/>
  <c r="P228"/>
  <c r="CS228"/>
  <c r="R228"/>
  <c r="GK228"/>
  <c r="CT228"/>
  <c r="S228"/>
  <c r="CU228"/>
  <c r="T228"/>
  <c r="CW228"/>
  <c r="V228"/>
  <c r="CX228"/>
  <c r="W228"/>
  <c r="FR228"/>
  <c r="GL228"/>
  <c r="GN228"/>
  <c r="GP228"/>
  <c r="GV228"/>
  <c r="HC228"/>
  <c r="GX228"/>
  <c r="C229"/>
  <c r="D229"/>
  <c r="AC229"/>
  <c r="AE229"/>
  <c r="AD229"/>
  <c r="CR229"/>
  <c r="Q229"/>
  <c r="AF229"/>
  <c r="AG229"/>
  <c r="AH229"/>
  <c r="AI229"/>
  <c r="CW229"/>
  <c r="V229"/>
  <c r="AJ229"/>
  <c r="CQ229"/>
  <c r="P229"/>
  <c r="CP229"/>
  <c r="O229"/>
  <c r="CT229"/>
  <c r="S229"/>
  <c r="CU229"/>
  <c r="T229"/>
  <c r="CV229"/>
  <c r="U229"/>
  <c r="CX229"/>
  <c r="W229"/>
  <c r="FR229"/>
  <c r="GL229"/>
  <c r="GN229"/>
  <c r="GP229"/>
  <c r="GV229"/>
  <c r="HC229"/>
  <c r="GX229"/>
  <c r="I230"/>
  <c r="AC230"/>
  <c r="AE230"/>
  <c r="AD230"/>
  <c r="CR230"/>
  <c r="Q230"/>
  <c r="AF230"/>
  <c r="AG230"/>
  <c r="CU230"/>
  <c r="T230"/>
  <c r="AH230"/>
  <c r="AI230"/>
  <c r="AJ230"/>
  <c r="CS230"/>
  <c r="R230"/>
  <c r="GK230"/>
  <c r="CT230"/>
  <c r="S230"/>
  <c r="CV230"/>
  <c r="U230"/>
  <c r="CW230"/>
  <c r="V230"/>
  <c r="CX230"/>
  <c r="W230"/>
  <c r="FR230"/>
  <c r="GL230"/>
  <c r="GN230"/>
  <c r="GP230"/>
  <c r="GV230"/>
  <c r="HC230"/>
  <c r="GX230"/>
  <c r="I231"/>
  <c r="AC231"/>
  <c r="AB231"/>
  <c r="AD231"/>
  <c r="CR231"/>
  <c r="Q231"/>
  <c r="AE231"/>
  <c r="CS231"/>
  <c r="R231"/>
  <c r="GK231"/>
  <c r="AF231"/>
  <c r="AG231"/>
  <c r="AH231"/>
  <c r="CV231"/>
  <c r="U231"/>
  <c r="AI231"/>
  <c r="CW231"/>
  <c r="V231"/>
  <c r="AJ231"/>
  <c r="CQ231"/>
  <c r="P231"/>
  <c r="CP231"/>
  <c r="O231"/>
  <c r="CT231"/>
  <c r="S231"/>
  <c r="CU231"/>
  <c r="T231"/>
  <c r="CX231"/>
  <c r="W231"/>
  <c r="FR231"/>
  <c r="GL231"/>
  <c r="GN231"/>
  <c r="GP231"/>
  <c r="GV231"/>
  <c r="HC231"/>
  <c r="GX231"/>
  <c r="B233"/>
  <c r="B218"/>
  <c r="C233"/>
  <c r="C218"/>
  <c r="D233"/>
  <c r="D218"/>
  <c r="F233"/>
  <c r="F218"/>
  <c r="G233"/>
  <c r="G218"/>
  <c r="AO233"/>
  <c r="AO218"/>
  <c r="BB233"/>
  <c r="BB218"/>
  <c r="BX233"/>
  <c r="BX218"/>
  <c r="BZ233"/>
  <c r="CG233"/>
  <c r="CD233"/>
  <c r="AU233"/>
  <c r="CI233"/>
  <c r="CK233"/>
  <c r="CK218"/>
  <c r="CL233"/>
  <c r="BC233"/>
  <c r="F237"/>
  <c r="F246"/>
  <c r="D262"/>
  <c r="C264"/>
  <c r="E264"/>
  <c r="G264"/>
  <c r="Z264"/>
  <c r="AA264"/>
  <c r="AM264"/>
  <c r="AN264"/>
  <c r="BD264"/>
  <c r="BE264"/>
  <c r="BF264"/>
  <c r="BG264"/>
  <c r="BH264"/>
  <c r="BI264"/>
  <c r="BJ264"/>
  <c r="BK264"/>
  <c r="BL264"/>
  <c r="BM264"/>
  <c r="BN264"/>
  <c r="BO264"/>
  <c r="BP264"/>
  <c r="BQ264"/>
  <c r="BR264"/>
  <c r="BS264"/>
  <c r="BT264"/>
  <c r="BU264"/>
  <c r="BV264"/>
  <c r="BW264"/>
  <c r="CL264"/>
  <c r="CM264"/>
  <c r="CN264"/>
  <c r="CO264"/>
  <c r="CP264"/>
  <c r="CQ264"/>
  <c r="CR264"/>
  <c r="CS264"/>
  <c r="CT264"/>
  <c r="CU264"/>
  <c r="CV264"/>
  <c r="CW264"/>
  <c r="CX264"/>
  <c r="CY264"/>
  <c r="CZ264"/>
  <c r="DA264"/>
  <c r="DB264"/>
  <c r="DC264"/>
  <c r="DD264"/>
  <c r="DE264"/>
  <c r="DF264"/>
  <c r="DG264"/>
  <c r="DH264"/>
  <c r="DI264"/>
  <c r="DJ264"/>
  <c r="DK264"/>
  <c r="DL264"/>
  <c r="DM264"/>
  <c r="DN264"/>
  <c r="DO264"/>
  <c r="DP264"/>
  <c r="DQ264"/>
  <c r="DR264"/>
  <c r="DS264"/>
  <c r="DT264"/>
  <c r="DU264"/>
  <c r="DV264"/>
  <c r="DW264"/>
  <c r="DX264"/>
  <c r="DY264"/>
  <c r="DZ264"/>
  <c r="EA264"/>
  <c r="EB264"/>
  <c r="EC264"/>
  <c r="ED264"/>
  <c r="EE264"/>
  <c r="EF264"/>
  <c r="EG264"/>
  <c r="EH264"/>
  <c r="EI264"/>
  <c r="EJ264"/>
  <c r="EK264"/>
  <c r="EL264"/>
  <c r="EM264"/>
  <c r="EN264"/>
  <c r="EO264"/>
  <c r="EP264"/>
  <c r="EQ264"/>
  <c r="ER264"/>
  <c r="ES264"/>
  <c r="ET264"/>
  <c r="EU264"/>
  <c r="EV264"/>
  <c r="EW264"/>
  <c r="EX264"/>
  <c r="EY264"/>
  <c r="EZ264"/>
  <c r="FA264"/>
  <c r="FB264"/>
  <c r="FC264"/>
  <c r="FD264"/>
  <c r="FE264"/>
  <c r="FF264"/>
  <c r="FG264"/>
  <c r="FH264"/>
  <c r="FI264"/>
  <c r="FJ264"/>
  <c r="FK264"/>
  <c r="FL264"/>
  <c r="FM264"/>
  <c r="FN264"/>
  <c r="FO264"/>
  <c r="FP264"/>
  <c r="FQ264"/>
  <c r="FR264"/>
  <c r="FS264"/>
  <c r="FT264"/>
  <c r="FU264"/>
  <c r="FV264"/>
  <c r="FW264"/>
  <c r="FX264"/>
  <c r="FY264"/>
  <c r="FZ264"/>
  <c r="GA264"/>
  <c r="GB264"/>
  <c r="GC264"/>
  <c r="GD264"/>
  <c r="GE264"/>
  <c r="GF264"/>
  <c r="GG264"/>
  <c r="GH264"/>
  <c r="GI264"/>
  <c r="GJ264"/>
  <c r="GK264"/>
  <c r="GL264"/>
  <c r="GM264"/>
  <c r="GN264"/>
  <c r="GO264"/>
  <c r="GP264"/>
  <c r="GQ264"/>
  <c r="GR264"/>
  <c r="GS264"/>
  <c r="GT264"/>
  <c r="GU264"/>
  <c r="GV264"/>
  <c r="GW264"/>
  <c r="GX264"/>
  <c r="C266"/>
  <c r="D266"/>
  <c r="I266"/>
  <c r="W266"/>
  <c r="AC266"/>
  <c r="AE266"/>
  <c r="AD266"/>
  <c r="CR266"/>
  <c r="Q266"/>
  <c r="AF266"/>
  <c r="AG266"/>
  <c r="CU266"/>
  <c r="T266"/>
  <c r="AH266"/>
  <c r="AI266"/>
  <c r="AJ266"/>
  <c r="CS266"/>
  <c r="R266"/>
  <c r="CT266"/>
  <c r="S266"/>
  <c r="CV266"/>
  <c r="U266"/>
  <c r="CW266"/>
  <c r="V266"/>
  <c r="CX266"/>
  <c r="FR266"/>
  <c r="GK266"/>
  <c r="GL266"/>
  <c r="GO266"/>
  <c r="GP266"/>
  <c r="GV266"/>
  <c r="HC266"/>
  <c r="GX266"/>
  <c r="C267"/>
  <c r="D267"/>
  <c r="T267"/>
  <c r="AC267"/>
  <c r="AB267"/>
  <c r="AD267"/>
  <c r="CR267"/>
  <c r="Q267"/>
  <c r="AE267"/>
  <c r="AF267"/>
  <c r="AG267"/>
  <c r="AH267"/>
  <c r="CV267"/>
  <c r="U267"/>
  <c r="AI267"/>
  <c r="AJ267"/>
  <c r="CQ267"/>
  <c r="P267"/>
  <c r="CP267"/>
  <c r="O267"/>
  <c r="CS267"/>
  <c r="R267"/>
  <c r="GK267"/>
  <c r="CT267"/>
  <c r="S267"/>
  <c r="CZ267"/>
  <c r="Y267"/>
  <c r="CU267"/>
  <c r="CW267"/>
  <c r="V267"/>
  <c r="CX267"/>
  <c r="W267"/>
  <c r="CY267"/>
  <c r="X267"/>
  <c r="FR267"/>
  <c r="GL267"/>
  <c r="GO267"/>
  <c r="GP267"/>
  <c r="CD285"/>
  <c r="AU285"/>
  <c r="AU264"/>
  <c r="GV267"/>
  <c r="HC267"/>
  <c r="GX267"/>
  <c r="C268"/>
  <c r="D268"/>
  <c r="I268"/>
  <c r="P268"/>
  <c r="AC268"/>
  <c r="AD268"/>
  <c r="CR268"/>
  <c r="Q268"/>
  <c r="AE268"/>
  <c r="AF268"/>
  <c r="AG268"/>
  <c r="AH268"/>
  <c r="CV268"/>
  <c r="U268"/>
  <c r="AI268"/>
  <c r="AJ268"/>
  <c r="CQ268"/>
  <c r="CS268"/>
  <c r="R268"/>
  <c r="GK268"/>
  <c r="CT268"/>
  <c r="S268"/>
  <c r="CU268"/>
  <c r="T268"/>
  <c r="CW268"/>
  <c r="V268"/>
  <c r="CX268"/>
  <c r="W268"/>
  <c r="FR268"/>
  <c r="GL268"/>
  <c r="GO268"/>
  <c r="GP268"/>
  <c r="GV268"/>
  <c r="HC268"/>
  <c r="GX268"/>
  <c r="C269"/>
  <c r="D269"/>
  <c r="AC269"/>
  <c r="AE269"/>
  <c r="AF269"/>
  <c r="AG269"/>
  <c r="AH269"/>
  <c r="AI269"/>
  <c r="CW269"/>
  <c r="V269"/>
  <c r="AJ269"/>
  <c r="CQ269"/>
  <c r="P269"/>
  <c r="CT269"/>
  <c r="S269"/>
  <c r="CU269"/>
  <c r="T269"/>
  <c r="CV269"/>
  <c r="U269"/>
  <c r="CX269"/>
  <c r="W269"/>
  <c r="FR269"/>
  <c r="GL269"/>
  <c r="GN269"/>
  <c r="GP269"/>
  <c r="GV269"/>
  <c r="HC269"/>
  <c r="GX269"/>
  <c r="I270"/>
  <c r="W270"/>
  <c r="AC270"/>
  <c r="AE270"/>
  <c r="AD270"/>
  <c r="CR270"/>
  <c r="Q270"/>
  <c r="AF270"/>
  <c r="AG270"/>
  <c r="CU270"/>
  <c r="T270"/>
  <c r="AH270"/>
  <c r="AI270"/>
  <c r="AJ270"/>
  <c r="CS270"/>
  <c r="R270"/>
  <c r="GK270"/>
  <c r="CT270"/>
  <c r="S270"/>
  <c r="CV270"/>
  <c r="U270"/>
  <c r="CW270"/>
  <c r="V270"/>
  <c r="CX270"/>
  <c r="FR270"/>
  <c r="GL270"/>
  <c r="GN270"/>
  <c r="GP270"/>
  <c r="GV270"/>
  <c r="HC270"/>
  <c r="GX270"/>
  <c r="I271"/>
  <c r="U271"/>
  <c r="AC271"/>
  <c r="AE271"/>
  <c r="AF271"/>
  <c r="AG271"/>
  <c r="AH271"/>
  <c r="AI271"/>
  <c r="CW271"/>
  <c r="V271"/>
  <c r="AJ271"/>
  <c r="CQ271"/>
  <c r="P271"/>
  <c r="CT271"/>
  <c r="S271"/>
  <c r="CU271"/>
  <c r="T271"/>
  <c r="CV271"/>
  <c r="CX271"/>
  <c r="W271"/>
  <c r="FR271"/>
  <c r="GL271"/>
  <c r="GN271"/>
  <c r="GP271"/>
  <c r="GV271"/>
  <c r="HC271"/>
  <c r="GX271"/>
  <c r="C272"/>
  <c r="D272"/>
  <c r="R272"/>
  <c r="GK272"/>
  <c r="AB272"/>
  <c r="AC272"/>
  <c r="AE272"/>
  <c r="AD272"/>
  <c r="CR272"/>
  <c r="Q272"/>
  <c r="AF272"/>
  <c r="CT272"/>
  <c r="S272"/>
  <c r="AG272"/>
  <c r="AH272"/>
  <c r="AI272"/>
  <c r="AJ272"/>
  <c r="CX272"/>
  <c r="W272"/>
  <c r="CQ272"/>
  <c r="P272"/>
  <c r="CP272"/>
  <c r="O272"/>
  <c r="CS272"/>
  <c r="CU272"/>
  <c r="T272"/>
  <c r="CV272"/>
  <c r="U272"/>
  <c r="CW272"/>
  <c r="V272"/>
  <c r="FR272"/>
  <c r="GL272"/>
  <c r="GO272"/>
  <c r="GP272"/>
  <c r="GV272"/>
  <c r="HC272"/>
  <c r="GX272"/>
  <c r="I273"/>
  <c r="T273"/>
  <c r="AC273"/>
  <c r="AB273"/>
  <c r="AD273"/>
  <c r="CR273"/>
  <c r="Q273"/>
  <c r="AE273"/>
  <c r="AF273"/>
  <c r="AG273"/>
  <c r="AH273"/>
  <c r="CV273"/>
  <c r="U273"/>
  <c r="AI273"/>
  <c r="AJ273"/>
  <c r="CQ273"/>
  <c r="P273"/>
  <c r="CP273"/>
  <c r="O273"/>
  <c r="CS273"/>
  <c r="R273"/>
  <c r="GK273"/>
  <c r="CT273"/>
  <c r="S273"/>
  <c r="CZ273"/>
  <c r="Y273"/>
  <c r="CU273"/>
  <c r="CW273"/>
  <c r="V273"/>
  <c r="CX273"/>
  <c r="W273"/>
  <c r="CY273"/>
  <c r="X273"/>
  <c r="FR273"/>
  <c r="GL273"/>
  <c r="GO273"/>
  <c r="GP273"/>
  <c r="GV273"/>
  <c r="HC273"/>
  <c r="GX273"/>
  <c r="C274"/>
  <c r="D274"/>
  <c r="U274"/>
  <c r="AC274"/>
  <c r="AE274"/>
  <c r="AF274"/>
  <c r="AG274"/>
  <c r="AH274"/>
  <c r="AI274"/>
  <c r="CW274"/>
  <c r="V274"/>
  <c r="AJ274"/>
  <c r="CQ274"/>
  <c r="P274"/>
  <c r="CT274"/>
  <c r="S274"/>
  <c r="CU274"/>
  <c r="T274"/>
  <c r="CV274"/>
  <c r="CX274"/>
  <c r="W274"/>
  <c r="FR274"/>
  <c r="GL274"/>
  <c r="GN274"/>
  <c r="GP274"/>
  <c r="GV274"/>
  <c r="HC274"/>
  <c r="GX274"/>
  <c r="I275"/>
  <c r="S275"/>
  <c r="AC275"/>
  <c r="AE275"/>
  <c r="AD275"/>
  <c r="CR275"/>
  <c r="Q275"/>
  <c r="AF275"/>
  <c r="AG275"/>
  <c r="CU275"/>
  <c r="T275"/>
  <c r="AH275"/>
  <c r="AI275"/>
  <c r="AJ275"/>
  <c r="CS275"/>
  <c r="R275"/>
  <c r="CT275"/>
  <c r="CV275"/>
  <c r="U275"/>
  <c r="CW275"/>
  <c r="V275"/>
  <c r="CX275"/>
  <c r="W275"/>
  <c r="FR275"/>
  <c r="GK275"/>
  <c r="GL275"/>
  <c r="GN275"/>
  <c r="GP275"/>
  <c r="GV275"/>
  <c r="HC275"/>
  <c r="GX275"/>
  <c r="C276"/>
  <c r="D276"/>
  <c r="I276"/>
  <c r="I277"/>
  <c r="W276"/>
  <c r="AC276"/>
  <c r="AE276"/>
  <c r="AD276"/>
  <c r="CR276"/>
  <c r="Q276"/>
  <c r="AF276"/>
  <c r="AG276"/>
  <c r="CU276"/>
  <c r="T276"/>
  <c r="AH276"/>
  <c r="AI276"/>
  <c r="AJ276"/>
  <c r="CS276"/>
  <c r="R276"/>
  <c r="CT276"/>
  <c r="S276"/>
  <c r="CV276"/>
  <c r="U276"/>
  <c r="CW276"/>
  <c r="V276"/>
  <c r="CX276"/>
  <c r="FR276"/>
  <c r="GK276"/>
  <c r="GL276"/>
  <c r="GN276"/>
  <c r="GP276"/>
  <c r="GV276"/>
  <c r="HC276"/>
  <c r="GX276"/>
  <c r="AC277"/>
  <c r="AE277"/>
  <c r="AF277"/>
  <c r="AG277"/>
  <c r="AH277"/>
  <c r="AI277"/>
  <c r="CW277"/>
  <c r="V277"/>
  <c r="AJ277"/>
  <c r="CQ277"/>
  <c r="P277"/>
  <c r="CT277"/>
  <c r="S277"/>
  <c r="CU277"/>
  <c r="T277"/>
  <c r="CV277"/>
  <c r="U277"/>
  <c r="CX277"/>
  <c r="W277"/>
  <c r="FR277"/>
  <c r="GL277"/>
  <c r="GN277"/>
  <c r="GP277"/>
  <c r="GV277"/>
  <c r="HC277"/>
  <c r="GX277"/>
  <c r="C278"/>
  <c r="D278"/>
  <c r="I278"/>
  <c r="AC278"/>
  <c r="AE278"/>
  <c r="AF278"/>
  <c r="CT278"/>
  <c r="S278"/>
  <c r="AG278"/>
  <c r="AH278"/>
  <c r="AI278"/>
  <c r="CW278"/>
  <c r="V278"/>
  <c r="AJ278"/>
  <c r="CQ278"/>
  <c r="P278"/>
  <c r="CU278"/>
  <c r="T278"/>
  <c r="CV278"/>
  <c r="U278"/>
  <c r="CX278"/>
  <c r="W278"/>
  <c r="FR278"/>
  <c r="GL278"/>
  <c r="GN278"/>
  <c r="GP278"/>
  <c r="GV278"/>
  <c r="HC278"/>
  <c r="GX278"/>
  <c r="I279"/>
  <c r="AC279"/>
  <c r="AD279"/>
  <c r="CR279"/>
  <c r="Q279"/>
  <c r="AE279"/>
  <c r="AF279"/>
  <c r="AG279"/>
  <c r="CU279"/>
  <c r="T279"/>
  <c r="AH279"/>
  <c r="AI279"/>
  <c r="AJ279"/>
  <c r="CS279"/>
  <c r="R279"/>
  <c r="GK279"/>
  <c r="CT279"/>
  <c r="S279"/>
  <c r="CV279"/>
  <c r="U279"/>
  <c r="CW279"/>
  <c r="V279"/>
  <c r="CX279"/>
  <c r="W279"/>
  <c r="FR279"/>
  <c r="GL279"/>
  <c r="GN279"/>
  <c r="GP279"/>
  <c r="GV279"/>
  <c r="HC279"/>
  <c r="GX279"/>
  <c r="C280"/>
  <c r="D280"/>
  <c r="I280"/>
  <c r="I281"/>
  <c r="S280"/>
  <c r="AC280"/>
  <c r="AE280"/>
  <c r="AD280"/>
  <c r="CR280"/>
  <c r="Q280"/>
  <c r="AF280"/>
  <c r="AG280"/>
  <c r="CU280"/>
  <c r="T280"/>
  <c r="AH280"/>
  <c r="AI280"/>
  <c r="AJ280"/>
  <c r="CS280"/>
  <c r="R280"/>
  <c r="CT280"/>
  <c r="CV280"/>
  <c r="U280"/>
  <c r="CW280"/>
  <c r="V280"/>
  <c r="CX280"/>
  <c r="W280"/>
  <c r="FR280"/>
  <c r="GK280"/>
  <c r="GL280"/>
  <c r="GN280"/>
  <c r="GP280"/>
  <c r="GV280"/>
  <c r="HC280"/>
  <c r="GX280"/>
  <c r="U281"/>
  <c r="AC281"/>
  <c r="AE281"/>
  <c r="AF281"/>
  <c r="AG281"/>
  <c r="AH281"/>
  <c r="AI281"/>
  <c r="CW281"/>
  <c r="AJ281"/>
  <c r="CQ281"/>
  <c r="CT281"/>
  <c r="CU281"/>
  <c r="T281"/>
  <c r="CV281"/>
  <c r="CX281"/>
  <c r="W281"/>
  <c r="FR281"/>
  <c r="GL281"/>
  <c r="GN281"/>
  <c r="GP281"/>
  <c r="GV281"/>
  <c r="HC281"/>
  <c r="C282"/>
  <c r="D282"/>
  <c r="I282"/>
  <c r="T282"/>
  <c r="AC282"/>
  <c r="AD282"/>
  <c r="AB282"/>
  <c r="AE282"/>
  <c r="CS282"/>
  <c r="R282"/>
  <c r="GK282"/>
  <c r="AF282"/>
  <c r="CT282"/>
  <c r="S282"/>
  <c r="CY282"/>
  <c r="X282"/>
  <c r="AG282"/>
  <c r="AH282"/>
  <c r="CV282"/>
  <c r="U282"/>
  <c r="AI282"/>
  <c r="CW282"/>
  <c r="V282"/>
  <c r="AJ282"/>
  <c r="CX282"/>
  <c r="W282"/>
  <c r="CQ282"/>
  <c r="P282"/>
  <c r="CP282"/>
  <c r="O282"/>
  <c r="CR282"/>
  <c r="Q282"/>
  <c r="CU282"/>
  <c r="CZ282"/>
  <c r="Y282"/>
  <c r="FR282"/>
  <c r="GL282"/>
  <c r="GO282"/>
  <c r="GP282"/>
  <c r="GV282"/>
  <c r="HC282"/>
  <c r="GX282"/>
  <c r="I283"/>
  <c r="V283"/>
  <c r="W283"/>
  <c r="AC283"/>
  <c r="CQ283"/>
  <c r="P283"/>
  <c r="AD283"/>
  <c r="CR283"/>
  <c r="Q283"/>
  <c r="AE283"/>
  <c r="AF283"/>
  <c r="AG283"/>
  <c r="CU283"/>
  <c r="T283"/>
  <c r="AH283"/>
  <c r="CV283"/>
  <c r="U283"/>
  <c r="AI283"/>
  <c r="AJ283"/>
  <c r="CS283"/>
  <c r="R283"/>
  <c r="GK283"/>
  <c r="CT283"/>
  <c r="S283"/>
  <c r="CW283"/>
  <c r="CX283"/>
  <c r="FR283"/>
  <c r="GL283"/>
  <c r="GO283"/>
  <c r="GP283"/>
  <c r="GV283"/>
  <c r="GX283"/>
  <c r="HC283"/>
  <c r="B285"/>
  <c r="B264"/>
  <c r="C285"/>
  <c r="D285"/>
  <c r="D264"/>
  <c r="F285"/>
  <c r="F264"/>
  <c r="G285"/>
  <c r="AO285"/>
  <c r="AO264"/>
  <c r="BX285"/>
  <c r="BX264"/>
  <c r="BY285"/>
  <c r="CK285"/>
  <c r="CL285"/>
  <c r="BC285"/>
  <c r="BC264"/>
  <c r="F301"/>
  <c r="F304"/>
  <c r="D314"/>
  <c r="E316"/>
  <c r="Z316"/>
  <c r="AA316"/>
  <c r="AM316"/>
  <c r="AN316"/>
  <c r="BD316"/>
  <c r="BE316"/>
  <c r="BF316"/>
  <c r="BG316"/>
  <c r="BH316"/>
  <c r="BI316"/>
  <c r="BJ316"/>
  <c r="BK316"/>
  <c r="BL316"/>
  <c r="BM316"/>
  <c r="BN316"/>
  <c r="BO316"/>
  <c r="BP316"/>
  <c r="BQ316"/>
  <c r="BR316"/>
  <c r="BS316"/>
  <c r="BT316"/>
  <c r="BU316"/>
  <c r="BV316"/>
  <c r="BW316"/>
  <c r="CM316"/>
  <c r="CN316"/>
  <c r="CO316"/>
  <c r="CP316"/>
  <c r="CQ316"/>
  <c r="CR316"/>
  <c r="CS316"/>
  <c r="CT316"/>
  <c r="CU316"/>
  <c r="CV316"/>
  <c r="CW316"/>
  <c r="CX316"/>
  <c r="CY316"/>
  <c r="CZ316"/>
  <c r="DA316"/>
  <c r="DB316"/>
  <c r="DC316"/>
  <c r="DD316"/>
  <c r="DE316"/>
  <c r="DF316"/>
  <c r="DG316"/>
  <c r="DH316"/>
  <c r="DI316"/>
  <c r="DJ316"/>
  <c r="DK316"/>
  <c r="DL316"/>
  <c r="DM316"/>
  <c r="DN316"/>
  <c r="DO316"/>
  <c r="DP316"/>
  <c r="DQ316"/>
  <c r="DR316"/>
  <c r="DS316"/>
  <c r="DT316"/>
  <c r="DU316"/>
  <c r="DV316"/>
  <c r="DW316"/>
  <c r="DX316"/>
  <c r="DY316"/>
  <c r="DZ316"/>
  <c r="EA316"/>
  <c r="EB316"/>
  <c r="EC316"/>
  <c r="ED316"/>
  <c r="EE316"/>
  <c r="EF316"/>
  <c r="EG316"/>
  <c r="EH316"/>
  <c r="EI316"/>
  <c r="EJ316"/>
  <c r="EK316"/>
  <c r="EL316"/>
  <c r="EM316"/>
  <c r="EN316"/>
  <c r="EO316"/>
  <c r="EP316"/>
  <c r="EQ316"/>
  <c r="ER316"/>
  <c r="ES316"/>
  <c r="ET316"/>
  <c r="EU316"/>
  <c r="EV316"/>
  <c r="EW316"/>
  <c r="EX316"/>
  <c r="EY316"/>
  <c r="EZ316"/>
  <c r="FA316"/>
  <c r="FB316"/>
  <c r="FC316"/>
  <c r="FD316"/>
  <c r="FE316"/>
  <c r="FF316"/>
  <c r="FG316"/>
  <c r="FH316"/>
  <c r="FI316"/>
  <c r="FJ316"/>
  <c r="FK316"/>
  <c r="FL316"/>
  <c r="FM316"/>
  <c r="FN316"/>
  <c r="FO316"/>
  <c r="FP316"/>
  <c r="FQ316"/>
  <c r="FR316"/>
  <c r="FS316"/>
  <c r="FT316"/>
  <c r="FU316"/>
  <c r="FV316"/>
  <c r="FW316"/>
  <c r="FX316"/>
  <c r="FY316"/>
  <c r="FZ316"/>
  <c r="GA316"/>
  <c r="GB316"/>
  <c r="GC316"/>
  <c r="GD316"/>
  <c r="GE316"/>
  <c r="GF316"/>
  <c r="GG316"/>
  <c r="GH316"/>
  <c r="GI316"/>
  <c r="GJ316"/>
  <c r="GK316"/>
  <c r="GL316"/>
  <c r="GM316"/>
  <c r="GN316"/>
  <c r="GO316"/>
  <c r="GP316"/>
  <c r="GQ316"/>
  <c r="GR316"/>
  <c r="GS316"/>
  <c r="GT316"/>
  <c r="GU316"/>
  <c r="GV316"/>
  <c r="GW316"/>
  <c r="GX316"/>
  <c r="C318"/>
  <c r="D318"/>
  <c r="AC318"/>
  <c r="AE318"/>
  <c r="CS318"/>
  <c r="R318"/>
  <c r="AF318"/>
  <c r="AG318"/>
  <c r="CU318"/>
  <c r="T318"/>
  <c r="AH318"/>
  <c r="AI318"/>
  <c r="CW318"/>
  <c r="V318"/>
  <c r="AJ318"/>
  <c r="CT318"/>
  <c r="S318"/>
  <c r="CV318"/>
  <c r="U318"/>
  <c r="CX318"/>
  <c r="W318"/>
  <c r="FR318"/>
  <c r="GL318"/>
  <c r="GO318"/>
  <c r="GP318"/>
  <c r="GV318"/>
  <c r="HC318"/>
  <c r="GX318"/>
  <c r="C319"/>
  <c r="D319"/>
  <c r="AC319"/>
  <c r="AD319"/>
  <c r="AB319"/>
  <c r="AE319"/>
  <c r="AF319"/>
  <c r="CT319"/>
  <c r="S319"/>
  <c r="AG319"/>
  <c r="AH319"/>
  <c r="CV319"/>
  <c r="U319"/>
  <c r="AI319"/>
  <c r="AJ319"/>
  <c r="CX319"/>
  <c r="W319"/>
  <c r="CQ319"/>
  <c r="P319"/>
  <c r="CS319"/>
  <c r="R319"/>
  <c r="GK319"/>
  <c r="CU319"/>
  <c r="T319"/>
  <c r="CW319"/>
  <c r="V319"/>
  <c r="FR319"/>
  <c r="GL319"/>
  <c r="GO319"/>
  <c r="GP319"/>
  <c r="GV319"/>
  <c r="GX319"/>
  <c r="HC319"/>
  <c r="C320"/>
  <c r="D320"/>
  <c r="AC320"/>
  <c r="CQ320"/>
  <c r="P320"/>
  <c r="AE320"/>
  <c r="AD320"/>
  <c r="CR320"/>
  <c r="Q320"/>
  <c r="AF320"/>
  <c r="AG320"/>
  <c r="CU320"/>
  <c r="T320"/>
  <c r="AH320"/>
  <c r="AI320"/>
  <c r="CW320"/>
  <c r="V320"/>
  <c r="AJ320"/>
  <c r="CT320"/>
  <c r="S320"/>
  <c r="CV320"/>
  <c r="U320"/>
  <c r="CX320"/>
  <c r="W320"/>
  <c r="FR320"/>
  <c r="GL320"/>
  <c r="GO320"/>
  <c r="GP320"/>
  <c r="GV320"/>
  <c r="HC320"/>
  <c r="GX320"/>
  <c r="C321"/>
  <c r="D321"/>
  <c r="AC321"/>
  <c r="AD321"/>
  <c r="CR321"/>
  <c r="Q321"/>
  <c r="AE321"/>
  <c r="AF321"/>
  <c r="AB321"/>
  <c r="AG321"/>
  <c r="AH321"/>
  <c r="CV321"/>
  <c r="U321"/>
  <c r="AI321"/>
  <c r="AJ321"/>
  <c r="CX321"/>
  <c r="W321"/>
  <c r="CQ321"/>
  <c r="P321"/>
  <c r="CS321"/>
  <c r="R321"/>
  <c r="GK321"/>
  <c r="CU321"/>
  <c r="T321"/>
  <c r="CW321"/>
  <c r="V321"/>
  <c r="FR321"/>
  <c r="GL321"/>
  <c r="GO321"/>
  <c r="GP321"/>
  <c r="GV321"/>
  <c r="HC321"/>
  <c r="GX321"/>
  <c r="C322"/>
  <c r="D322"/>
  <c r="I322"/>
  <c r="AC322"/>
  <c r="AD322"/>
  <c r="CR322"/>
  <c r="Q322"/>
  <c r="AE322"/>
  <c r="AF322"/>
  <c r="AB322"/>
  <c r="AG322"/>
  <c r="AH322"/>
  <c r="CV322"/>
  <c r="U322"/>
  <c r="AI322"/>
  <c r="AJ322"/>
  <c r="CX322"/>
  <c r="W322"/>
  <c r="CQ322"/>
  <c r="P322"/>
  <c r="CS322"/>
  <c r="R322"/>
  <c r="GK322"/>
  <c r="CU322"/>
  <c r="T322"/>
  <c r="CW322"/>
  <c r="V322"/>
  <c r="FR322"/>
  <c r="GL322"/>
  <c r="GO322"/>
  <c r="GP322"/>
  <c r="GV322"/>
  <c r="HC322"/>
  <c r="GX322"/>
  <c r="AC323"/>
  <c r="AD323"/>
  <c r="AB323"/>
  <c r="AE323"/>
  <c r="AF323"/>
  <c r="CT323"/>
  <c r="AG323"/>
  <c r="AH323"/>
  <c r="CV323"/>
  <c r="AI323"/>
  <c r="AJ323"/>
  <c r="CX323"/>
  <c r="CQ323"/>
  <c r="CS323"/>
  <c r="CU323"/>
  <c r="CW323"/>
  <c r="FR323"/>
  <c r="GL323"/>
  <c r="GO323"/>
  <c r="GP323"/>
  <c r="GV323"/>
  <c r="HC323"/>
  <c r="I324"/>
  <c r="AC324"/>
  <c r="AD324"/>
  <c r="CR324"/>
  <c r="Q324"/>
  <c r="AE324"/>
  <c r="AF324"/>
  <c r="AB324"/>
  <c r="AG324"/>
  <c r="AH324"/>
  <c r="CV324"/>
  <c r="U324"/>
  <c r="AI324"/>
  <c r="AJ324"/>
  <c r="CX324"/>
  <c r="W324"/>
  <c r="CQ324"/>
  <c r="P324"/>
  <c r="CS324"/>
  <c r="R324"/>
  <c r="GK324"/>
  <c r="CU324"/>
  <c r="T324"/>
  <c r="CW324"/>
  <c r="V324"/>
  <c r="FR324"/>
  <c r="GL324"/>
  <c r="GO324"/>
  <c r="GP324"/>
  <c r="GV324"/>
  <c r="HC324"/>
  <c r="GX324"/>
  <c r="C325"/>
  <c r="D325"/>
  <c r="AC325"/>
  <c r="AE325"/>
  <c r="CS325"/>
  <c r="R325"/>
  <c r="GK325"/>
  <c r="AF325"/>
  <c r="AG325"/>
  <c r="CU325"/>
  <c r="T325"/>
  <c r="AH325"/>
  <c r="AI325"/>
  <c r="CW325"/>
  <c r="V325"/>
  <c r="AJ325"/>
  <c r="CT325"/>
  <c r="S325"/>
  <c r="CV325"/>
  <c r="U325"/>
  <c r="CX325"/>
  <c r="W325"/>
  <c r="FR325"/>
  <c r="GL325"/>
  <c r="GO325"/>
  <c r="GP325"/>
  <c r="GV325"/>
  <c r="HC325"/>
  <c r="GX325"/>
  <c r="I326"/>
  <c r="AC326"/>
  <c r="CQ326"/>
  <c r="P326"/>
  <c r="CP326"/>
  <c r="O326"/>
  <c r="AE326"/>
  <c r="AD326"/>
  <c r="CR326"/>
  <c r="Q326"/>
  <c r="AF326"/>
  <c r="AG326"/>
  <c r="CU326"/>
  <c r="T326"/>
  <c r="AH326"/>
  <c r="AI326"/>
  <c r="CW326"/>
  <c r="V326"/>
  <c r="AJ326"/>
  <c r="CT326"/>
  <c r="S326"/>
  <c r="CV326"/>
  <c r="U326"/>
  <c r="CX326"/>
  <c r="W326"/>
  <c r="FR326"/>
  <c r="GL326"/>
  <c r="GO326"/>
  <c r="GP326"/>
  <c r="GV326"/>
  <c r="HC326"/>
  <c r="GX326"/>
  <c r="I327"/>
  <c r="AC327"/>
  <c r="AE327"/>
  <c r="CS327"/>
  <c r="R327"/>
  <c r="GK327"/>
  <c r="AF327"/>
  <c r="AG327"/>
  <c r="CU327"/>
  <c r="T327"/>
  <c r="AH327"/>
  <c r="AI327"/>
  <c r="CW327"/>
  <c r="V327"/>
  <c r="AJ327"/>
  <c r="CT327"/>
  <c r="S327"/>
  <c r="CV327"/>
  <c r="U327"/>
  <c r="CX327"/>
  <c r="W327"/>
  <c r="FR327"/>
  <c r="GL327"/>
  <c r="GO327"/>
  <c r="GP327"/>
  <c r="GV327"/>
  <c r="HC327"/>
  <c r="GX327"/>
  <c r="C328"/>
  <c r="D328"/>
  <c r="I328"/>
  <c r="I329"/>
  <c r="AC328"/>
  <c r="AE328"/>
  <c r="CS328"/>
  <c r="R328"/>
  <c r="GK328"/>
  <c r="AF328"/>
  <c r="AG328"/>
  <c r="CU328"/>
  <c r="T328"/>
  <c r="AH328"/>
  <c r="AI328"/>
  <c r="CW328"/>
  <c r="V328"/>
  <c r="AJ328"/>
  <c r="CT328"/>
  <c r="S328"/>
  <c r="CV328"/>
  <c r="U328"/>
  <c r="CX328"/>
  <c r="W328"/>
  <c r="FR328"/>
  <c r="GL328"/>
  <c r="GO328"/>
  <c r="GP328"/>
  <c r="GV328"/>
  <c r="HC328"/>
  <c r="GX328"/>
  <c r="AC329"/>
  <c r="CQ329"/>
  <c r="P329"/>
  <c r="AE329"/>
  <c r="AD329"/>
  <c r="CR329"/>
  <c r="Q329"/>
  <c r="AF329"/>
  <c r="AG329"/>
  <c r="CU329"/>
  <c r="T329"/>
  <c r="AH329"/>
  <c r="AI329"/>
  <c r="CW329"/>
  <c r="V329"/>
  <c r="AJ329"/>
  <c r="CT329"/>
  <c r="S329"/>
  <c r="CV329"/>
  <c r="U329"/>
  <c r="CX329"/>
  <c r="W329"/>
  <c r="FR329"/>
  <c r="GL329"/>
  <c r="GO329"/>
  <c r="GP329"/>
  <c r="GV329"/>
  <c r="HC329"/>
  <c r="GX329"/>
  <c r="I330"/>
  <c r="AC330"/>
  <c r="AE330"/>
  <c r="CS330"/>
  <c r="R330"/>
  <c r="GK330"/>
  <c r="AF330"/>
  <c r="AG330"/>
  <c r="CU330"/>
  <c r="T330"/>
  <c r="AH330"/>
  <c r="AI330"/>
  <c r="CW330"/>
  <c r="V330"/>
  <c r="AJ330"/>
  <c r="CT330"/>
  <c r="S330"/>
  <c r="CV330"/>
  <c r="U330"/>
  <c r="CX330"/>
  <c r="W330"/>
  <c r="FR330"/>
  <c r="GL330"/>
  <c r="GO330"/>
  <c r="GP330"/>
  <c r="GV330"/>
  <c r="HC330"/>
  <c r="GX330"/>
  <c r="C331"/>
  <c r="D331"/>
  <c r="I331"/>
  <c r="I332"/>
  <c r="AC331"/>
  <c r="AE331"/>
  <c r="CS331"/>
  <c r="R331"/>
  <c r="GK331"/>
  <c r="AF331"/>
  <c r="AG331"/>
  <c r="CU331"/>
  <c r="T331"/>
  <c r="AH331"/>
  <c r="AI331"/>
  <c r="CW331"/>
  <c r="V331"/>
  <c r="AJ331"/>
  <c r="CT331"/>
  <c r="S331"/>
  <c r="CV331"/>
  <c r="U331"/>
  <c r="CX331"/>
  <c r="W331"/>
  <c r="FR331"/>
  <c r="GL331"/>
  <c r="GO331"/>
  <c r="GP331"/>
  <c r="GV331"/>
  <c r="HC331"/>
  <c r="GX331"/>
  <c r="AC332"/>
  <c r="CQ332"/>
  <c r="AE332"/>
  <c r="AD332"/>
  <c r="CR332"/>
  <c r="Q332"/>
  <c r="AF332"/>
  <c r="AG332"/>
  <c r="CU332"/>
  <c r="T332"/>
  <c r="AH332"/>
  <c r="AI332"/>
  <c r="CW332"/>
  <c r="V332"/>
  <c r="AJ332"/>
  <c r="CT332"/>
  <c r="S332"/>
  <c r="CV332"/>
  <c r="CX332"/>
  <c r="W332"/>
  <c r="FR332"/>
  <c r="GL332"/>
  <c r="GO332"/>
  <c r="GP332"/>
  <c r="GV332"/>
  <c r="HC332"/>
  <c r="GX332"/>
  <c r="I333"/>
  <c r="AC333"/>
  <c r="AE333"/>
  <c r="CS333"/>
  <c r="R333"/>
  <c r="GK333"/>
  <c r="AF333"/>
  <c r="AG333"/>
  <c r="CU333"/>
  <c r="T333"/>
  <c r="AH333"/>
  <c r="AI333"/>
  <c r="CW333"/>
  <c r="V333"/>
  <c r="AJ333"/>
  <c r="CT333"/>
  <c r="S333"/>
  <c r="CV333"/>
  <c r="U333"/>
  <c r="CX333"/>
  <c r="W333"/>
  <c r="FR333"/>
  <c r="GL333"/>
  <c r="GO333"/>
  <c r="CC347"/>
  <c r="GP333"/>
  <c r="GV333"/>
  <c r="HC333"/>
  <c r="GX333"/>
  <c r="C334"/>
  <c r="D334"/>
  <c r="I334"/>
  <c r="I335"/>
  <c r="AC334"/>
  <c r="AE334"/>
  <c r="CS334"/>
  <c r="R334"/>
  <c r="GK334"/>
  <c r="AF334"/>
  <c r="AG334"/>
  <c r="CU334"/>
  <c r="T334"/>
  <c r="AH334"/>
  <c r="AI334"/>
  <c r="CW334"/>
  <c r="V334"/>
  <c r="AJ334"/>
  <c r="CT334"/>
  <c r="S334"/>
  <c r="CV334"/>
  <c r="U334"/>
  <c r="CX334"/>
  <c r="W334"/>
  <c r="FR334"/>
  <c r="GL334"/>
  <c r="GO334"/>
  <c r="GP334"/>
  <c r="GV334"/>
  <c r="HC334"/>
  <c r="GX334"/>
  <c r="AC335"/>
  <c r="CQ335"/>
  <c r="AE335"/>
  <c r="AD335"/>
  <c r="CR335"/>
  <c r="AF335"/>
  <c r="AG335"/>
  <c r="CU335"/>
  <c r="T335"/>
  <c r="AH335"/>
  <c r="AI335"/>
  <c r="CW335"/>
  <c r="AJ335"/>
  <c r="CT335"/>
  <c r="S335"/>
  <c r="CV335"/>
  <c r="CX335"/>
  <c r="FR335"/>
  <c r="GL335"/>
  <c r="GO335"/>
  <c r="GP335"/>
  <c r="GV335"/>
  <c r="HC335"/>
  <c r="I336"/>
  <c r="AC336"/>
  <c r="AE336"/>
  <c r="CS336"/>
  <c r="R336"/>
  <c r="GK336"/>
  <c r="AF336"/>
  <c r="AG336"/>
  <c r="CU336"/>
  <c r="T336"/>
  <c r="AH336"/>
  <c r="AI336"/>
  <c r="CW336"/>
  <c r="V336"/>
  <c r="AJ336"/>
  <c r="CT336"/>
  <c r="S336"/>
  <c r="CV336"/>
  <c r="U336"/>
  <c r="CX336"/>
  <c r="W336"/>
  <c r="FR336"/>
  <c r="GL336"/>
  <c r="GO336"/>
  <c r="GP336"/>
  <c r="GV336"/>
  <c r="HC336"/>
  <c r="GX336"/>
  <c r="C337"/>
  <c r="D337"/>
  <c r="I337"/>
  <c r="I338"/>
  <c r="AC337"/>
  <c r="AE337"/>
  <c r="CS337"/>
  <c r="R337"/>
  <c r="GK337"/>
  <c r="AF337"/>
  <c r="AG337"/>
  <c r="CU337"/>
  <c r="T337"/>
  <c r="AH337"/>
  <c r="AI337"/>
  <c r="CW337"/>
  <c r="V337"/>
  <c r="AJ337"/>
  <c r="CT337"/>
  <c r="S337"/>
  <c r="CV337"/>
  <c r="U337"/>
  <c r="CX337"/>
  <c r="W337"/>
  <c r="FR337"/>
  <c r="GL337"/>
  <c r="GO337"/>
  <c r="GP337"/>
  <c r="GV337"/>
  <c r="HC337"/>
  <c r="GX337"/>
  <c r="AC338"/>
  <c r="CQ338"/>
  <c r="P338"/>
  <c r="CP338"/>
  <c r="O338"/>
  <c r="AE338"/>
  <c r="AD338"/>
  <c r="CR338"/>
  <c r="Q338"/>
  <c r="AF338"/>
  <c r="AG338"/>
  <c r="CU338"/>
  <c r="T338"/>
  <c r="AH338"/>
  <c r="AI338"/>
  <c r="CW338"/>
  <c r="V338"/>
  <c r="AJ338"/>
  <c r="CT338"/>
  <c r="S338"/>
  <c r="CV338"/>
  <c r="U338"/>
  <c r="CX338"/>
  <c r="W338"/>
  <c r="FR338"/>
  <c r="GL338"/>
  <c r="GO338"/>
  <c r="GP338"/>
  <c r="GV338"/>
  <c r="HC338"/>
  <c r="I339"/>
  <c r="AC339"/>
  <c r="AE339"/>
  <c r="CS339"/>
  <c r="R339"/>
  <c r="GK339"/>
  <c r="AF339"/>
  <c r="AG339"/>
  <c r="CU339"/>
  <c r="T339"/>
  <c r="AH339"/>
  <c r="AI339"/>
  <c r="CW339"/>
  <c r="V339"/>
  <c r="AJ339"/>
  <c r="CT339"/>
  <c r="S339"/>
  <c r="CV339"/>
  <c r="U339"/>
  <c r="CX339"/>
  <c r="W339"/>
  <c r="FR339"/>
  <c r="GL339"/>
  <c r="GO339"/>
  <c r="GP339"/>
  <c r="GV339"/>
  <c r="HC339"/>
  <c r="GX339"/>
  <c r="C340"/>
  <c r="D340"/>
  <c r="AC340"/>
  <c r="AD340"/>
  <c r="AB340"/>
  <c r="AE340"/>
  <c r="AF340"/>
  <c r="CT340"/>
  <c r="S340"/>
  <c r="AG340"/>
  <c r="AH340"/>
  <c r="CV340"/>
  <c r="U340"/>
  <c r="AI340"/>
  <c r="AJ340"/>
  <c r="CX340"/>
  <c r="W340"/>
  <c r="CQ340"/>
  <c r="P340"/>
  <c r="CS340"/>
  <c r="R340"/>
  <c r="GK340"/>
  <c r="CU340"/>
  <c r="T340"/>
  <c r="CW340"/>
  <c r="V340"/>
  <c r="FR340"/>
  <c r="GL340"/>
  <c r="GO340"/>
  <c r="GP340"/>
  <c r="GV340"/>
  <c r="GX340"/>
  <c r="HC340"/>
  <c r="I341"/>
  <c r="AC341"/>
  <c r="AD341"/>
  <c r="CR341"/>
  <c r="Q341"/>
  <c r="AE341"/>
  <c r="AF341"/>
  <c r="AB341"/>
  <c r="AG341"/>
  <c r="AH341"/>
  <c r="CV341"/>
  <c r="U341"/>
  <c r="AI341"/>
  <c r="AJ341"/>
  <c r="CX341"/>
  <c r="W341"/>
  <c r="CQ341"/>
  <c r="P341"/>
  <c r="CS341"/>
  <c r="R341"/>
  <c r="GK341"/>
  <c r="CU341"/>
  <c r="T341"/>
  <c r="CW341"/>
  <c r="V341"/>
  <c r="FR341"/>
  <c r="BY347"/>
  <c r="GL341"/>
  <c r="GO341"/>
  <c r="GP341"/>
  <c r="GV341"/>
  <c r="GX341"/>
  <c r="HC341"/>
  <c r="I342"/>
  <c r="AC342"/>
  <c r="AD342"/>
  <c r="AB342"/>
  <c r="AE342"/>
  <c r="AF342"/>
  <c r="CT342"/>
  <c r="S342"/>
  <c r="AG342"/>
  <c r="AH342"/>
  <c r="CV342"/>
  <c r="U342"/>
  <c r="AI342"/>
  <c r="AJ342"/>
  <c r="CX342"/>
  <c r="W342"/>
  <c r="CQ342"/>
  <c r="P342"/>
  <c r="CS342"/>
  <c r="R342"/>
  <c r="GK342"/>
  <c r="CU342"/>
  <c r="T342"/>
  <c r="CW342"/>
  <c r="V342"/>
  <c r="FR342"/>
  <c r="GL342"/>
  <c r="GO342"/>
  <c r="GP342"/>
  <c r="GV342"/>
  <c r="GX342"/>
  <c r="HC342"/>
  <c r="C343"/>
  <c r="D343"/>
  <c r="I343"/>
  <c r="AC343"/>
  <c r="AD343"/>
  <c r="AB343"/>
  <c r="AE343"/>
  <c r="AF343"/>
  <c r="CT343"/>
  <c r="S343"/>
  <c r="AG343"/>
  <c r="AH343"/>
  <c r="CV343"/>
  <c r="U343"/>
  <c r="AI343"/>
  <c r="AJ343"/>
  <c r="CX343"/>
  <c r="W343"/>
  <c r="CQ343"/>
  <c r="P343"/>
  <c r="CS343"/>
  <c r="R343"/>
  <c r="GK343"/>
  <c r="CU343"/>
  <c r="T343"/>
  <c r="CW343"/>
  <c r="V343"/>
  <c r="FR343"/>
  <c r="GL343"/>
  <c r="GO343"/>
  <c r="GP343"/>
  <c r="GV343"/>
  <c r="GX343"/>
  <c r="HC343"/>
  <c r="C344"/>
  <c r="D344"/>
  <c r="I344"/>
  <c r="AC344"/>
  <c r="AD344"/>
  <c r="AB344"/>
  <c r="AE344"/>
  <c r="AF344"/>
  <c r="CT344"/>
  <c r="S344"/>
  <c r="AG344"/>
  <c r="AH344"/>
  <c r="CV344"/>
  <c r="U344"/>
  <c r="AI344"/>
  <c r="AJ344"/>
  <c r="CX344"/>
  <c r="W344"/>
  <c r="CQ344"/>
  <c r="P344"/>
  <c r="CS344"/>
  <c r="R344"/>
  <c r="GK344"/>
  <c r="CU344"/>
  <c r="T344"/>
  <c r="CW344"/>
  <c r="V344"/>
  <c r="FR344"/>
  <c r="GL344"/>
  <c r="GO344"/>
  <c r="GP344"/>
  <c r="GV344"/>
  <c r="GX344"/>
  <c r="HC344"/>
  <c r="C345"/>
  <c r="D345"/>
  <c r="I345"/>
  <c r="AC345"/>
  <c r="AD345"/>
  <c r="AB345"/>
  <c r="AE345"/>
  <c r="AF345"/>
  <c r="CT345"/>
  <c r="S345"/>
  <c r="AG345"/>
  <c r="AH345"/>
  <c r="CV345"/>
  <c r="U345"/>
  <c r="AI345"/>
  <c r="AJ345"/>
  <c r="CX345"/>
  <c r="W345"/>
  <c r="CQ345"/>
  <c r="P345"/>
  <c r="CS345"/>
  <c r="R345"/>
  <c r="GK345"/>
  <c r="CU345"/>
  <c r="T345"/>
  <c r="CW345"/>
  <c r="V345"/>
  <c r="FR345"/>
  <c r="GL345"/>
  <c r="GO345"/>
  <c r="GP345"/>
  <c r="GV345"/>
  <c r="GX345"/>
  <c r="HC345"/>
  <c r="B347"/>
  <c r="B316"/>
  <c r="C347"/>
  <c r="C316"/>
  <c r="D347"/>
  <c r="D316"/>
  <c r="F347"/>
  <c r="F316"/>
  <c r="G347"/>
  <c r="G316"/>
  <c r="BB347"/>
  <c r="BB316"/>
  <c r="BX347"/>
  <c r="BX316"/>
  <c r="BZ347"/>
  <c r="BZ316"/>
  <c r="CD347"/>
  <c r="CD316"/>
  <c r="CK347"/>
  <c r="CK316"/>
  <c r="CL347"/>
  <c r="CL316"/>
  <c r="F360"/>
  <c r="B376"/>
  <c r="B22"/>
  <c r="C376"/>
  <c r="C22"/>
  <c r="D376"/>
  <c r="D22"/>
  <c r="F376"/>
  <c r="F22"/>
  <c r="G376"/>
  <c r="G22"/>
  <c r="B408"/>
  <c r="B18"/>
  <c r="C408"/>
  <c r="C18"/>
  <c r="D408"/>
  <c r="D18"/>
  <c r="F408"/>
  <c r="F18"/>
  <c r="G408"/>
  <c r="G18"/>
  <c r="W399" i="5"/>
  <c r="G585"/>
  <c r="O585"/>
  <c r="W609"/>
  <c r="G15"/>
  <c r="G825"/>
  <c r="J695"/>
  <c r="P695"/>
  <c r="J725"/>
  <c r="W473"/>
  <c r="W585"/>
  <c r="J974"/>
  <c r="J825"/>
  <c r="G725"/>
  <c r="W908"/>
  <c r="W271"/>
  <c r="G657"/>
  <c r="O657"/>
  <c r="G13"/>
  <c r="G974"/>
  <c r="W239"/>
  <c r="W645"/>
  <c r="J978"/>
  <c r="J675"/>
  <c r="G14"/>
  <c r="G17"/>
  <c r="CY344" i="1"/>
  <c r="X344"/>
  <c r="CZ344"/>
  <c r="Y344"/>
  <c r="CZ342"/>
  <c r="Y342"/>
  <c r="CY342"/>
  <c r="X342"/>
  <c r="CY340"/>
  <c r="X340"/>
  <c r="CZ340"/>
  <c r="Y340"/>
  <c r="U335"/>
  <c r="P335"/>
  <c r="CZ333"/>
  <c r="Y333"/>
  <c r="CY333"/>
  <c r="X333"/>
  <c r="CZ331"/>
  <c r="Y331"/>
  <c r="CY331"/>
  <c r="X331"/>
  <c r="CY319"/>
  <c r="X319"/>
  <c r="CZ319"/>
  <c r="Y319"/>
  <c r="GK318"/>
  <c r="GN282"/>
  <c r="GM282"/>
  <c r="CZ276"/>
  <c r="Y276"/>
  <c r="CY276"/>
  <c r="X276"/>
  <c r="GN267"/>
  <c r="GM267"/>
  <c r="CZ336"/>
  <c r="Y336"/>
  <c r="CY336"/>
  <c r="X336"/>
  <c r="CZ334"/>
  <c r="Y334"/>
  <c r="CY334"/>
  <c r="X334"/>
  <c r="CZ345"/>
  <c r="Y345"/>
  <c r="CY345"/>
  <c r="X345"/>
  <c r="CZ339"/>
  <c r="Y339"/>
  <c r="CY339"/>
  <c r="X339"/>
  <c r="CZ337"/>
  <c r="Y337"/>
  <c r="CY337"/>
  <c r="X337"/>
  <c r="GX335"/>
  <c r="AB330"/>
  <c r="CP329"/>
  <c r="O329"/>
  <c r="CZ327"/>
  <c r="Y327"/>
  <c r="CY327"/>
  <c r="X327"/>
  <c r="CP320"/>
  <c r="O320"/>
  <c r="CZ318"/>
  <c r="Y318"/>
  <c r="CY318"/>
  <c r="X318"/>
  <c r="GN273"/>
  <c r="GM273"/>
  <c r="CZ270"/>
  <c r="Y270"/>
  <c r="CY270"/>
  <c r="X270"/>
  <c r="CZ266"/>
  <c r="Y266"/>
  <c r="CY266"/>
  <c r="X266"/>
  <c r="CY343"/>
  <c r="X343"/>
  <c r="CZ343"/>
  <c r="Y343"/>
  <c r="BY316"/>
  <c r="CI347"/>
  <c r="AP347"/>
  <c r="GX338"/>
  <c r="W335"/>
  <c r="V335"/>
  <c r="Q335"/>
  <c r="CC316"/>
  <c r="AT347"/>
  <c r="U332"/>
  <c r="P332"/>
  <c r="CP332"/>
  <c r="O332"/>
  <c r="CZ330"/>
  <c r="Y330"/>
  <c r="CY330"/>
  <c r="X330"/>
  <c r="CY329"/>
  <c r="X329"/>
  <c r="CZ328"/>
  <c r="Y328"/>
  <c r="CY328"/>
  <c r="X328"/>
  <c r="CZ325"/>
  <c r="Y325"/>
  <c r="CY325"/>
  <c r="X325"/>
  <c r="CZ283"/>
  <c r="Y283"/>
  <c r="CY283"/>
  <c r="X283"/>
  <c r="CP283"/>
  <c r="O283"/>
  <c r="CZ279"/>
  <c r="Y279"/>
  <c r="CY279"/>
  <c r="X279"/>
  <c r="AH285"/>
  <c r="BC347"/>
  <c r="AU347"/>
  <c r="AQ347"/>
  <c r="CR345"/>
  <c r="Q345"/>
  <c r="CP345"/>
  <c r="O345"/>
  <c r="CR344"/>
  <c r="Q344"/>
  <c r="CP344"/>
  <c r="O344"/>
  <c r="CR343"/>
  <c r="Q343"/>
  <c r="CP343"/>
  <c r="O343"/>
  <c r="CR342"/>
  <c r="Q342"/>
  <c r="CP342"/>
  <c r="O342"/>
  <c r="CT341"/>
  <c r="S341"/>
  <c r="CR340"/>
  <c r="Q340"/>
  <c r="CP340"/>
  <c r="O340"/>
  <c r="CQ339"/>
  <c r="P339"/>
  <c r="AD339"/>
  <c r="CR339"/>
  <c r="Q339"/>
  <c r="CS338"/>
  <c r="R338"/>
  <c r="GK338"/>
  <c r="AB338"/>
  <c r="CQ337"/>
  <c r="P337"/>
  <c r="AD337"/>
  <c r="CR337"/>
  <c r="Q337"/>
  <c r="CQ336"/>
  <c r="P336"/>
  <c r="CP336"/>
  <c r="O336"/>
  <c r="AD336"/>
  <c r="CR336"/>
  <c r="Q336"/>
  <c r="CS335"/>
  <c r="R335"/>
  <c r="GK335"/>
  <c r="AB335"/>
  <c r="CQ334"/>
  <c r="P334"/>
  <c r="CP334"/>
  <c r="O334"/>
  <c r="AD334"/>
  <c r="CR334"/>
  <c r="Q334"/>
  <c r="CQ333"/>
  <c r="P333"/>
  <c r="AD333"/>
  <c r="CR333"/>
  <c r="Q333"/>
  <c r="CS332"/>
  <c r="R332"/>
  <c r="GK332"/>
  <c r="AB332"/>
  <c r="CQ331"/>
  <c r="P331"/>
  <c r="AD331"/>
  <c r="CR331"/>
  <c r="Q331"/>
  <c r="CQ330"/>
  <c r="P330"/>
  <c r="CP330"/>
  <c r="O330"/>
  <c r="AD330"/>
  <c r="CR330"/>
  <c r="Q330"/>
  <c r="CS329"/>
  <c r="R329"/>
  <c r="GK329"/>
  <c r="AB329"/>
  <c r="CQ328"/>
  <c r="P328"/>
  <c r="CP328"/>
  <c r="O328"/>
  <c r="AD328"/>
  <c r="CR328"/>
  <c r="Q328"/>
  <c r="CQ327"/>
  <c r="P327"/>
  <c r="AD327"/>
  <c r="CR327"/>
  <c r="Q327"/>
  <c r="CS326"/>
  <c r="R326"/>
  <c r="GK326"/>
  <c r="AB326"/>
  <c r="CQ325"/>
  <c r="P325"/>
  <c r="AD325"/>
  <c r="CR325"/>
  <c r="Q325"/>
  <c r="CT324"/>
  <c r="S324"/>
  <c r="CP324"/>
  <c r="O324"/>
  <c r="CR323"/>
  <c r="CT322"/>
  <c r="S322"/>
  <c r="CP322"/>
  <c r="O322"/>
  <c r="CT321"/>
  <c r="S321"/>
  <c r="CS320"/>
  <c r="R320"/>
  <c r="GK320"/>
  <c r="AB320"/>
  <c r="CR319"/>
  <c r="Q319"/>
  <c r="CP319"/>
  <c r="O319"/>
  <c r="CQ318"/>
  <c r="P318"/>
  <c r="AD318"/>
  <c r="CR318"/>
  <c r="Q318"/>
  <c r="F289"/>
  <c r="AB283"/>
  <c r="GX281"/>
  <c r="CJ285"/>
  <c r="P281"/>
  <c r="AB276"/>
  <c r="CQ276"/>
  <c r="P276"/>
  <c r="CP276"/>
  <c r="O276"/>
  <c r="AD271"/>
  <c r="CR271"/>
  <c r="Q271"/>
  <c r="CS271"/>
  <c r="R271"/>
  <c r="AB268"/>
  <c r="AB266"/>
  <c r="CQ266"/>
  <c r="P266"/>
  <c r="CY229"/>
  <c r="X229"/>
  <c r="AB229"/>
  <c r="CY228"/>
  <c r="X228"/>
  <c r="CZ228"/>
  <c r="Y228"/>
  <c r="AP233"/>
  <c r="BY218"/>
  <c r="CP226"/>
  <c r="O226"/>
  <c r="CY224"/>
  <c r="X224"/>
  <c r="AB224"/>
  <c r="CY223"/>
  <c r="X223"/>
  <c r="CZ223"/>
  <c r="Y223"/>
  <c r="AI233"/>
  <c r="CR182"/>
  <c r="Q182"/>
  <c r="AB182"/>
  <c r="CX686" i="3"/>
  <c r="CX690"/>
  <c r="CX694"/>
  <c r="CX685"/>
  <c r="CX689"/>
  <c r="CX688"/>
  <c r="CX692"/>
  <c r="CX687"/>
  <c r="CX691"/>
  <c r="CX693"/>
  <c r="CX695"/>
  <c r="BY264" i="1"/>
  <c r="AP285"/>
  <c r="CZ280"/>
  <c r="Y280"/>
  <c r="CY280"/>
  <c r="X280"/>
  <c r="AD278"/>
  <c r="CS278"/>
  <c r="R278"/>
  <c r="CZ275"/>
  <c r="Y275"/>
  <c r="CY275"/>
  <c r="X275"/>
  <c r="AB271"/>
  <c r="CY269"/>
  <c r="X269"/>
  <c r="AD269"/>
  <c r="CR269"/>
  <c r="Q269"/>
  <c r="CS269"/>
  <c r="R269"/>
  <c r="AG285"/>
  <c r="AJ285"/>
  <c r="CD264"/>
  <c r="BC218"/>
  <c r="F249"/>
  <c r="AU218"/>
  <c r="F252"/>
  <c r="GM221"/>
  <c r="AH233"/>
  <c r="CP182"/>
  <c r="O182"/>
  <c r="CG347"/>
  <c r="AO347"/>
  <c r="CX756" i="3"/>
  <c r="CX760"/>
  <c r="CX764"/>
  <c r="CX768"/>
  <c r="CX755"/>
  <c r="CX759"/>
  <c r="CX763"/>
  <c r="CX767"/>
  <c r="CX754"/>
  <c r="CX758"/>
  <c r="CX762"/>
  <c r="CX766"/>
  <c r="CX753"/>
  <c r="CX757"/>
  <c r="CX761"/>
  <c r="CX765"/>
  <c r="CX740"/>
  <c r="CX744"/>
  <c r="CX748"/>
  <c r="CX752"/>
  <c r="CX739"/>
  <c r="CX743"/>
  <c r="CX747"/>
  <c r="CX751"/>
  <c r="CX738"/>
  <c r="CX742"/>
  <c r="CX746"/>
  <c r="CX750"/>
  <c r="CX737"/>
  <c r="CX741"/>
  <c r="CX745"/>
  <c r="CX749"/>
  <c r="CX724"/>
  <c r="CX728"/>
  <c r="CX732"/>
  <c r="CX736"/>
  <c r="CX723"/>
  <c r="CX727"/>
  <c r="CX731"/>
  <c r="CX735"/>
  <c r="CX722"/>
  <c r="CX726"/>
  <c r="CX730"/>
  <c r="CX734"/>
  <c r="CX721"/>
  <c r="CX725"/>
  <c r="CX729"/>
  <c r="CX733"/>
  <c r="CX708"/>
  <c r="CX712"/>
  <c r="CX716"/>
  <c r="CX720"/>
  <c r="CX707"/>
  <c r="CX711"/>
  <c r="CX715"/>
  <c r="CX719"/>
  <c r="CX706"/>
  <c r="CX710"/>
  <c r="CX714"/>
  <c r="CX718"/>
  <c r="CX705"/>
  <c r="CX709"/>
  <c r="CX713"/>
  <c r="CX717"/>
  <c r="S281" i="1"/>
  <c r="AF285"/>
  <c r="V281"/>
  <c r="AI285"/>
  <c r="AD281"/>
  <c r="CR281"/>
  <c r="Q281"/>
  <c r="CS281"/>
  <c r="R281"/>
  <c r="GK281"/>
  <c r="AD274"/>
  <c r="CR274"/>
  <c r="Q274"/>
  <c r="CP274"/>
  <c r="O274"/>
  <c r="CS274"/>
  <c r="R274"/>
  <c r="CY272"/>
  <c r="X272"/>
  <c r="GM272"/>
  <c r="CZ272"/>
  <c r="Y272"/>
  <c r="GN272"/>
  <c r="CP271"/>
  <c r="O271"/>
  <c r="AB270"/>
  <c r="CQ270"/>
  <c r="P270"/>
  <c r="CP270"/>
  <c r="O270"/>
  <c r="CY268"/>
  <c r="X268"/>
  <c r="CZ268"/>
  <c r="Y268"/>
  <c r="AX233"/>
  <c r="CG218"/>
  <c r="CY231"/>
  <c r="X231"/>
  <c r="GM231"/>
  <c r="CZ231"/>
  <c r="Y231"/>
  <c r="CZ230"/>
  <c r="Y230"/>
  <c r="CY230"/>
  <c r="X230"/>
  <c r="AB230"/>
  <c r="CP228"/>
  <c r="O228"/>
  <c r="CY227"/>
  <c r="X227"/>
  <c r="CZ227"/>
  <c r="Y227"/>
  <c r="CZ225"/>
  <c r="Y225"/>
  <c r="CY225"/>
  <c r="X225"/>
  <c r="AB225"/>
  <c r="CP223"/>
  <c r="O223"/>
  <c r="CY222"/>
  <c r="X222"/>
  <c r="CZ222"/>
  <c r="Y222"/>
  <c r="CJ233"/>
  <c r="CZ220"/>
  <c r="Y220"/>
  <c r="AF233"/>
  <c r="CY220"/>
  <c r="X220"/>
  <c r="AB220"/>
  <c r="CY183"/>
  <c r="X183"/>
  <c r="CZ183"/>
  <c r="Y183"/>
  <c r="GM183"/>
  <c r="CY181"/>
  <c r="X181"/>
  <c r="CZ181"/>
  <c r="Y181"/>
  <c r="CX796" i="3"/>
  <c r="CX795"/>
  <c r="CX799"/>
  <c r="CX794"/>
  <c r="CX798"/>
  <c r="CX797"/>
  <c r="CX788"/>
  <c r="CX792"/>
  <c r="CX787"/>
  <c r="CX791"/>
  <c r="CX786"/>
  <c r="CX790"/>
  <c r="CX789"/>
  <c r="CX793"/>
  <c r="CX780"/>
  <c r="CX784"/>
  <c r="CX779"/>
  <c r="CX783"/>
  <c r="CX778"/>
  <c r="CX782"/>
  <c r="CX781"/>
  <c r="CX785"/>
  <c r="I323" i="1"/>
  <c r="GX323"/>
  <c r="CJ347"/>
  <c r="CK264"/>
  <c r="BB285"/>
  <c r="AB281"/>
  <c r="AB280"/>
  <c r="CQ280"/>
  <c r="P280"/>
  <c r="CP280"/>
  <c r="O280"/>
  <c r="AB279"/>
  <c r="CQ279"/>
  <c r="P279"/>
  <c r="CP279"/>
  <c r="O279"/>
  <c r="AD277"/>
  <c r="CR277"/>
  <c r="Q277"/>
  <c r="CP277"/>
  <c r="O277"/>
  <c r="CS277"/>
  <c r="R277"/>
  <c r="AB275"/>
  <c r="CQ275"/>
  <c r="P275"/>
  <c r="CP275"/>
  <c r="O275"/>
  <c r="AB274"/>
  <c r="CP269"/>
  <c r="O269"/>
  <c r="CP268"/>
  <c r="O268"/>
  <c r="BZ285"/>
  <c r="CI285"/>
  <c r="CI218"/>
  <c r="AZ233"/>
  <c r="CR227"/>
  <c r="Q227"/>
  <c r="CP227"/>
  <c r="O227"/>
  <c r="AB227"/>
  <c r="CR222"/>
  <c r="Q222"/>
  <c r="CP222"/>
  <c r="O222"/>
  <c r="AB222"/>
  <c r="CY221"/>
  <c r="X221"/>
  <c r="GN221"/>
  <c r="CZ221"/>
  <c r="Y221"/>
  <c r="AJ233"/>
  <c r="AE233"/>
  <c r="GK220"/>
  <c r="AG233"/>
  <c r="GM185"/>
  <c r="GN185"/>
  <c r="CY182"/>
  <c r="X182"/>
  <c r="CZ182"/>
  <c r="Y182"/>
  <c r="GN181"/>
  <c r="GM181"/>
  <c r="CX654" i="3"/>
  <c r="CX653"/>
  <c r="CX656"/>
  <c r="CX655"/>
  <c r="CX634"/>
  <c r="CX638"/>
  <c r="CX633"/>
  <c r="CX637"/>
  <c r="CX641"/>
  <c r="CX636"/>
  <c r="CX640"/>
  <c r="CX635"/>
  <c r="CX639"/>
  <c r="CQ230" i="1"/>
  <c r="P230"/>
  <c r="CP230"/>
  <c r="O230"/>
  <c r="CS229"/>
  <c r="R229"/>
  <c r="GK229"/>
  <c r="CS226"/>
  <c r="R226"/>
  <c r="GK226"/>
  <c r="CQ225"/>
  <c r="P225"/>
  <c r="CP225"/>
  <c r="O225"/>
  <c r="CS224"/>
  <c r="R224"/>
  <c r="GK224"/>
  <c r="CQ220"/>
  <c r="P220"/>
  <c r="CL218"/>
  <c r="CD218"/>
  <c r="BZ218"/>
  <c r="CI187"/>
  <c r="BC187"/>
  <c r="AU187"/>
  <c r="AQ187"/>
  <c r="CY177"/>
  <c r="X177"/>
  <c r="CZ177"/>
  <c r="Y177"/>
  <c r="CR177"/>
  <c r="Q177"/>
  <c r="AB177"/>
  <c r="CY176"/>
  <c r="X176"/>
  <c r="CZ176"/>
  <c r="Y176"/>
  <c r="CP174"/>
  <c r="O174"/>
  <c r="GM169"/>
  <c r="CZ167"/>
  <c r="Y167"/>
  <c r="CY167"/>
  <c r="X167"/>
  <c r="CY166"/>
  <c r="X166"/>
  <c r="CZ166"/>
  <c r="Y166"/>
  <c r="CZ165"/>
  <c r="Y165"/>
  <c r="CY165"/>
  <c r="X165"/>
  <c r="CY161"/>
  <c r="X161"/>
  <c r="CZ161"/>
  <c r="Y161"/>
  <c r="CY158"/>
  <c r="X158"/>
  <c r="CZ158"/>
  <c r="Y158"/>
  <c r="CY153"/>
  <c r="X153"/>
  <c r="CZ153"/>
  <c r="Y153"/>
  <c r="CY150"/>
  <c r="X150"/>
  <c r="CZ150"/>
  <c r="Y150"/>
  <c r="CZ149"/>
  <c r="Y149"/>
  <c r="CY149"/>
  <c r="X149"/>
  <c r="CY148"/>
  <c r="X148"/>
  <c r="CZ148"/>
  <c r="Y148"/>
  <c r="CZ147"/>
  <c r="Y147"/>
  <c r="CY147"/>
  <c r="X147"/>
  <c r="CZ141"/>
  <c r="Y141"/>
  <c r="CY141"/>
  <c r="X141"/>
  <c r="CZ133"/>
  <c r="Y133"/>
  <c r="CY133"/>
  <c r="X133"/>
  <c r="CY129"/>
  <c r="X129"/>
  <c r="CZ129"/>
  <c r="Y129"/>
  <c r="CY128"/>
  <c r="X128"/>
  <c r="CZ128"/>
  <c r="Y128"/>
  <c r="CY127"/>
  <c r="X127"/>
  <c r="GM127"/>
  <c r="CZ127"/>
  <c r="Y127"/>
  <c r="AQ233"/>
  <c r="BB187"/>
  <c r="AX187"/>
  <c r="AT187"/>
  <c r="AP187"/>
  <c r="GN179"/>
  <c r="CY178"/>
  <c r="X178"/>
  <c r="CZ178"/>
  <c r="Y178"/>
  <c r="CY174"/>
  <c r="X174"/>
  <c r="CZ174"/>
  <c r="Y174"/>
  <c r="CY173"/>
  <c r="X173"/>
  <c r="CZ173"/>
  <c r="Y173"/>
  <c r="CY172"/>
  <c r="X172"/>
  <c r="CZ172"/>
  <c r="Y172"/>
  <c r="CY170"/>
  <c r="X170"/>
  <c r="CZ170"/>
  <c r="Y170"/>
  <c r="AB170"/>
  <c r="CR170"/>
  <c r="Q170"/>
  <c r="CZ163"/>
  <c r="Y163"/>
  <c r="CY163"/>
  <c r="X163"/>
  <c r="CR163"/>
  <c r="Q163"/>
  <c r="AB163"/>
  <c r="CY162"/>
  <c r="X162"/>
  <c r="CZ162"/>
  <c r="Y162"/>
  <c r="CP162"/>
  <c r="O162"/>
  <c r="AB161"/>
  <c r="CR161"/>
  <c r="Q161"/>
  <c r="CY160"/>
  <c r="X160"/>
  <c r="CZ160"/>
  <c r="Y160"/>
  <c r="AB160"/>
  <c r="CR160"/>
  <c r="Q160"/>
  <c r="CP160"/>
  <c r="O160"/>
  <c r="CY159"/>
  <c r="X159"/>
  <c r="CZ159"/>
  <c r="Y159"/>
  <c r="CY155"/>
  <c r="X155"/>
  <c r="CZ155"/>
  <c r="Y155"/>
  <c r="GM152"/>
  <c r="GM146"/>
  <c r="GM144"/>
  <c r="GM142"/>
  <c r="CZ138"/>
  <c r="Y138"/>
  <c r="CY138"/>
  <c r="X138"/>
  <c r="CZ132"/>
  <c r="Y132"/>
  <c r="CY132"/>
  <c r="X132"/>
  <c r="CR129"/>
  <c r="Q129"/>
  <c r="CP129"/>
  <c r="O129"/>
  <c r="AB129"/>
  <c r="CR128"/>
  <c r="Q128"/>
  <c r="AB128"/>
  <c r="GN127"/>
  <c r="CY126"/>
  <c r="X126"/>
  <c r="CZ126"/>
  <c r="Y126"/>
  <c r="CY125"/>
  <c r="X125"/>
  <c r="CZ125"/>
  <c r="Y125"/>
  <c r="CX642" i="3"/>
  <c r="CX646"/>
  <c r="CX650"/>
  <c r="CX645"/>
  <c r="CX649"/>
  <c r="CX644"/>
  <c r="CX648"/>
  <c r="CX652"/>
  <c r="CX643"/>
  <c r="CX647"/>
  <c r="CX651"/>
  <c r="CX622"/>
  <c r="CX626"/>
  <c r="CX630"/>
  <c r="CX621"/>
  <c r="CX625"/>
  <c r="CX629"/>
  <c r="CX620"/>
  <c r="CX624"/>
  <c r="CX628"/>
  <c r="CX632"/>
  <c r="CX623"/>
  <c r="CX627"/>
  <c r="CX631"/>
  <c r="CX582"/>
  <c r="CX581"/>
  <c r="CX580"/>
  <c r="AO187" i="1"/>
  <c r="S180"/>
  <c r="CP180"/>
  <c r="O180"/>
  <c r="CR178"/>
  <c r="Q178"/>
  <c r="CP178"/>
  <c r="O178"/>
  <c r="AB178"/>
  <c r="CP177"/>
  <c r="O177"/>
  <c r="CP176"/>
  <c r="O176"/>
  <c r="CY175"/>
  <c r="X175"/>
  <c r="GN175"/>
  <c r="CZ175"/>
  <c r="Y175"/>
  <c r="GM175"/>
  <c r="AB173"/>
  <c r="AB172"/>
  <c r="CY171"/>
  <c r="X171"/>
  <c r="GM171"/>
  <c r="CZ171"/>
  <c r="Y171"/>
  <c r="CY169"/>
  <c r="X169"/>
  <c r="GN169"/>
  <c r="CZ169"/>
  <c r="Y169"/>
  <c r="CY168"/>
  <c r="X168"/>
  <c r="CZ168"/>
  <c r="Y168"/>
  <c r="AB168"/>
  <c r="CP165"/>
  <c r="O165"/>
  <c r="CP164"/>
  <c r="O164"/>
  <c r="CY156"/>
  <c r="X156"/>
  <c r="CZ156"/>
  <c r="Y156"/>
  <c r="CZ152"/>
  <c r="Y152"/>
  <c r="CY152"/>
  <c r="X152"/>
  <c r="GN152"/>
  <c r="CY151"/>
  <c r="X151"/>
  <c r="GM151"/>
  <c r="CZ151"/>
  <c r="Y151"/>
  <c r="CZ146"/>
  <c r="Y146"/>
  <c r="CY146"/>
  <c r="X146"/>
  <c r="GN146"/>
  <c r="CY145"/>
  <c r="X145"/>
  <c r="GM145"/>
  <c r="CZ145"/>
  <c r="Y145"/>
  <c r="CZ144"/>
  <c r="Y144"/>
  <c r="CY144"/>
  <c r="X144"/>
  <c r="GN144"/>
  <c r="CY143"/>
  <c r="X143"/>
  <c r="GM143"/>
  <c r="CZ143"/>
  <c r="Y143"/>
  <c r="CZ142"/>
  <c r="Y142"/>
  <c r="CY142"/>
  <c r="X142"/>
  <c r="GN142"/>
  <c r="CP141"/>
  <c r="O141"/>
  <c r="CP140"/>
  <c r="O140"/>
  <c r="CZ137"/>
  <c r="Y137"/>
  <c r="CY137"/>
  <c r="X137"/>
  <c r="AB137"/>
  <c r="CP135"/>
  <c r="O135"/>
  <c r="CP134"/>
  <c r="O134"/>
  <c r="T130"/>
  <c r="CP126"/>
  <c r="O126"/>
  <c r="CX586" i="3"/>
  <c r="CX585"/>
  <c r="CX584"/>
  <c r="CX534"/>
  <c r="CX533"/>
  <c r="CX537"/>
  <c r="CX532"/>
  <c r="CX536"/>
  <c r="CX535"/>
  <c r="CX531"/>
  <c r="CY179" i="1"/>
  <c r="X179"/>
  <c r="GM179"/>
  <c r="CZ179"/>
  <c r="Y179"/>
  <c r="CP173"/>
  <c r="O173"/>
  <c r="CP172"/>
  <c r="O172"/>
  <c r="CP170"/>
  <c r="O170"/>
  <c r="AB169"/>
  <c r="CP167"/>
  <c r="O167"/>
  <c r="CP166"/>
  <c r="O166"/>
  <c r="CY164"/>
  <c r="X164"/>
  <c r="CZ164"/>
  <c r="Y164"/>
  <c r="CP163"/>
  <c r="O163"/>
  <c r="CP161"/>
  <c r="O161"/>
  <c r="CP159"/>
  <c r="O159"/>
  <c r="CP158"/>
  <c r="O158"/>
  <c r="CY157"/>
  <c r="X157"/>
  <c r="GM157"/>
  <c r="CZ157"/>
  <c r="Y157"/>
  <c r="CP155"/>
  <c r="O155"/>
  <c r="CY154"/>
  <c r="X154"/>
  <c r="CZ154"/>
  <c r="Y154"/>
  <c r="CP154"/>
  <c r="O154"/>
  <c r="CP150"/>
  <c r="O150"/>
  <c r="CP149"/>
  <c r="O149"/>
  <c r="CP148"/>
  <c r="O148"/>
  <c r="CP147"/>
  <c r="O147"/>
  <c r="CY140"/>
  <c r="X140"/>
  <c r="CZ140"/>
  <c r="Y140"/>
  <c r="CZ139"/>
  <c r="Y139"/>
  <c r="CY139"/>
  <c r="X139"/>
  <c r="GM139"/>
  <c r="CZ136"/>
  <c r="Y136"/>
  <c r="CY136"/>
  <c r="X136"/>
  <c r="CY135"/>
  <c r="X135"/>
  <c r="CZ131"/>
  <c r="Y131"/>
  <c r="AB131"/>
  <c r="CP128"/>
  <c r="O128"/>
  <c r="AB162"/>
  <c r="CR158"/>
  <c r="Q158"/>
  <c r="CR156"/>
  <c r="Q156"/>
  <c r="CP156"/>
  <c r="O156"/>
  <c r="AB151"/>
  <c r="CX454" i="3"/>
  <c r="CX458"/>
  <c r="CX453"/>
  <c r="CX457"/>
  <c r="CX456"/>
  <c r="CX455"/>
  <c r="AB150" i="1"/>
  <c r="AB148"/>
  <c r="AB145"/>
  <c r="AB143"/>
  <c r="CQ138"/>
  <c r="P138"/>
  <c r="CP138"/>
  <c r="O138"/>
  <c r="CQ137"/>
  <c r="P137"/>
  <c r="CP137"/>
  <c r="O137"/>
  <c r="CQ136"/>
  <c r="P136"/>
  <c r="CP136"/>
  <c r="O136"/>
  <c r="CS135"/>
  <c r="R135"/>
  <c r="GK135"/>
  <c r="CX410" i="3"/>
  <c r="CX409"/>
  <c r="CX413"/>
  <c r="CX412"/>
  <c r="CX411"/>
  <c r="CS134" i="1"/>
  <c r="R134"/>
  <c r="GK134"/>
  <c r="CQ133"/>
  <c r="P133"/>
  <c r="CP133"/>
  <c r="O133"/>
  <c r="CQ132"/>
  <c r="P132"/>
  <c r="CP132"/>
  <c r="O132"/>
  <c r="CS131"/>
  <c r="R131"/>
  <c r="GK131"/>
  <c r="AB125"/>
  <c r="CQ124"/>
  <c r="P124"/>
  <c r="U123"/>
  <c r="Q123"/>
  <c r="CP123"/>
  <c r="O123"/>
  <c r="CY121"/>
  <c r="X121"/>
  <c r="CZ121"/>
  <c r="Y121"/>
  <c r="AB121"/>
  <c r="U120"/>
  <c r="Q120"/>
  <c r="CP120"/>
  <c r="O120"/>
  <c r="CY110"/>
  <c r="X110"/>
  <c r="CZ110"/>
  <c r="Y110"/>
  <c r="CY107"/>
  <c r="X107"/>
  <c r="CZ107"/>
  <c r="Y107"/>
  <c r="CY104"/>
  <c r="X104"/>
  <c r="CZ104"/>
  <c r="Y104"/>
  <c r="CX526" i="3"/>
  <c r="CX530"/>
  <c r="CX525"/>
  <c r="CX529"/>
  <c r="CX524"/>
  <c r="CX528"/>
  <c r="CX523"/>
  <c r="CX527"/>
  <c r="CX514"/>
  <c r="CX518"/>
  <c r="CX522"/>
  <c r="CX513"/>
  <c r="CX517"/>
  <c r="CX521"/>
  <c r="CX512"/>
  <c r="CX516"/>
  <c r="CX520"/>
  <c r="CX519"/>
  <c r="CX515"/>
  <c r="CQ168" i="1"/>
  <c r="P168"/>
  <c r="CP168"/>
  <c r="O168"/>
  <c r="AB157"/>
  <c r="AB154"/>
  <c r="CQ153"/>
  <c r="P153"/>
  <c r="CP153"/>
  <c r="O153"/>
  <c r="AD153"/>
  <c r="CR153"/>
  <c r="Q153"/>
  <c r="CX390" i="3"/>
  <c r="CX394"/>
  <c r="CX389"/>
  <c r="CX393"/>
  <c r="CX392"/>
  <c r="CX396"/>
  <c r="CX395"/>
  <c r="CX391"/>
  <c r="W122" i="1"/>
  <c r="W119"/>
  <c r="CY103"/>
  <c r="X103"/>
  <c r="CZ103"/>
  <c r="Y103"/>
  <c r="AB167"/>
  <c r="AB152"/>
  <c r="AB149"/>
  <c r="AB147"/>
  <c r="CX446" i="3"/>
  <c r="CX450"/>
  <c r="CX445"/>
  <c r="CX449"/>
  <c r="CX448"/>
  <c r="CX452"/>
  <c r="CX451"/>
  <c r="CX447"/>
  <c r="AB146" i="1"/>
  <c r="AB144"/>
  <c r="AB142"/>
  <c r="CX438" i="3"/>
  <c r="CX442"/>
  <c r="CX437"/>
  <c r="CX441"/>
  <c r="CX436"/>
  <c r="CX440"/>
  <c r="CX444"/>
  <c r="CX443"/>
  <c r="CX439"/>
  <c r="CX430"/>
  <c r="CX434"/>
  <c r="CX429"/>
  <c r="CX433"/>
  <c r="CX428"/>
  <c r="CX432"/>
  <c r="CX435"/>
  <c r="CX431"/>
  <c r="CX427"/>
  <c r="CX422"/>
  <c r="CX426"/>
  <c r="CX421"/>
  <c r="CX425"/>
  <c r="CX424"/>
  <c r="CX423"/>
  <c r="CX414"/>
  <c r="CX418"/>
  <c r="CX417"/>
  <c r="CX416"/>
  <c r="CX420"/>
  <c r="CX419"/>
  <c r="CX415"/>
  <c r="CX406"/>
  <c r="CX405"/>
  <c r="CX404"/>
  <c r="CX408"/>
  <c r="CX403"/>
  <c r="CX407"/>
  <c r="CZ124" i="1"/>
  <c r="Y124"/>
  <c r="CY124"/>
  <c r="X124"/>
  <c r="CY123"/>
  <c r="X123"/>
  <c r="CZ123"/>
  <c r="Y123"/>
  <c r="AB123"/>
  <c r="CY120"/>
  <c r="X120"/>
  <c r="CZ120"/>
  <c r="Y120"/>
  <c r="AB120"/>
  <c r="CY114"/>
  <c r="X114"/>
  <c r="CZ114"/>
  <c r="Y114"/>
  <c r="CY109"/>
  <c r="X109"/>
  <c r="CZ109"/>
  <c r="Y109"/>
  <c r="CY106"/>
  <c r="X106"/>
  <c r="CZ106"/>
  <c r="Y106"/>
  <c r="CX506" i="3"/>
  <c r="CX510"/>
  <c r="CX505"/>
  <c r="CX509"/>
  <c r="CX504"/>
  <c r="CX508"/>
  <c r="CX507"/>
  <c r="CX511"/>
  <c r="CX482"/>
  <c r="CX486"/>
  <c r="CX481"/>
  <c r="CX485"/>
  <c r="CX480"/>
  <c r="CX484"/>
  <c r="CX483"/>
  <c r="CX479"/>
  <c r="CX470"/>
  <c r="CX474"/>
  <c r="CX478"/>
  <c r="CX469"/>
  <c r="CX473"/>
  <c r="CX477"/>
  <c r="CX468"/>
  <c r="CX472"/>
  <c r="CX476"/>
  <c r="CX475"/>
  <c r="CX471"/>
  <c r="I130" i="1"/>
  <c r="U130"/>
  <c r="CX382" i="3"/>
  <c r="CX386"/>
  <c r="CX381"/>
  <c r="CX385"/>
  <c r="CX384"/>
  <c r="CX388"/>
  <c r="CX383"/>
  <c r="CX387"/>
  <c r="CQ125" i="1"/>
  <c r="P125"/>
  <c r="CP125"/>
  <c r="O125"/>
  <c r="T123"/>
  <c r="AB122"/>
  <c r="CR122"/>
  <c r="Q122"/>
  <c r="CP121"/>
  <c r="O121"/>
  <c r="CX354" i="3"/>
  <c r="CX353"/>
  <c r="CX357"/>
  <c r="CX352"/>
  <c r="CX356"/>
  <c r="CX355"/>
  <c r="CX351"/>
  <c r="I122" i="1"/>
  <c r="GX122"/>
  <c r="T120"/>
  <c r="U119"/>
  <c r="W113"/>
  <c r="CP108"/>
  <c r="O108"/>
  <c r="CP104"/>
  <c r="O104"/>
  <c r="CP103"/>
  <c r="O103"/>
  <c r="AD124"/>
  <c r="CR124"/>
  <c r="Q124"/>
  <c r="CR119"/>
  <c r="CT118"/>
  <c r="S118"/>
  <c r="CP118"/>
  <c r="O118"/>
  <c r="CT117"/>
  <c r="S117"/>
  <c r="CT116"/>
  <c r="S116"/>
  <c r="CT115"/>
  <c r="S115"/>
  <c r="CR114"/>
  <c r="Q114"/>
  <c r="CP114"/>
  <c r="O114"/>
  <c r="CR113"/>
  <c r="CT112"/>
  <c r="S112"/>
  <c r="CT111"/>
  <c r="S111"/>
  <c r="CR110"/>
  <c r="Q110"/>
  <c r="CP110"/>
  <c r="O110"/>
  <c r="CR109"/>
  <c r="Q109"/>
  <c r="CP109"/>
  <c r="O109"/>
  <c r="CT108"/>
  <c r="S108"/>
  <c r="CR107"/>
  <c r="Q107"/>
  <c r="CP107"/>
  <c r="O107"/>
  <c r="CR106"/>
  <c r="Q106"/>
  <c r="CP106"/>
  <c r="O106"/>
  <c r="CT105"/>
  <c r="S105"/>
  <c r="CR104"/>
  <c r="Q104"/>
  <c r="U102"/>
  <c r="Q102"/>
  <c r="CP102"/>
  <c r="O102"/>
  <c r="CP101"/>
  <c r="O101"/>
  <c r="CP99"/>
  <c r="O99"/>
  <c r="CP98"/>
  <c r="O98"/>
  <c r="CP97"/>
  <c r="O97"/>
  <c r="CZ94"/>
  <c r="Y94"/>
  <c r="CY94"/>
  <c r="X94"/>
  <c r="CP91"/>
  <c r="O91"/>
  <c r="CZ87"/>
  <c r="Y87"/>
  <c r="CY87"/>
  <c r="X87"/>
  <c r="AB87"/>
  <c r="CP85"/>
  <c r="O85"/>
  <c r="CP84"/>
  <c r="O84"/>
  <c r="CZ79"/>
  <c r="Y79"/>
  <c r="CY79"/>
  <c r="X79"/>
  <c r="CX346" i="3"/>
  <c r="CX350"/>
  <c r="CX345"/>
  <c r="CX349"/>
  <c r="CX344"/>
  <c r="CX348"/>
  <c r="CX347"/>
  <c r="CX338"/>
  <c r="CX342"/>
  <c r="CX337"/>
  <c r="CX341"/>
  <c r="CX336"/>
  <c r="CX340"/>
  <c r="CX343"/>
  <c r="CX339"/>
  <c r="CX327"/>
  <c r="CX330"/>
  <c r="CX334"/>
  <c r="CX329"/>
  <c r="CX333"/>
  <c r="CX326"/>
  <c r="CX328"/>
  <c r="CX332"/>
  <c r="CX331"/>
  <c r="CX325"/>
  <c r="CX335"/>
  <c r="CX315"/>
  <c r="CX319"/>
  <c r="CX314"/>
  <c r="CX316"/>
  <c r="CX318"/>
  <c r="CX320"/>
  <c r="CX317"/>
  <c r="CZ101" i="1"/>
  <c r="Y101"/>
  <c r="CY101"/>
  <c r="X101"/>
  <c r="CY99"/>
  <c r="X99"/>
  <c r="CZ99"/>
  <c r="Y99"/>
  <c r="CZ98"/>
  <c r="Y98"/>
  <c r="CY98"/>
  <c r="X98"/>
  <c r="CY97"/>
  <c r="X97"/>
  <c r="CZ97"/>
  <c r="Y97"/>
  <c r="CY92"/>
  <c r="X92"/>
  <c r="CZ86"/>
  <c r="Y86"/>
  <c r="CY86"/>
  <c r="X86"/>
  <c r="AB75"/>
  <c r="S102"/>
  <c r="AB102"/>
  <c r="CP100"/>
  <c r="O100"/>
  <c r="CP96"/>
  <c r="O96"/>
  <c r="CP95"/>
  <c r="O95"/>
  <c r="CP94"/>
  <c r="O94"/>
  <c r="CZ93"/>
  <c r="Y93"/>
  <c r="CY93"/>
  <c r="X93"/>
  <c r="CR92"/>
  <c r="Q92"/>
  <c r="CP92"/>
  <c r="O92"/>
  <c r="AB92"/>
  <c r="CZ90"/>
  <c r="Y90"/>
  <c r="CY90"/>
  <c r="X90"/>
  <c r="AB90"/>
  <c r="CP88"/>
  <c r="O88"/>
  <c r="CZ83"/>
  <c r="Y83"/>
  <c r="CY83"/>
  <c r="X83"/>
  <c r="AB83"/>
  <c r="CP81"/>
  <c r="O81"/>
  <c r="CP77"/>
  <c r="O77"/>
  <c r="I119"/>
  <c r="GX119"/>
  <c r="CX323" i="3"/>
  <c r="CX322"/>
  <c r="CX324"/>
  <c r="CX321"/>
  <c r="I113" i="1"/>
  <c r="GX113"/>
  <c r="CX311" i="3"/>
  <c r="CX313"/>
  <c r="CX312"/>
  <c r="CX303"/>
  <c r="CX307"/>
  <c r="CX300"/>
  <c r="CX306"/>
  <c r="CX308"/>
  <c r="CX305"/>
  <c r="CX302"/>
  <c r="CX304"/>
  <c r="CX310"/>
  <c r="CX309"/>
  <c r="CX301"/>
  <c r="CX295"/>
  <c r="CX299"/>
  <c r="CX298"/>
  <c r="CX297"/>
  <c r="CX294"/>
  <c r="CX296"/>
  <c r="CX293"/>
  <c r="T102" i="1"/>
  <c r="CY100"/>
  <c r="X100"/>
  <c r="CZ100"/>
  <c r="Y100"/>
  <c r="CY96"/>
  <c r="X96"/>
  <c r="CZ96"/>
  <c r="Y96"/>
  <c r="CZ95"/>
  <c r="Y95"/>
  <c r="CY95"/>
  <c r="X95"/>
  <c r="AB91"/>
  <c r="CZ89"/>
  <c r="Y89"/>
  <c r="CY89"/>
  <c r="X89"/>
  <c r="AB89"/>
  <c r="AB85"/>
  <c r="AB84"/>
  <c r="CZ82"/>
  <c r="Y82"/>
  <c r="CY82"/>
  <c r="X82"/>
  <c r="AB82"/>
  <c r="CP80"/>
  <c r="O80"/>
  <c r="CZ78"/>
  <c r="Y78"/>
  <c r="CY78"/>
  <c r="X78"/>
  <c r="CZ77"/>
  <c r="Y77"/>
  <c r="CZ76"/>
  <c r="Y76"/>
  <c r="CY76"/>
  <c r="X76"/>
  <c r="AB100"/>
  <c r="CX267" i="3"/>
  <c r="CX271"/>
  <c r="CX273"/>
  <c r="CX270"/>
  <c r="CX272"/>
  <c r="CX269"/>
  <c r="CX268"/>
  <c r="AB99" i="1"/>
  <c r="AB97"/>
  <c r="CX259" i="3"/>
  <c r="CX263"/>
  <c r="CX258"/>
  <c r="CX265"/>
  <c r="CX262"/>
  <c r="CX264"/>
  <c r="CX261"/>
  <c r="CX266"/>
  <c r="CX260"/>
  <c r="AB96" i="1"/>
  <c r="CQ93"/>
  <c r="P93"/>
  <c r="CP93"/>
  <c r="O93"/>
  <c r="CS92"/>
  <c r="R92"/>
  <c r="GK92"/>
  <c r="CX239" i="3"/>
  <c r="CX243"/>
  <c r="CX238"/>
  <c r="CX242"/>
  <c r="CX241"/>
  <c r="CX240"/>
  <c r="CS91" i="1"/>
  <c r="R91"/>
  <c r="GK91"/>
  <c r="CQ90"/>
  <c r="P90"/>
  <c r="CP90"/>
  <c r="O90"/>
  <c r="CQ89"/>
  <c r="P89"/>
  <c r="CP89"/>
  <c r="O89"/>
  <c r="CS88"/>
  <c r="R88"/>
  <c r="GK88"/>
  <c r="CQ87"/>
  <c r="P87"/>
  <c r="CP87"/>
  <c r="O87"/>
  <c r="CQ86"/>
  <c r="P86"/>
  <c r="CP86"/>
  <c r="O86"/>
  <c r="CS85"/>
  <c r="R85"/>
  <c r="GK85"/>
  <c r="CX211" i="3"/>
  <c r="CX215"/>
  <c r="CX210"/>
  <c r="CX214"/>
  <c r="CX213"/>
  <c r="CX217"/>
  <c r="CX216"/>
  <c r="CX212"/>
  <c r="CS84" i="1"/>
  <c r="R84"/>
  <c r="GK84"/>
  <c r="CQ83"/>
  <c r="P83"/>
  <c r="CP83"/>
  <c r="O83"/>
  <c r="CQ82"/>
  <c r="P82"/>
  <c r="CP82"/>
  <c r="O82"/>
  <c r="CS81"/>
  <c r="R81"/>
  <c r="GK81"/>
  <c r="CX195" i="3"/>
  <c r="CX194"/>
  <c r="CX193"/>
  <c r="CX197"/>
  <c r="CX192"/>
  <c r="CX196"/>
  <c r="CS80" i="1"/>
  <c r="R80"/>
  <c r="GK80"/>
  <c r="AB80"/>
  <c r="CQ79"/>
  <c r="P79"/>
  <c r="AD79"/>
  <c r="CR79"/>
  <c r="Q79"/>
  <c r="CQ78"/>
  <c r="P78"/>
  <c r="CP78"/>
  <c r="O78"/>
  <c r="AD78"/>
  <c r="CR78"/>
  <c r="Q78"/>
  <c r="CS77"/>
  <c r="R77"/>
  <c r="GK77"/>
  <c r="AB77"/>
  <c r="CQ76"/>
  <c r="P76"/>
  <c r="CP76"/>
  <c r="O76"/>
  <c r="AD76"/>
  <c r="CR76"/>
  <c r="Q76"/>
  <c r="CY75"/>
  <c r="X75"/>
  <c r="CQ75"/>
  <c r="P75"/>
  <c r="CP75"/>
  <c r="O75"/>
  <c r="AD75"/>
  <c r="CR75"/>
  <c r="Q75"/>
  <c r="CP54"/>
  <c r="O54"/>
  <c r="Q74"/>
  <c r="CY71"/>
  <c r="X71"/>
  <c r="CZ71"/>
  <c r="Y71"/>
  <c r="CY67"/>
  <c r="X67"/>
  <c r="CZ67"/>
  <c r="Y67"/>
  <c r="CY57"/>
  <c r="X57"/>
  <c r="CZ57"/>
  <c r="Y57"/>
  <c r="CY54"/>
  <c r="X54"/>
  <c r="CZ54"/>
  <c r="Y54"/>
  <c r="AB101"/>
  <c r="AB98"/>
  <c r="AB95"/>
  <c r="CX255" i="3"/>
  <c r="CX254"/>
  <c r="CX253"/>
  <c r="CX257"/>
  <c r="CX256"/>
  <c r="CX252"/>
  <c r="CX247"/>
  <c r="CX251"/>
  <c r="CX246"/>
  <c r="CX250"/>
  <c r="CX245"/>
  <c r="CX249"/>
  <c r="CX248"/>
  <c r="CX244"/>
  <c r="CX231"/>
  <c r="CX235"/>
  <c r="CX234"/>
  <c r="CX233"/>
  <c r="CX237"/>
  <c r="CX236"/>
  <c r="CX232"/>
  <c r="CX219"/>
  <c r="CX223"/>
  <c r="CX227"/>
  <c r="CX218"/>
  <c r="CX222"/>
  <c r="CX226"/>
  <c r="CX230"/>
  <c r="CX221"/>
  <c r="CX225"/>
  <c r="CX229"/>
  <c r="CX224"/>
  <c r="CX220"/>
  <c r="CX228"/>
  <c r="CX199"/>
  <c r="CX203"/>
  <c r="CX207"/>
  <c r="CX198"/>
  <c r="CX202"/>
  <c r="CX206"/>
  <c r="CX201"/>
  <c r="CX205"/>
  <c r="CX209"/>
  <c r="CX208"/>
  <c r="CX204"/>
  <c r="CX200"/>
  <c r="CX185"/>
  <c r="CX187"/>
  <c r="CX191"/>
  <c r="CX186"/>
  <c r="CX190"/>
  <c r="CX189"/>
  <c r="CX188"/>
  <c r="CX177"/>
  <c r="CX181"/>
  <c r="CX180"/>
  <c r="CX184"/>
  <c r="CX179"/>
  <c r="CX183"/>
  <c r="CX178"/>
  <c r="CX182"/>
  <c r="AB74" i="1"/>
  <c r="CY73"/>
  <c r="X73"/>
  <c r="CZ73"/>
  <c r="Y73"/>
  <c r="CY72"/>
  <c r="X72"/>
  <c r="CZ72"/>
  <c r="Y72"/>
  <c r="CP66"/>
  <c r="O66"/>
  <c r="CP63"/>
  <c r="O63"/>
  <c r="CP62"/>
  <c r="O62"/>
  <c r="CP59"/>
  <c r="O59"/>
  <c r="CP58"/>
  <c r="O58"/>
  <c r="CP55"/>
  <c r="O55"/>
  <c r="GK51"/>
  <c r="CY51"/>
  <c r="X51"/>
  <c r="CR73"/>
  <c r="Q73"/>
  <c r="CP73"/>
  <c r="O73"/>
  <c r="AB73"/>
  <c r="CR72"/>
  <c r="Q72"/>
  <c r="CP72"/>
  <c r="O72"/>
  <c r="AB72"/>
  <c r="CY66"/>
  <c r="X66"/>
  <c r="CZ66"/>
  <c r="Y66"/>
  <c r="CY64"/>
  <c r="X64"/>
  <c r="CZ64"/>
  <c r="Y64"/>
  <c r="CY63"/>
  <c r="X63"/>
  <c r="CZ63"/>
  <c r="Y63"/>
  <c r="CY58"/>
  <c r="X58"/>
  <c r="CZ58"/>
  <c r="Y58"/>
  <c r="CY55"/>
  <c r="X55"/>
  <c r="CZ55"/>
  <c r="Y55"/>
  <c r="CY52"/>
  <c r="X52"/>
  <c r="CZ52"/>
  <c r="Y52"/>
  <c r="CR71"/>
  <c r="Q71"/>
  <c r="CP71"/>
  <c r="O71"/>
  <c r="CR70"/>
  <c r="CT69"/>
  <c r="S69"/>
  <c r="CT68"/>
  <c r="S68"/>
  <c r="CR67"/>
  <c r="Q67"/>
  <c r="CP67"/>
  <c r="O67"/>
  <c r="CR66"/>
  <c r="Q66"/>
  <c r="CT65"/>
  <c r="S65"/>
  <c r="CP65"/>
  <c r="O65"/>
  <c r="CR64"/>
  <c r="Q64"/>
  <c r="CP64"/>
  <c r="O64"/>
  <c r="CR63"/>
  <c r="Q63"/>
  <c r="CT62"/>
  <c r="S62"/>
  <c r="CR61"/>
  <c r="CT60"/>
  <c r="S60"/>
  <c r="CT59"/>
  <c r="S59"/>
  <c r="CR58"/>
  <c r="Q58"/>
  <c r="CR57"/>
  <c r="Q57"/>
  <c r="CP57"/>
  <c r="O57"/>
  <c r="CT56"/>
  <c r="S56"/>
  <c r="CR55"/>
  <c r="Q55"/>
  <c r="CR54"/>
  <c r="Q54"/>
  <c r="CT53"/>
  <c r="S53"/>
  <c r="CR52"/>
  <c r="Q52"/>
  <c r="CP52"/>
  <c r="O52"/>
  <c r="AB51"/>
  <c r="CZ46"/>
  <c r="Y46"/>
  <c r="CY46"/>
  <c r="X46"/>
  <c r="CZ42"/>
  <c r="Y42"/>
  <c r="CY42"/>
  <c r="X42"/>
  <c r="CX169" i="3"/>
  <c r="CX173"/>
  <c r="CX172"/>
  <c r="CX176"/>
  <c r="CX171"/>
  <c r="CX175"/>
  <c r="CX170"/>
  <c r="CX174"/>
  <c r="CX157"/>
  <c r="CX156"/>
  <c r="CX160"/>
  <c r="CX155"/>
  <c r="CX159"/>
  <c r="CX158"/>
  <c r="CX134"/>
  <c r="CX138"/>
  <c r="CX133"/>
  <c r="CX137"/>
  <c r="CX132"/>
  <c r="CX136"/>
  <c r="CX139"/>
  <c r="CX135"/>
  <c r="CX131"/>
  <c r="CZ51" i="1"/>
  <c r="Y51"/>
  <c r="CZ45"/>
  <c r="Y45"/>
  <c r="CY45"/>
  <c r="X45"/>
  <c r="CZ41"/>
  <c r="Y41"/>
  <c r="CY41"/>
  <c r="X41"/>
  <c r="CY38"/>
  <c r="X38"/>
  <c r="CZ38"/>
  <c r="Y38"/>
  <c r="CY37"/>
  <c r="X37"/>
  <c r="CZ37"/>
  <c r="Y37"/>
  <c r="CY36"/>
  <c r="X36"/>
  <c r="CZ36"/>
  <c r="Y36"/>
  <c r="CY35"/>
  <c r="X35"/>
  <c r="CZ35"/>
  <c r="Y35"/>
  <c r="CZ29"/>
  <c r="Y29"/>
  <c r="CY29"/>
  <c r="X29"/>
  <c r="CZ48"/>
  <c r="Y48"/>
  <c r="CY48"/>
  <c r="X48"/>
  <c r="CZ44"/>
  <c r="Y44"/>
  <c r="CY44"/>
  <c r="X44"/>
  <c r="CZ40"/>
  <c r="Y40"/>
  <c r="CY40"/>
  <c r="X40"/>
  <c r="CR38"/>
  <c r="Q38"/>
  <c r="AB38"/>
  <c r="CR37"/>
  <c r="Q37"/>
  <c r="AB37"/>
  <c r="CR36"/>
  <c r="Q36"/>
  <c r="AB36"/>
  <c r="CR35"/>
  <c r="Q35"/>
  <c r="AB35"/>
  <c r="CP29"/>
  <c r="O29"/>
  <c r="I74"/>
  <c r="P74"/>
  <c r="CX161" i="3"/>
  <c r="CX165"/>
  <c r="CX164"/>
  <c r="CX168"/>
  <c r="CX163"/>
  <c r="CX167"/>
  <c r="CX162"/>
  <c r="CX166"/>
  <c r="I70" i="1"/>
  <c r="GX70"/>
  <c r="CX149" i="3"/>
  <c r="CX153"/>
  <c r="CX148"/>
  <c r="CX152"/>
  <c r="CX151"/>
  <c r="CX150"/>
  <c r="CX154"/>
  <c r="CX141"/>
  <c r="CX145"/>
  <c r="CX140"/>
  <c r="CX144"/>
  <c r="CX143"/>
  <c r="CX147"/>
  <c r="CX142"/>
  <c r="CX146"/>
  <c r="I61" i="1"/>
  <c r="GX61"/>
  <c r="CX126" i="3"/>
  <c r="CX130"/>
  <c r="CX125"/>
  <c r="CX129"/>
  <c r="CX124"/>
  <c r="CX128"/>
  <c r="CX127"/>
  <c r="CX118"/>
  <c r="CX122"/>
  <c r="CX117"/>
  <c r="CX121"/>
  <c r="CX116"/>
  <c r="CX120"/>
  <c r="CX123"/>
  <c r="CX119"/>
  <c r="CP51" i="1"/>
  <c r="O51"/>
  <c r="CZ50"/>
  <c r="Y50"/>
  <c r="CY50"/>
  <c r="X50"/>
  <c r="CR49"/>
  <c r="Q49"/>
  <c r="CP49"/>
  <c r="O49"/>
  <c r="AB49"/>
  <c r="CZ47"/>
  <c r="Y47"/>
  <c r="CY47"/>
  <c r="X47"/>
  <c r="CZ43"/>
  <c r="Y43"/>
  <c r="CY43"/>
  <c r="X43"/>
  <c r="CZ39"/>
  <c r="Y39"/>
  <c r="CY39"/>
  <c r="X39"/>
  <c r="CP38"/>
  <c r="O38"/>
  <c r="CP37"/>
  <c r="O37"/>
  <c r="CP36"/>
  <c r="O36"/>
  <c r="CQ50"/>
  <c r="P50"/>
  <c r="CP50"/>
  <c r="O50"/>
  <c r="CS49"/>
  <c r="R49"/>
  <c r="CQ48"/>
  <c r="P48"/>
  <c r="CP48"/>
  <c r="O48"/>
  <c r="CQ47"/>
  <c r="P47"/>
  <c r="CP47"/>
  <c r="O47"/>
  <c r="CQ46"/>
  <c r="P46"/>
  <c r="CP46"/>
  <c r="O46"/>
  <c r="CQ45"/>
  <c r="P45"/>
  <c r="CP45"/>
  <c r="O45"/>
  <c r="CQ44"/>
  <c r="P44"/>
  <c r="CP44"/>
  <c r="O44"/>
  <c r="CQ43"/>
  <c r="P43"/>
  <c r="CP43"/>
  <c r="O43"/>
  <c r="CQ42"/>
  <c r="P42"/>
  <c r="CP42"/>
  <c r="O42"/>
  <c r="CQ41"/>
  <c r="P41"/>
  <c r="CP41"/>
  <c r="O41"/>
  <c r="CQ40"/>
  <c r="P40"/>
  <c r="CP40"/>
  <c r="O40"/>
  <c r="CQ39"/>
  <c r="P39"/>
  <c r="CP39"/>
  <c r="O39"/>
  <c r="CX29" i="3"/>
  <c r="CX28"/>
  <c r="CX27"/>
  <c r="CP32" i="1"/>
  <c r="O32"/>
  <c r="CQ31"/>
  <c r="P31"/>
  <c r="CP31"/>
  <c r="O31"/>
  <c r="CQ30"/>
  <c r="P30"/>
  <c r="CY28"/>
  <c r="X28"/>
  <c r="CZ28"/>
  <c r="Y28"/>
  <c r="CP28"/>
  <c r="O28"/>
  <c r="CX54" i="3"/>
  <c r="CX58"/>
  <c r="CX53"/>
  <c r="CX57"/>
  <c r="CX52"/>
  <c r="CX56"/>
  <c r="CX51"/>
  <c r="CX55"/>
  <c r="CX46"/>
  <c r="CX50"/>
  <c r="CX45"/>
  <c r="CX49"/>
  <c r="CX48"/>
  <c r="CX47"/>
  <c r="CX38"/>
  <c r="CX42"/>
  <c r="CX37"/>
  <c r="CX41"/>
  <c r="CX40"/>
  <c r="CX44"/>
  <c r="CX43"/>
  <c r="CX39"/>
  <c r="CP33" i="1"/>
  <c r="O33"/>
  <c r="CX110" i="3"/>
  <c r="CX114"/>
  <c r="CX109"/>
  <c r="CX113"/>
  <c r="CX108"/>
  <c r="CX112"/>
  <c r="CX107"/>
  <c r="CX115"/>
  <c r="CX111"/>
  <c r="CX106"/>
  <c r="CX105"/>
  <c r="CX104"/>
  <c r="CX103"/>
  <c r="CX90"/>
  <c r="CX94"/>
  <c r="CX98"/>
  <c r="CX89"/>
  <c r="CX93"/>
  <c r="CX97"/>
  <c r="CX92"/>
  <c r="CX96"/>
  <c r="CX91"/>
  <c r="CX99"/>
  <c r="CX95"/>
  <c r="CX86"/>
  <c r="CX88"/>
  <c r="CX87"/>
  <c r="CX78"/>
  <c r="CX82"/>
  <c r="CX77"/>
  <c r="CX81"/>
  <c r="CX85"/>
  <c r="CX76"/>
  <c r="CX80"/>
  <c r="CX84"/>
  <c r="CX75"/>
  <c r="CX83"/>
  <c r="CX79"/>
  <c r="CX74"/>
  <c r="CX73"/>
  <c r="CX72"/>
  <c r="CX70"/>
  <c r="CX69"/>
  <c r="CX68"/>
  <c r="CX71"/>
  <c r="CX67"/>
  <c r="P34" i="1"/>
  <c r="CY33"/>
  <c r="X33"/>
  <c r="AB32"/>
  <c r="CY31"/>
  <c r="X31"/>
  <c r="CY30"/>
  <c r="X30"/>
  <c r="T34"/>
  <c r="W34"/>
  <c r="S34"/>
  <c r="CZ33"/>
  <c r="Y33"/>
  <c r="AB29"/>
  <c r="AB28"/>
  <c r="CX2" i="3"/>
  <c r="CX1"/>
  <c r="CX4"/>
  <c r="CX3"/>
  <c r="G675" i="5"/>
  <c r="G978"/>
  <c r="GM73" i="1"/>
  <c r="GN73"/>
  <c r="GM120"/>
  <c r="GN120"/>
  <c r="GN160"/>
  <c r="GM160"/>
  <c r="GM222"/>
  <c r="GN222"/>
  <c r="BA347"/>
  <c r="CJ316"/>
  <c r="AF264"/>
  <c r="S285"/>
  <c r="GN340"/>
  <c r="GM340"/>
  <c r="GN344"/>
  <c r="GM344"/>
  <c r="GN109"/>
  <c r="GM109"/>
  <c r="GM123"/>
  <c r="GN123"/>
  <c r="GN156"/>
  <c r="GM156"/>
  <c r="GM178"/>
  <c r="GN178"/>
  <c r="CI264"/>
  <c r="AZ285"/>
  <c r="GN345"/>
  <c r="GM345"/>
  <c r="GN67"/>
  <c r="GM67"/>
  <c r="GN52"/>
  <c r="GM52"/>
  <c r="GN64"/>
  <c r="GM64"/>
  <c r="GN106"/>
  <c r="GM106"/>
  <c r="GN110"/>
  <c r="GM110"/>
  <c r="GN114"/>
  <c r="GM114"/>
  <c r="GM227"/>
  <c r="GO227"/>
  <c r="CJ264"/>
  <c r="BA285"/>
  <c r="GN342"/>
  <c r="GM342"/>
  <c r="GN71"/>
  <c r="GM71"/>
  <c r="GN57"/>
  <c r="GM57"/>
  <c r="GM72"/>
  <c r="GN72"/>
  <c r="GN107"/>
  <c r="GM107"/>
  <c r="GM129"/>
  <c r="GN129"/>
  <c r="AI264"/>
  <c r="V285"/>
  <c r="GN319"/>
  <c r="GM319"/>
  <c r="GN343"/>
  <c r="GM343"/>
  <c r="Q61"/>
  <c r="CP34"/>
  <c r="O34"/>
  <c r="GM40"/>
  <c r="GN40"/>
  <c r="GM44"/>
  <c r="GN44"/>
  <c r="GM48"/>
  <c r="GN48"/>
  <c r="GM36"/>
  <c r="GN36"/>
  <c r="CY56"/>
  <c r="X56"/>
  <c r="CZ56"/>
  <c r="Y56"/>
  <c r="CY60"/>
  <c r="X60"/>
  <c r="CZ60"/>
  <c r="Y60"/>
  <c r="CY68"/>
  <c r="X68"/>
  <c r="CZ68"/>
  <c r="Y68"/>
  <c r="GN58"/>
  <c r="GM58"/>
  <c r="V61"/>
  <c r="W70"/>
  <c r="GX74"/>
  <c r="P70"/>
  <c r="W74"/>
  <c r="U61"/>
  <c r="U70"/>
  <c r="GM76"/>
  <c r="GN76"/>
  <c r="GM78"/>
  <c r="GN78"/>
  <c r="GM82"/>
  <c r="GN82"/>
  <c r="GM86"/>
  <c r="GN86"/>
  <c r="GM90"/>
  <c r="GN90"/>
  <c r="CY84"/>
  <c r="X84"/>
  <c r="CZ91"/>
  <c r="Y91"/>
  <c r="AB76"/>
  <c r="GM95"/>
  <c r="GN95"/>
  <c r="CZ102"/>
  <c r="Y102"/>
  <c r="CY102"/>
  <c r="X102"/>
  <c r="GN102"/>
  <c r="CZ92"/>
  <c r="Y92"/>
  <c r="GM92"/>
  <c r="GM101"/>
  <c r="GN101"/>
  <c r="CY105"/>
  <c r="X105"/>
  <c r="CZ105"/>
  <c r="Y105"/>
  <c r="Q113"/>
  <c r="CY117"/>
  <c r="X117"/>
  <c r="CZ117"/>
  <c r="Y117"/>
  <c r="GN103"/>
  <c r="GM103"/>
  <c r="S113"/>
  <c r="GM121"/>
  <c r="GN121"/>
  <c r="R122"/>
  <c r="GK122"/>
  <c r="R113"/>
  <c r="GK113"/>
  <c r="S119"/>
  <c r="S122"/>
  <c r="GN168"/>
  <c r="GM168"/>
  <c r="AB124"/>
  <c r="GM133"/>
  <c r="GN133"/>
  <c r="GM136"/>
  <c r="GN136"/>
  <c r="GM148"/>
  <c r="GN148"/>
  <c r="GM154"/>
  <c r="GN154"/>
  <c r="GN170"/>
  <c r="GM170"/>
  <c r="GN126"/>
  <c r="GM126"/>
  <c r="GM140"/>
  <c r="GN140"/>
  <c r="GM177"/>
  <c r="GN177"/>
  <c r="AO26"/>
  <c r="F191"/>
  <c r="AO376"/>
  <c r="AX26"/>
  <c r="F194"/>
  <c r="R130"/>
  <c r="GK130"/>
  <c r="GM174"/>
  <c r="GN174"/>
  <c r="AQ26"/>
  <c r="F197"/>
  <c r="GM230"/>
  <c r="GO230"/>
  <c r="GN183"/>
  <c r="CY226"/>
  <c r="X226"/>
  <c r="GO231"/>
  <c r="GN268"/>
  <c r="GM268"/>
  <c r="AK233"/>
  <c r="GO228"/>
  <c r="GM228"/>
  <c r="F351"/>
  <c r="AO316"/>
  <c r="U233"/>
  <c r="AH218"/>
  <c r="GK269"/>
  <c r="CZ269"/>
  <c r="Y269"/>
  <c r="AE285"/>
  <c r="GK278"/>
  <c r="CZ278"/>
  <c r="Y278"/>
  <c r="F294"/>
  <c r="AP264"/>
  <c r="AI218"/>
  <c r="V233"/>
  <c r="CZ224"/>
  <c r="Y224"/>
  <c r="GM224"/>
  <c r="F242"/>
  <c r="AP218"/>
  <c r="CZ229"/>
  <c r="Y229"/>
  <c r="GO229"/>
  <c r="CY278"/>
  <c r="X278"/>
  <c r="Q323"/>
  <c r="BC316"/>
  <c r="F363"/>
  <c r="GM283"/>
  <c r="GN283"/>
  <c r="CZ320"/>
  <c r="Y320"/>
  <c r="CZ329"/>
  <c r="Y329"/>
  <c r="GM329"/>
  <c r="AB331"/>
  <c r="AT316"/>
  <c r="F365"/>
  <c r="AP316"/>
  <c r="F356"/>
  <c r="CY326"/>
  <c r="X326"/>
  <c r="GM41"/>
  <c r="GN41"/>
  <c r="GM37"/>
  <c r="GN37"/>
  <c r="GM51"/>
  <c r="GN51"/>
  <c r="GN66"/>
  <c r="GM66"/>
  <c r="P61"/>
  <c r="GN54"/>
  <c r="GM54"/>
  <c r="R61"/>
  <c r="GK61"/>
  <c r="R70"/>
  <c r="GK70"/>
  <c r="GM75"/>
  <c r="GN75"/>
  <c r="GM83"/>
  <c r="GN83"/>
  <c r="GM87"/>
  <c r="GN87"/>
  <c r="GM93"/>
  <c r="GN93"/>
  <c r="AB79"/>
  <c r="CY91"/>
  <c r="X91"/>
  <c r="GM96"/>
  <c r="GN96"/>
  <c r="GM91"/>
  <c r="GN91"/>
  <c r="GM97"/>
  <c r="GN97"/>
  <c r="CY118"/>
  <c r="X118"/>
  <c r="GN118"/>
  <c r="CZ118"/>
  <c r="Y118"/>
  <c r="GN104"/>
  <c r="GM104"/>
  <c r="GN153"/>
  <c r="GM153"/>
  <c r="GM137"/>
  <c r="GN137"/>
  <c r="GM128"/>
  <c r="GN128"/>
  <c r="GM149"/>
  <c r="GN149"/>
  <c r="GN161"/>
  <c r="GM161"/>
  <c r="GM166"/>
  <c r="GN166"/>
  <c r="GN172"/>
  <c r="GM172"/>
  <c r="GM141"/>
  <c r="GN141"/>
  <c r="GN157"/>
  <c r="BB26"/>
  <c r="F200"/>
  <c r="BB376"/>
  <c r="W130"/>
  <c r="AU26"/>
  <c r="F206"/>
  <c r="AU376"/>
  <c r="GM225"/>
  <c r="GN225"/>
  <c r="AE218"/>
  <c r="R233"/>
  <c r="AZ218"/>
  <c r="F244"/>
  <c r="GO269"/>
  <c r="GM269"/>
  <c r="GK277"/>
  <c r="CZ277"/>
  <c r="Y277"/>
  <c r="GM279"/>
  <c r="GO279"/>
  <c r="AF218"/>
  <c r="S233"/>
  <c r="GK274"/>
  <c r="CZ274"/>
  <c r="Y274"/>
  <c r="CG316"/>
  <c r="AX347"/>
  <c r="AD285"/>
  <c r="AB278"/>
  <c r="CR278"/>
  <c r="Q278"/>
  <c r="CP278"/>
  <c r="O278"/>
  <c r="GK271"/>
  <c r="CZ271"/>
  <c r="Y271"/>
  <c r="GM276"/>
  <c r="GO276"/>
  <c r="CP281"/>
  <c r="O281"/>
  <c r="AD347"/>
  <c r="CY324"/>
  <c r="X324"/>
  <c r="GN324"/>
  <c r="CZ324"/>
  <c r="Y324"/>
  <c r="GM328"/>
  <c r="GN328"/>
  <c r="GM330"/>
  <c r="GN330"/>
  <c r="GM334"/>
  <c r="GN334"/>
  <c r="GM336"/>
  <c r="GN336"/>
  <c r="CY341"/>
  <c r="X341"/>
  <c r="CZ341"/>
  <c r="Y341"/>
  <c r="AH264"/>
  <c r="U285"/>
  <c r="CY320"/>
  <c r="X320"/>
  <c r="AZ347"/>
  <c r="CI316"/>
  <c r="T323"/>
  <c r="AG347"/>
  <c r="CZ338"/>
  <c r="Y338"/>
  <c r="AB318"/>
  <c r="S323"/>
  <c r="AB336"/>
  <c r="CY34"/>
  <c r="X34"/>
  <c r="CZ34"/>
  <c r="Y34"/>
  <c r="CP30"/>
  <c r="O30"/>
  <c r="GK49"/>
  <c r="CY53"/>
  <c r="X53"/>
  <c r="CZ53"/>
  <c r="Y53"/>
  <c r="CY69"/>
  <c r="X69"/>
  <c r="CZ69"/>
  <c r="Y69"/>
  <c r="T70"/>
  <c r="CP53"/>
  <c r="O53"/>
  <c r="GN62"/>
  <c r="V70"/>
  <c r="GM28"/>
  <c r="GN28"/>
  <c r="GM31"/>
  <c r="GN31"/>
  <c r="GM42"/>
  <c r="GN42"/>
  <c r="GM46"/>
  <c r="GN46"/>
  <c r="GM50"/>
  <c r="GN50"/>
  <c r="GM38"/>
  <c r="GN38"/>
  <c r="CZ49"/>
  <c r="Y49"/>
  <c r="CY62"/>
  <c r="X62"/>
  <c r="GM62"/>
  <c r="CZ62"/>
  <c r="Y62"/>
  <c r="Q70"/>
  <c r="T61"/>
  <c r="GN55"/>
  <c r="GM55"/>
  <c r="S61"/>
  <c r="GN63"/>
  <c r="GM63"/>
  <c r="CP69"/>
  <c r="O69"/>
  <c r="U74"/>
  <c r="CP79"/>
  <c r="O79"/>
  <c r="T74"/>
  <c r="CY77"/>
  <c r="X77"/>
  <c r="GM77"/>
  <c r="CZ85"/>
  <c r="Y85"/>
  <c r="AB78"/>
  <c r="GM100"/>
  <c r="GN100"/>
  <c r="CZ81"/>
  <c r="Y81"/>
  <c r="CZ88"/>
  <c r="Y88"/>
  <c r="CZ80"/>
  <c r="Y80"/>
  <c r="GM98"/>
  <c r="GN98"/>
  <c r="CY111"/>
  <c r="X111"/>
  <c r="CZ111"/>
  <c r="Y111"/>
  <c r="CY115"/>
  <c r="X115"/>
  <c r="CZ115"/>
  <c r="Y115"/>
  <c r="Q119"/>
  <c r="CP105"/>
  <c r="O105"/>
  <c r="CP111"/>
  <c r="O111"/>
  <c r="V113"/>
  <c r="R119"/>
  <c r="GK119"/>
  <c r="GM125"/>
  <c r="GN125"/>
  <c r="T119"/>
  <c r="CP115"/>
  <c r="O115"/>
  <c r="V119"/>
  <c r="V122"/>
  <c r="T113"/>
  <c r="GM138"/>
  <c r="GN138"/>
  <c r="CY131"/>
  <c r="X131"/>
  <c r="GM150"/>
  <c r="GN150"/>
  <c r="GN158"/>
  <c r="GM158"/>
  <c r="GM163"/>
  <c r="GN163"/>
  <c r="GM167"/>
  <c r="GN167"/>
  <c r="GN173"/>
  <c r="GM173"/>
  <c r="GX130"/>
  <c r="CJ187"/>
  <c r="GM164"/>
  <c r="GN164"/>
  <c r="P130"/>
  <c r="CZ134"/>
  <c r="Y134"/>
  <c r="GN139"/>
  <c r="GN143"/>
  <c r="GN145"/>
  <c r="GN151"/>
  <c r="AP26"/>
  <c r="F196"/>
  <c r="AP376"/>
  <c r="AQ218"/>
  <c r="F243"/>
  <c r="Q130"/>
  <c r="GN171"/>
  <c r="BC26"/>
  <c r="F203"/>
  <c r="BC376"/>
  <c r="AJ218"/>
  <c r="W233"/>
  <c r="F298"/>
  <c r="BB264"/>
  <c r="GN223"/>
  <c r="GM223"/>
  <c r="AB269"/>
  <c r="GM182"/>
  <c r="GN182"/>
  <c r="AJ264"/>
  <c r="W285"/>
  <c r="AC285"/>
  <c r="CP266"/>
  <c r="O266"/>
  <c r="CP318"/>
  <c r="O318"/>
  <c r="CY321"/>
  <c r="X321"/>
  <c r="CZ321"/>
  <c r="Y321"/>
  <c r="AQ316"/>
  <c r="F357"/>
  <c r="U323"/>
  <c r="AH347"/>
  <c r="AB325"/>
  <c r="CY338"/>
  <c r="X338"/>
  <c r="W323"/>
  <c r="AJ347"/>
  <c r="CZ335"/>
  <c r="Y335"/>
  <c r="AB337"/>
  <c r="CZ332"/>
  <c r="Y332"/>
  <c r="AB334"/>
  <c r="GM45"/>
  <c r="GN45"/>
  <c r="AD187"/>
  <c r="CY65"/>
  <c r="X65"/>
  <c r="GM65"/>
  <c r="CZ65"/>
  <c r="Y65"/>
  <c r="AJ187"/>
  <c r="GN33"/>
  <c r="GM33"/>
  <c r="GN32"/>
  <c r="GM32"/>
  <c r="GM39"/>
  <c r="GN39"/>
  <c r="GM43"/>
  <c r="GN43"/>
  <c r="GM47"/>
  <c r="GN47"/>
  <c r="CP35"/>
  <c r="O35"/>
  <c r="GM29"/>
  <c r="GN29"/>
  <c r="CY49"/>
  <c r="X49"/>
  <c r="GM49"/>
  <c r="CY59"/>
  <c r="X59"/>
  <c r="GN59"/>
  <c r="CZ59"/>
  <c r="Y59"/>
  <c r="CP56"/>
  <c r="O56"/>
  <c r="W61"/>
  <c r="S70"/>
  <c r="AF187"/>
  <c r="V74"/>
  <c r="R74"/>
  <c r="GK74"/>
  <c r="CP60"/>
  <c r="O60"/>
  <c r="CP68"/>
  <c r="O68"/>
  <c r="S74"/>
  <c r="GM89"/>
  <c r="GN89"/>
  <c r="CZ84"/>
  <c r="Y84"/>
  <c r="GM84"/>
  <c r="CY85"/>
  <c r="X85"/>
  <c r="GM85"/>
  <c r="GM81"/>
  <c r="GN81"/>
  <c r="GM94"/>
  <c r="GN94"/>
  <c r="CY81"/>
  <c r="X81"/>
  <c r="CY88"/>
  <c r="X88"/>
  <c r="GM88"/>
  <c r="CY80"/>
  <c r="X80"/>
  <c r="GM80"/>
  <c r="GM99"/>
  <c r="GN99"/>
  <c r="CY108"/>
  <c r="X108"/>
  <c r="GM108"/>
  <c r="CZ108"/>
  <c r="Y108"/>
  <c r="CY112"/>
  <c r="X112"/>
  <c r="CZ112"/>
  <c r="Y112"/>
  <c r="CY116"/>
  <c r="X116"/>
  <c r="CZ116"/>
  <c r="Y116"/>
  <c r="CP112"/>
  <c r="O112"/>
  <c r="CP116"/>
  <c r="O116"/>
  <c r="U122"/>
  <c r="P113"/>
  <c r="CP113"/>
  <c r="O113"/>
  <c r="U113"/>
  <c r="CP117"/>
  <c r="O117"/>
  <c r="P119"/>
  <c r="CP119"/>
  <c r="O119"/>
  <c r="CP124"/>
  <c r="O124"/>
  <c r="GM132"/>
  <c r="GN132"/>
  <c r="S130"/>
  <c r="CZ135"/>
  <c r="Y135"/>
  <c r="GM135"/>
  <c r="GM147"/>
  <c r="GN147"/>
  <c r="AB153"/>
  <c r="GN155"/>
  <c r="GM155"/>
  <c r="GM159"/>
  <c r="GN159"/>
  <c r="T122"/>
  <c r="AG187"/>
  <c r="GM134"/>
  <c r="GM165"/>
  <c r="GN165"/>
  <c r="GN176"/>
  <c r="GM176"/>
  <c r="CY180"/>
  <c r="X180"/>
  <c r="GN180"/>
  <c r="CZ180"/>
  <c r="Y180"/>
  <c r="V130"/>
  <c r="CY134"/>
  <c r="X134"/>
  <c r="GN134"/>
  <c r="GM162"/>
  <c r="GN162"/>
  <c r="AT26"/>
  <c r="F205"/>
  <c r="P122"/>
  <c r="CP122"/>
  <c r="O122"/>
  <c r="CI26"/>
  <c r="AZ187"/>
  <c r="CP220"/>
  <c r="O220"/>
  <c r="AC233"/>
  <c r="AG218"/>
  <c r="T233"/>
  <c r="CZ226"/>
  <c r="Y226"/>
  <c r="AL233"/>
  <c r="AQ285"/>
  <c r="AQ376"/>
  <c r="BZ264"/>
  <c r="CG285"/>
  <c r="GM275"/>
  <c r="GO275"/>
  <c r="CY277"/>
  <c r="X277"/>
  <c r="GO277"/>
  <c r="GM280"/>
  <c r="GO280"/>
  <c r="BA233"/>
  <c r="CJ218"/>
  <c r="AX218"/>
  <c r="F240"/>
  <c r="GM270"/>
  <c r="GO270"/>
  <c r="CY274"/>
  <c r="X274"/>
  <c r="GO274"/>
  <c r="CY281"/>
  <c r="X281"/>
  <c r="CZ281"/>
  <c r="Y281"/>
  <c r="AL285"/>
  <c r="AD233"/>
  <c r="AG264"/>
  <c r="T285"/>
  <c r="CY271"/>
  <c r="X271"/>
  <c r="GO271"/>
  <c r="AB277"/>
  <c r="CY322"/>
  <c r="X322"/>
  <c r="GM322"/>
  <c r="CZ322"/>
  <c r="Y322"/>
  <c r="CP325"/>
  <c r="O325"/>
  <c r="CP327"/>
  <c r="O327"/>
  <c r="CP331"/>
  <c r="O331"/>
  <c r="CP333"/>
  <c r="O333"/>
  <c r="CP337"/>
  <c r="O337"/>
  <c r="CP339"/>
  <c r="O339"/>
  <c r="F366"/>
  <c r="AU316"/>
  <c r="R323"/>
  <c r="GK323"/>
  <c r="AB333"/>
  <c r="CP341"/>
  <c r="O341"/>
  <c r="CZ326"/>
  <c r="Y326"/>
  <c r="AB328"/>
  <c r="AB339"/>
  <c r="CP321"/>
  <c r="O321"/>
  <c r="V323"/>
  <c r="AI347"/>
  <c r="AB327"/>
  <c r="CY335"/>
  <c r="X335"/>
  <c r="P323"/>
  <c r="CP323"/>
  <c r="O323"/>
  <c r="CY332"/>
  <c r="X332"/>
  <c r="GN332"/>
  <c r="CP335"/>
  <c r="O335"/>
  <c r="AG26"/>
  <c r="T187"/>
  <c r="AF26"/>
  <c r="S187"/>
  <c r="CJ26"/>
  <c r="BA187"/>
  <c r="Y285"/>
  <c r="AL264"/>
  <c r="AQ22"/>
  <c r="AQ408"/>
  <c r="F386"/>
  <c r="AK347"/>
  <c r="Y233"/>
  <c r="AL218"/>
  <c r="GM220"/>
  <c r="AB233"/>
  <c r="GO220"/>
  <c r="CC233"/>
  <c r="CY130"/>
  <c r="X130"/>
  <c r="CZ130"/>
  <c r="Y130"/>
  <c r="GN88"/>
  <c r="CZ74"/>
  <c r="Y74"/>
  <c r="CY74"/>
  <c r="X74"/>
  <c r="GM59"/>
  <c r="AE347"/>
  <c r="GN338"/>
  <c r="GM338"/>
  <c r="AH316"/>
  <c r="U347"/>
  <c r="CE285"/>
  <c r="AC264"/>
  <c r="CH285"/>
  <c r="CF285"/>
  <c r="P285"/>
  <c r="GM131"/>
  <c r="GN131"/>
  <c r="GM111"/>
  <c r="GN111"/>
  <c r="GN80"/>
  <c r="GM79"/>
  <c r="GN79"/>
  <c r="AE187"/>
  <c r="CY323"/>
  <c r="X323"/>
  <c r="CZ323"/>
  <c r="Y323"/>
  <c r="AL347"/>
  <c r="AF347"/>
  <c r="AK285"/>
  <c r="GM332"/>
  <c r="AD316"/>
  <c r="Q347"/>
  <c r="AD264"/>
  <c r="Q285"/>
  <c r="GM326"/>
  <c r="GN326"/>
  <c r="U218"/>
  <c r="F255"/>
  <c r="CY113"/>
  <c r="X113"/>
  <c r="CZ113"/>
  <c r="Y113"/>
  <c r="GN84"/>
  <c r="AH187"/>
  <c r="GM34"/>
  <c r="GN34"/>
  <c r="GM118"/>
  <c r="GM102"/>
  <c r="GM324"/>
  <c r="S264"/>
  <c r="F300"/>
  <c r="GM335"/>
  <c r="GN335"/>
  <c r="AI316"/>
  <c r="V347"/>
  <c r="GM333"/>
  <c r="GN333"/>
  <c r="T264"/>
  <c r="F306"/>
  <c r="GN323"/>
  <c r="GM323"/>
  <c r="GM321"/>
  <c r="GN321"/>
  <c r="GM341"/>
  <c r="GN341"/>
  <c r="GM331"/>
  <c r="GN331"/>
  <c r="CG264"/>
  <c r="AX285"/>
  <c r="T218"/>
  <c r="F254"/>
  <c r="AZ26"/>
  <c r="F198"/>
  <c r="AZ376"/>
  <c r="GM117"/>
  <c r="GN117"/>
  <c r="GM116"/>
  <c r="GN116"/>
  <c r="GM68"/>
  <c r="GN68"/>
  <c r="CY70"/>
  <c r="X70"/>
  <c r="AK187"/>
  <c r="CZ70"/>
  <c r="Y70"/>
  <c r="AL187"/>
  <c r="GM35"/>
  <c r="GN35"/>
  <c r="AC347"/>
  <c r="GN226"/>
  <c r="W218"/>
  <c r="F257"/>
  <c r="GM105"/>
  <c r="GN105"/>
  <c r="CY61"/>
  <c r="X61"/>
  <c r="CZ61"/>
  <c r="Y61"/>
  <c r="CP74"/>
  <c r="O74"/>
  <c r="GO281"/>
  <c r="GM281"/>
  <c r="AX316"/>
  <c r="F354"/>
  <c r="GM271"/>
  <c r="R218"/>
  <c r="F247"/>
  <c r="AU22"/>
  <c r="F395"/>
  <c r="AU408"/>
  <c r="BB22"/>
  <c r="BB408"/>
  <c r="F389"/>
  <c r="GN85"/>
  <c r="GN77"/>
  <c r="CP61"/>
  <c r="O61"/>
  <c r="GN320"/>
  <c r="V218"/>
  <c r="F256"/>
  <c r="AK218"/>
  <c r="X233"/>
  <c r="GN135"/>
  <c r="GN108"/>
  <c r="GN322"/>
  <c r="F308"/>
  <c r="V264"/>
  <c r="GN65"/>
  <c r="GN49"/>
  <c r="GN224"/>
  <c r="CB233"/>
  <c r="GM180"/>
  <c r="GN92"/>
  <c r="GM229"/>
  <c r="F367"/>
  <c r="BA316"/>
  <c r="GM339"/>
  <c r="GN339"/>
  <c r="GM327"/>
  <c r="GN327"/>
  <c r="Q233"/>
  <c r="AD218"/>
  <c r="GM112"/>
  <c r="GN112"/>
  <c r="GM60"/>
  <c r="GN60"/>
  <c r="AJ26"/>
  <c r="W187"/>
  <c r="GM318"/>
  <c r="AB347"/>
  <c r="GN318"/>
  <c r="GM226"/>
  <c r="AP22"/>
  <c r="AP408"/>
  <c r="F385"/>
  <c r="G16" i="2"/>
  <c r="G18"/>
  <c r="CP130" i="1"/>
  <c r="O130"/>
  <c r="GM115"/>
  <c r="GN115"/>
  <c r="GM69"/>
  <c r="GN69"/>
  <c r="GM53"/>
  <c r="GN53"/>
  <c r="AC187"/>
  <c r="F358"/>
  <c r="AZ316"/>
  <c r="F307"/>
  <c r="U264"/>
  <c r="GO278"/>
  <c r="GM278"/>
  <c r="CC285"/>
  <c r="GN329"/>
  <c r="GM320"/>
  <c r="AO22"/>
  <c r="AO408"/>
  <c r="F380"/>
  <c r="CZ122"/>
  <c r="Y122"/>
  <c r="CY122"/>
  <c r="X122"/>
  <c r="GM122"/>
  <c r="AZ264"/>
  <c r="F296"/>
  <c r="GM274"/>
  <c r="GM277"/>
  <c r="GM337"/>
  <c r="GN337"/>
  <c r="GM325"/>
  <c r="GN325"/>
  <c r="F253"/>
  <c r="BA218"/>
  <c r="F295"/>
  <c r="AQ264"/>
  <c r="CH233"/>
  <c r="AC218"/>
  <c r="P233"/>
  <c r="CF233"/>
  <c r="CE233"/>
  <c r="GN122"/>
  <c r="GM124"/>
  <c r="GN124"/>
  <c r="GN113"/>
  <c r="GM113"/>
  <c r="GM56"/>
  <c r="GN56"/>
  <c r="AD26"/>
  <c r="Q187"/>
  <c r="AJ316"/>
  <c r="W347"/>
  <c r="GM266"/>
  <c r="CA285"/>
  <c r="GN266"/>
  <c r="CB285"/>
  <c r="AB285"/>
  <c r="W264"/>
  <c r="F309"/>
  <c r="BC22"/>
  <c r="BC408"/>
  <c r="F392"/>
  <c r="AI187"/>
  <c r="GM30"/>
  <c r="GN30"/>
  <c r="AG316"/>
  <c r="T347"/>
  <c r="S218"/>
  <c r="F248"/>
  <c r="AE264"/>
  <c r="R285"/>
  <c r="CZ119"/>
  <c r="Y119"/>
  <c r="CY119"/>
  <c r="X119"/>
  <c r="GN119"/>
  <c r="CP70"/>
  <c r="O70"/>
  <c r="BA264"/>
  <c r="F305"/>
  <c r="AL26"/>
  <c r="Y187"/>
  <c r="AK26"/>
  <c r="X187"/>
  <c r="AL316"/>
  <c r="Y347"/>
  <c r="AS233"/>
  <c r="CB218"/>
  <c r="CA264"/>
  <c r="AR285"/>
  <c r="GN70"/>
  <c r="GM70"/>
  <c r="F371"/>
  <c r="W316"/>
  <c r="CE218"/>
  <c r="AV233"/>
  <c r="AY233"/>
  <c r="CH218"/>
  <c r="AO18"/>
  <c r="F412"/>
  <c r="CC264"/>
  <c r="AT285"/>
  <c r="CB347"/>
  <c r="X218"/>
  <c r="F258"/>
  <c r="V316"/>
  <c r="F370"/>
  <c r="AK264"/>
  <c r="X285"/>
  <c r="AE26"/>
  <c r="R187"/>
  <c r="P264"/>
  <c r="F288"/>
  <c r="CE264"/>
  <c r="AV285"/>
  <c r="CA233"/>
  <c r="F311"/>
  <c r="Y264"/>
  <c r="S26"/>
  <c r="F202"/>
  <c r="F299"/>
  <c r="R264"/>
  <c r="AB264"/>
  <c r="O285"/>
  <c r="AB316"/>
  <c r="O347"/>
  <c r="GN61"/>
  <c r="GM61"/>
  <c r="BB18"/>
  <c r="F421"/>
  <c r="AZ22"/>
  <c r="AZ408"/>
  <c r="F387"/>
  <c r="Q316"/>
  <c r="F359"/>
  <c r="AF316"/>
  <c r="S347"/>
  <c r="S376"/>
  <c r="CF264"/>
  <c r="AW285"/>
  <c r="U316"/>
  <c r="F369"/>
  <c r="R347"/>
  <c r="AE316"/>
  <c r="X347"/>
  <c r="AK316"/>
  <c r="AQ18"/>
  <c r="F418"/>
  <c r="BA26"/>
  <c r="F207"/>
  <c r="BA376"/>
  <c r="T316"/>
  <c r="F368"/>
  <c r="BC18"/>
  <c r="F424"/>
  <c r="AW233"/>
  <c r="CF218"/>
  <c r="AP18"/>
  <c r="F417"/>
  <c r="CB264"/>
  <c r="AS285"/>
  <c r="Q26"/>
  <c r="F199"/>
  <c r="Q376"/>
  <c r="P218"/>
  <c r="F236"/>
  <c r="CA347"/>
  <c r="F245"/>
  <c r="Q218"/>
  <c r="GN74"/>
  <c r="GM74"/>
  <c r="AC316"/>
  <c r="P347"/>
  <c r="CF347"/>
  <c r="CH347"/>
  <c r="CE347"/>
  <c r="F292"/>
  <c r="AX264"/>
  <c r="AX376"/>
  <c r="AY285"/>
  <c r="CH264"/>
  <c r="GM119"/>
  <c r="AT233"/>
  <c r="CC218"/>
  <c r="T26"/>
  <c r="F208"/>
  <c r="T376"/>
  <c r="AI26"/>
  <c r="V187"/>
  <c r="AC26"/>
  <c r="P187"/>
  <c r="CF187"/>
  <c r="CH187"/>
  <c r="CE187"/>
  <c r="GN130"/>
  <c r="CB187"/>
  <c r="GM130"/>
  <c r="CA187"/>
  <c r="W26"/>
  <c r="F211"/>
  <c r="W376"/>
  <c r="AU18"/>
  <c r="F427"/>
  <c r="AH26"/>
  <c r="U187"/>
  <c r="Q264"/>
  <c r="F297"/>
  <c r="AB218"/>
  <c r="O233"/>
  <c r="Y218"/>
  <c r="F259"/>
  <c r="AB187"/>
  <c r="CB26"/>
  <c r="AS187"/>
  <c r="CA26"/>
  <c r="AR187"/>
  <c r="S22"/>
  <c r="J16" i="2"/>
  <c r="J18"/>
  <c r="S408" i="1"/>
  <c r="CF26"/>
  <c r="AW187"/>
  <c r="AY264"/>
  <c r="F293"/>
  <c r="AV347"/>
  <c r="CE316"/>
  <c r="AW218"/>
  <c r="F239"/>
  <c r="O218"/>
  <c r="F235"/>
  <c r="U26"/>
  <c r="F209"/>
  <c r="U376"/>
  <c r="P26"/>
  <c r="F190"/>
  <c r="P376"/>
  <c r="AT218"/>
  <c r="F251"/>
  <c r="AT376"/>
  <c r="AX22"/>
  <c r="F383"/>
  <c r="AX408"/>
  <c r="CH316"/>
  <c r="AY347"/>
  <c r="CH26"/>
  <c r="AY187"/>
  <c r="V26"/>
  <c r="F210"/>
  <c r="V376"/>
  <c r="P316"/>
  <c r="F350"/>
  <c r="AS264"/>
  <c r="F302"/>
  <c r="F372"/>
  <c r="X316"/>
  <c r="AZ18"/>
  <c r="F419"/>
  <c r="F287"/>
  <c r="O264"/>
  <c r="X264"/>
  <c r="F310"/>
  <c r="F303"/>
  <c r="AT264"/>
  <c r="AR264"/>
  <c r="F312"/>
  <c r="F250"/>
  <c r="AS218"/>
  <c r="X26"/>
  <c r="F212"/>
  <c r="X376"/>
  <c r="F291"/>
  <c r="AW264"/>
  <c r="CA218"/>
  <c r="AR233"/>
  <c r="AY218"/>
  <c r="F241"/>
  <c r="Q22"/>
  <c r="Q408"/>
  <c r="F388"/>
  <c r="W22"/>
  <c r="F400"/>
  <c r="W408"/>
  <c r="T22"/>
  <c r="F397"/>
  <c r="T408"/>
  <c r="AR347"/>
  <c r="CA316"/>
  <c r="BA22"/>
  <c r="BA408"/>
  <c r="F396"/>
  <c r="H16" i="2"/>
  <c r="H18"/>
  <c r="R316" i="1"/>
  <c r="F361"/>
  <c r="O316"/>
  <c r="F349"/>
  <c r="AV264"/>
  <c r="F290"/>
  <c r="R26"/>
  <c r="F201"/>
  <c r="R376"/>
  <c r="AV218"/>
  <c r="F238"/>
  <c r="Y316"/>
  <c r="F373"/>
  <c r="Y26"/>
  <c r="F213"/>
  <c r="Y376"/>
  <c r="AB26"/>
  <c r="O187"/>
  <c r="CE26"/>
  <c r="AV187"/>
  <c r="AW347"/>
  <c r="CF316"/>
  <c r="S316"/>
  <c r="F362"/>
  <c r="CB316"/>
  <c r="AS347"/>
  <c r="AY316"/>
  <c r="F355"/>
  <c r="S18"/>
  <c r="F423"/>
  <c r="Y22"/>
  <c r="Y408"/>
  <c r="F402"/>
  <c r="BA18"/>
  <c r="F428"/>
  <c r="T18"/>
  <c r="F429"/>
  <c r="V22"/>
  <c r="V408"/>
  <c r="U22"/>
  <c r="U408"/>
  <c r="F352"/>
  <c r="AV316"/>
  <c r="AR26"/>
  <c r="F214"/>
  <c r="AR376"/>
  <c r="AS316"/>
  <c r="F364"/>
  <c r="P22"/>
  <c r="F379"/>
  <c r="P408"/>
  <c r="AW316"/>
  <c r="F353"/>
  <c r="R22"/>
  <c r="R408"/>
  <c r="AT22"/>
  <c r="F16" i="2"/>
  <c r="F18"/>
  <c r="AT408" i="1"/>
  <c r="AS26"/>
  <c r="F204"/>
  <c r="AS376"/>
  <c r="O26"/>
  <c r="F189"/>
  <c r="O376"/>
  <c r="AV26"/>
  <c r="F192"/>
  <c r="AV376"/>
  <c r="AR316"/>
  <c r="F374"/>
  <c r="W18"/>
  <c r="F432"/>
  <c r="Q18"/>
  <c r="F420"/>
  <c r="AR218"/>
  <c r="F260"/>
  <c r="X22"/>
  <c r="F401"/>
  <c r="X408"/>
  <c r="AY26"/>
  <c r="F195"/>
  <c r="AY376"/>
  <c r="AX18"/>
  <c r="F415"/>
  <c r="AW26"/>
  <c r="F193"/>
  <c r="AW376"/>
  <c r="AW22"/>
  <c r="AW408"/>
  <c r="F382"/>
  <c r="AY22"/>
  <c r="F384"/>
  <c r="AY408"/>
  <c r="AV22"/>
  <c r="AV408"/>
  <c r="F381"/>
  <c r="P18"/>
  <c r="F411"/>
  <c r="X18"/>
  <c r="F433"/>
  <c r="R18"/>
  <c r="F422"/>
  <c r="AS22"/>
  <c r="AS408"/>
  <c r="E16" i="2"/>
  <c r="AR22" i="1"/>
  <c r="AR408"/>
  <c r="V18"/>
  <c r="F431"/>
  <c r="Y18"/>
  <c r="F434"/>
  <c r="AT18"/>
  <c r="F426"/>
  <c r="O22"/>
  <c r="O408"/>
  <c r="F378"/>
  <c r="U18"/>
  <c r="F430"/>
  <c r="AR18"/>
  <c r="F435"/>
  <c r="F436"/>
  <c r="AV18"/>
  <c r="F413"/>
  <c r="I16" i="2"/>
  <c r="I18"/>
  <c r="E18"/>
  <c r="AY18" i="1"/>
  <c r="F416"/>
  <c r="AW18"/>
  <c r="F414"/>
  <c r="O18"/>
  <c r="F410"/>
  <c r="AS18"/>
  <c r="F425"/>
  <c r="F437"/>
  <c r="F438"/>
</calcChain>
</file>

<file path=xl/sharedStrings.xml><?xml version="1.0" encoding="utf-8"?>
<sst xmlns="http://schemas.openxmlformats.org/spreadsheetml/2006/main" count="19656" uniqueCount="1520">
  <si>
    <t>ФССЦ-2001, 11.2.09.02-0003, приказ Минстроя России №1039/пр от 30.12.2016г.</t>
  </si>
  <si>
    <t>Плиты древесностружечные многослойные и трехслойные, марки П-1, толщиной 15-17 мм</t>
  </si>
  <si>
    <t>1-100-35</t>
  </si>
  <si>
    <t>Рабочий среднего разряда 3.5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</si>
  <si>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</si>
  <si>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</si>
  <si>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</si>
  <si>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1-100-27</t>
  </si>
  <si>
    <t>Рабочий среднего разряда 2.7</t>
  </si>
  <si>
    <t>01.7.15.06-0064</t>
  </si>
  <si>
    <t>ФССЦ-2001, 01.7.15.06-0064, приказ Минстроя России №1039/пр от 30.12.2016г.</t>
  </si>
  <si>
    <t>Гвозди отделочные круглые 1,6x25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</si>
  <si>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</si>
  <si>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</si>
  <si>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</si>
  <si>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</si>
  <si>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</si>
  <si>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</si>
  <si>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</si>
  <si>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</si>
  <si>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</si>
  <si>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14.1.01.01-0001</t>
  </si>
  <si>
    <t>ФССЦ-2001, 14.1.01.01-0001, приказ Минстроя России №1039/пр от 30.12.2016г.</t>
  </si>
  <si>
    <t>Клей казеиновый</t>
  </si>
  <si>
    <t>14.1.04.02-0011</t>
  </si>
  <si>
    <t>ФССЦ-2001, 14.1.04.02-0011, приказ Минстроя России №1039/пр от 30.12.2016г.</t>
  </si>
  <si>
    <t>Клей резиновый № 88-Н</t>
  </si>
  <si>
    <t>1-100-28</t>
  </si>
  <si>
    <t>Рабочий среднего разряда 2.8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</si>
  <si>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</si>
  <si>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</si>
  <si>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</si>
  <si>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1-100-46</t>
  </si>
  <si>
    <t>Рабочий среднего разряда 4.6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</si>
  <si>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</si>
  <si>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</si>
  <si>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</si>
  <si>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91.07.04-002</t>
  </si>
  <si>
    <t>ФСЭМ-2001, 91.07.04-002, приказ Минстроя России №1039/пр от 30.12.2016г.</t>
  </si>
  <si>
    <t>Вибратор поверхностный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</si>
  <si>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</si>
  <si>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</si>
  <si>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</si>
  <si>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1-100-33</t>
  </si>
  <si>
    <t>Рабочий среднего разряда 3.3</t>
  </si>
  <si>
    <t>08.3.03.04-0012</t>
  </si>
  <si>
    <t>ФССЦ-2001, 08.3.03.04-0012, приказ Минстроя России №1039/пр от 30.12.2016г.</t>
  </si>
  <si>
    <t>Проволока светлая диаметром 1,1 мм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</si>
  <si>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</si>
  <si>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</si>
  <si>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</si>
  <si>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91.21.22-193</t>
  </si>
  <si>
    <t>ФСЭМ-2001, 91.21.22-193, приказ Минстроя России №1039/пр от 30.12.2016г.</t>
  </si>
  <si>
    <t>Машины для сварки линолеума</t>
  </si>
  <si>
    <t>1-100-43</t>
  </si>
  <si>
    <t>Рабочий среднего разряда 4.3</t>
  </si>
  <si>
    <t>14.5.05.02-0001</t>
  </si>
  <si>
    <t>ФССЦ-2001, 14.5.05.02-0001, приказ Минстроя России №1039/пр от 30.12.2016г.</t>
  </si>
  <si>
    <t>Олифа натуральная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</si>
  <si>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</si>
  <si>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</si>
  <si>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</si>
  <si>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</si>
  <si>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</si>
  <si>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</si>
  <si>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</si>
  <si>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</si>
  <si>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</si>
  <si>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1-100-44</t>
  </si>
  <si>
    <t>Рабочий среднего разряда 4.4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</si>
  <si>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</si>
  <si>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</si>
  <si>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</si>
  <si>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01.6.03.01-0031</t>
  </si>
  <si>
    <t>ФССЦ-2001, 01.6.03.01-0031, приказ Минстроя России №1039/пр от 30.12.2016г.</t>
  </si>
  <si>
    <t>Плитки поливинилхлоридные прессованные «Превинил», марки ВК для полов</t>
  </si>
  <si>
    <t>01.7.17.05-0021</t>
  </si>
  <si>
    <t>ФССЦ-2001, 01.7.17.05-0021, приказ Минстроя России №1039/пр от 30.12.2016г.</t>
  </si>
  <si>
    <t>Карборунд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</si>
  <si>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</si>
  <si>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</si>
  <si>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</si>
  <si>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</si>
  <si>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</si>
  <si>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</si>
  <si>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</si>
  <si>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</si>
  <si>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</si>
  <si>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</si>
  <si>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</si>
  <si>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</si>
  <si>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</si>
  <si>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</si>
  <si>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</si>
  <si>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</si>
  <si>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</si>
  <si>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</si>
  <si>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</si>
  <si>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</si>
  <si>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</si>
  <si>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</si>
  <si>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</si>
  <si>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14.4.02.09-0001</t>
  </si>
  <si>
    <t>ФССЦ-2001, 14.4.02.09-0001, приказ Минстроя России №1039/пр от 30.12.2016г.</t>
  </si>
  <si>
    <t>Краска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</si>
  <si>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</si>
  <si>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</si>
  <si>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</si>
  <si>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</si>
  <si>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</si>
  <si>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</si>
  <si>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</si>
  <si>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</si>
  <si>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</si>
  <si>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1-100-39</t>
  </si>
  <si>
    <t>Рабочий среднего разряда 3.9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</si>
  <si>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</si>
  <si>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</si>
  <si>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</si>
  <si>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</si>
  <si>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</si>
  <si>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</si>
  <si>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</si>
  <si>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</si>
  <si>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</si>
  <si>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</si>
  <si>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</si>
  <si>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</si>
  <si>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</si>
  <si>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</si>
  <si>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на капитальный ремонт помещения №8 спортивного корпуса №5, №6, №7, №8 вспомогательных спортивных и хозяйственных помещений Снежинского физико-технического института - филиала НИЯУ МИФИ (СФТИ НИЯУ МИФИ) по адресу: Челябинская обл., г. Снежинск, ул. Комсомольская, д. 8</t>
  </si>
  <si>
    <t>ФССЦ-2001, 07.1.01.03-0022, приказ Минстроя России №1039/пр от 30.12.2016г.</t>
  </si>
  <si>
    <t>07.1.01.03</t>
  </si>
  <si>
    <t>Блоки дверные металлические</t>
  </si>
  <si>
    <t>57</t>
  </si>
  <si>
    <t>09-04-013-02</t>
  </si>
  <si>
    <t>Установка противопожарных дверей двупольных глухих</t>
  </si>
  <si>
    <t>ФЕР-2001, 09-04-013-02, приказ Минстроя России №1039/пр от 30.12.2016г.</t>
  </si>
  <si>
    <t>57,1</t>
  </si>
  <si>
    <t>07.1.01.01-0005</t>
  </si>
  <si>
    <t>Дверь противопожарная металлическая двупольная ДПМ-02/60,  размером 2160х1180 мм; 2100х1210 мм. прим.</t>
  </si>
  <si>
    <t>ФССЦ-2001, 07.1.01.01-0005, приказ Минстроя России №1039/пр от 30.12.2016г.</t>
  </si>
  <si>
    <t>57,2</t>
  </si>
  <si>
    <t>07.1.01.01-0008</t>
  </si>
  <si>
    <t>Дверь противопожарная металлическая двупольная ДПМ-02/60, размером 2225х1470 мм</t>
  </si>
  <si>
    <t>ФССЦ-2001, 07.1.01.01-0008, приказ Минстроя России №1039/пр от 30.12.2016г.</t>
  </si>
  <si>
    <t>57,3</t>
  </si>
  <si>
    <t>07.1.01.01-0009</t>
  </si>
  <si>
    <t>Дверь противопожарная металлическая двупольная ДПМ-02/60, размером 2160х1530 мм; 2370х1560 мм. прим.</t>
  </si>
  <si>
    <t>ФССЦ-2001, 07.1.01.01-0009, приказ Минстроя России №1039/пр от 30.12.2016г.</t>
  </si>
  <si>
    <t>57,4</t>
  </si>
  <si>
    <t>01.7.04.01-0001</t>
  </si>
  <si>
    <t>Доводчик дверной DS 73 BC "Серия Premium", усилие закрывания EN2-5</t>
  </si>
  <si>
    <t>ФССЦ-2001, 01.7.04.01-0001, приказ Минстроя России №1039/пр от 30.12.2016г.</t>
  </si>
  <si>
    <t>58</t>
  </si>
  <si>
    <t>Устройство чистых перегородок дощатых однослойных (короб деревянный)</t>
  </si>
  <si>
    <t>59</t>
  </si>
  <si>
    <t>Устройство внутриквартирных лестниц без подшивки (шведская лестница)  ранее демонтированная</t>
  </si>
  <si>
    <t>59,1</t>
  </si>
  <si>
    <t>01.7.15.06-0111</t>
  </si>
  <si>
    <t>Гвозди строительные</t>
  </si>
  <si>
    <t>ФССЦ-2001, 01.7.15.06-0111, приказ Минстроя России №1039/пр от 30.12.2016г.</t>
  </si>
  <si>
    <t>59,2</t>
  </si>
  <si>
    <t>11.1.03.01-0078</t>
  </si>
  <si>
    <t>Бруски обрезные хвойных пород длиной 4-6,5 м, шириной 75-150 мм, толщиной 40-75 мм, II сорта</t>
  </si>
  <si>
    <t>ФССЦ-2001, 11.1.03.01-0078, приказ Минстроя России №1039/пр от 30.12.2016г.</t>
  </si>
  <si>
    <t>59,3</t>
  </si>
  <si>
    <t>11.1.03.01-0086</t>
  </si>
  <si>
    <t>Бруски обрезные хвойных пород длиной 4-6,5 м, шириной 75-150 мм, толщиной 150 мм и более, II сорта</t>
  </si>
  <si>
    <t>ФССЦ-2001, 11.1.03.01-0086, приказ Минстроя России №1039/пр от 30.12.2016г.</t>
  </si>
  <si>
    <t>59,4</t>
  </si>
  <si>
    <t>11.1.03.06-0086</t>
  </si>
  <si>
    <t>Доски обрезные хвойных пород длиной 4-6,5 м, шириной 75-150 мм, толщиной 25 мм, II сорта</t>
  </si>
  <si>
    <t>ФССЦ-2001, 11.1.03.06-0086, приказ Минстроя России №1039/пр от 30.12.2016г.</t>
  </si>
  <si>
    <t>59,5</t>
  </si>
  <si>
    <t>11.1.03.06-0094</t>
  </si>
  <si>
    <t>Доски обрезные хвойных пород длиной 4-6,5 м, шириной 75-150 мм, толщиной 44 мм и более, II сорта</t>
  </si>
  <si>
    <t>ФССЦ-2001, 11.1.03.06-0094, приказ Минстроя России №1039/пр от 30.12.2016г.</t>
  </si>
  <si>
    <t>60</t>
  </si>
  <si>
    <t>11-01-053-02</t>
  </si>
  <si>
    <t>Устройство оснований полов из фанеры в один слой площадью свыше 20 м2</t>
  </si>
  <si>
    <t>ФЕР-2001, 11-01-053-02, приказ Минстроя России №1039/пр от 30.12.2016г.</t>
  </si>
  <si>
    <t>60,1</t>
  </si>
  <si>
    <t>01.7.15.14-0023</t>
  </si>
  <si>
    <t>Шуруп для ГВЛ 3,9/45</t>
  </si>
  <si>
    <t>100 шт.</t>
  </si>
  <si>
    <t>ФССЦ-2001, 01.7.15.14-0023, приказ Минстроя России №1039/пр от 30.12.2016г.</t>
  </si>
  <si>
    <t>60,2</t>
  </si>
  <si>
    <t>01.7.15.14</t>
  </si>
  <si>
    <t>Шурупы строительные</t>
  </si>
  <si>
    <t>60,3</t>
  </si>
  <si>
    <t>11.2.11.04-0052</t>
  </si>
  <si>
    <t>Фанера общего назначения из шпона лиственных пород водостойкая марки ФК, сорт 2/4, толщина 12 мм</t>
  </si>
  <si>
    <t>ФССЦ-2001, 11.2.11.04-0052, приказ Минстроя России №1039/пр от 30.12.2016г.</t>
  </si>
  <si>
    <t>60,4</t>
  </si>
  <si>
    <t>11.2.11.04-0031</t>
  </si>
  <si>
    <t>Фанера общего назначения из шпона лиственных пород водостойкая марки ФК, сорт 2/2, толщина 21 мм</t>
  </si>
  <si>
    <t>ФССЦ-2001, 11.2.11.04-0031, приказ Минстроя России №1039/пр от 30.12.2016г.</t>
  </si>
  <si>
    <t>61</t>
  </si>
  <si>
    <t>10-01-093-01</t>
  </si>
  <si>
    <t>Антисептическая обработка каменных, бетонных, кирпичных и деревянных поверхностей составами "Нортекс-Профилактика" и "Нортекс-Доктор"</t>
  </si>
  <si>
    <t>ФЕР-2001, 10-01-093-01, приказ Минстроя России №1039/пр от 30.12.2016г.</t>
  </si>
  <si>
    <t>61,1</t>
  </si>
  <si>
    <t>62</t>
  </si>
  <si>
    <t>11-01-038-02 прим.</t>
  </si>
  <si>
    <t>Устройство покрытий из плиток поливинилхлоридных на клее КН-2 (плитки резиновые)</t>
  </si>
  <si>
    <t>ФЕР-2001, 11-01-038-02, приказ Минстроя России №1039/пр от 30.12.2016г.</t>
  </si>
  <si>
    <t>62,1</t>
  </si>
  <si>
    <t>01.6.03.04-0362</t>
  </si>
  <si>
    <t>Покрытие спортивное Gerflor Taraflex Surface прим.</t>
  </si>
  <si>
    <t>ФССЦ-2001, 01.6.03.04-0362, приказ Минстроя России №1039/пр от 30.12.2016г.</t>
  </si>
  <si>
    <t>62,2</t>
  </si>
  <si>
    <t>14.5.11.10-0001</t>
  </si>
  <si>
    <t>Полимерцементная шпатлевка</t>
  </si>
  <si>
    <t>ФССЦ-2001, 14.5.11.10-0001, приказ Минстроя России №1039/пр от 30.12.2016г.</t>
  </si>
  <si>
    <t>63</t>
  </si>
  <si>
    <t>10-01-035-03</t>
  </si>
  <si>
    <t>Установка подоконных досок из ПВХ в каменных стенах толщиной свыше 0,51 м</t>
  </si>
  <si>
    <t>ФЕР-2001, 10-01-035-03, приказ Минстроя России №1039/пр от 30.12.2016г.</t>
  </si>
  <si>
    <t>63,1</t>
  </si>
  <si>
    <t>11.3.03.01-0008</t>
  </si>
  <si>
    <t>Доски подоконные ПВХ, шириной 450 мм</t>
  </si>
  <si>
    <t>м</t>
  </si>
  <si>
    <t>ФССЦ-2001, 11.3.03.01-0008, приказ Минстроя России №1039/пр от 30.12.2016г.</t>
  </si>
  <si>
    <t>63,2</t>
  </si>
  <si>
    <t>11.3.03.01-0010</t>
  </si>
  <si>
    <t>Доски подоконные ПВХ, шириной 500 мм</t>
  </si>
  <si>
    <t>ФССЦ-2001, 11.3.03.01-0010, приказ Минстроя России №1039/пр от 30.12.2016г.</t>
  </si>
  <si>
    <t>64</t>
  </si>
  <si>
    <t>11-01-039-01</t>
  </si>
  <si>
    <t>Устройство плинтусов деревянных</t>
  </si>
  <si>
    <t>ФЕР-2001, 11-01-039-01, приказ Минстроя России №1039/пр от 30.12.2016г.</t>
  </si>
  <si>
    <t>64,1</t>
  </si>
  <si>
    <t>11.1.01.14-0002</t>
  </si>
  <si>
    <t>Плинтуса дубовые прирезанные покрытые лаком</t>
  </si>
  <si>
    <t>ФССЦ-2001, 11.1.01.14-0002, приказ Минстроя России №1039/пр от 30.12.2016г.</t>
  </si>
  <si>
    <t>64,2</t>
  </si>
  <si>
    <t>11.1.01.14-0014</t>
  </si>
  <si>
    <t>Плинтуса из древесины тип ПЛ-2, размером 19х54 мм</t>
  </si>
  <si>
    <t>ФССЦ-2001, 11.1.01.14-0014, приказ Минстроя России №1039/пр от 30.12.2016г.</t>
  </si>
  <si>
    <t>65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</si>
  <si>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</si>
  <si>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</si>
  <si>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</si>
  <si>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</si>
  <si>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</si>
  <si>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</si>
  <si>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</si>
  <si>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66</t>
  </si>
  <si>
    <t>т03-01-01-010</t>
  </si>
  <si>
    <t>Перевозка грузов I класса автомобилями бортовыми грузоподъемностью до 15 т на расстояние до 10 км</t>
  </si>
  <si>
    <t>ФССЦпг-2001, т03-01-01-010,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</si>
  <si>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</si>
  <si>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</si>
  <si>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</si>
  <si>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</si>
  <si>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</si>
  <si>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</si>
  <si>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</si>
  <si>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</si>
  <si>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</si>
  <si>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</si>
  <si>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</si>
  <si>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</si>
  <si>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</si>
  <si>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</si>
  <si>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</si>
  <si>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</si>
  <si>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</si>
  <si>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</si>
  <si>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</si>
  <si>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</si>
  <si>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</si>
  <si>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</si>
  <si>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</si>
  <si>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</si>
  <si>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</si>
  <si>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</si>
  <si>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</si>
  <si>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</si>
  <si>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</si>
  <si>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</si>
  <si>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</si>
  <si>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</si>
  <si>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</si>
  <si>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</si>
  <si>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14.4.04.08-0003</t>
  </si>
  <si>
    <t>ФССЦ-2001, 14.4.04.08-0003, приказ Минстроя России №1039/пр от 30.12.2016г.</t>
  </si>
  <si>
    <t>Эмаль ПФ-115 серая</t>
  </si>
  <si>
    <t>14.5.09.11-0101</t>
  </si>
  <si>
    <t>ФССЦ-2001, 14.5.09.11-0101, приказ Минстроя России №1039/пр от 30.12.2016г.</t>
  </si>
  <si>
    <t>Уайт-спирит</t>
  </si>
  <si>
    <t>1-100-53</t>
  </si>
  <si>
    <t>Рабочий среднего разряда 5.3</t>
  </si>
  <si>
    <t>01.7.16.02</t>
  </si>
  <si>
    <t>Детали деревянные лесов</t>
  </si>
  <si>
    <t>Детали стальных трубчатых лесов</t>
  </si>
  <si>
    <t>07.2.07.13</t>
  </si>
  <si>
    <t>Конструкции стальные</t>
  </si>
  <si>
    <t>01.7.07.07</t>
  </si>
  <si>
    <t>Строительный мусор</t>
  </si>
  <si>
    <t>01.7.04.11</t>
  </si>
  <si>
    <t>Скобяные изделия</t>
  </si>
  <si>
    <t>Конструкции металлические мелкие</t>
  </si>
  <si>
    <t>Строительный мусор и масса возвратных материалов</t>
  </si>
  <si>
    <t>14.4.01.21</t>
  </si>
  <si>
    <t>Грунтовка</t>
  </si>
  <si>
    <t>14.4.02.04</t>
  </si>
  <si>
    <t>Краски масляные готовые к применению для наружных работ</t>
  </si>
  <si>
    <t>Краски для внутренних работ масляные готовые к применению</t>
  </si>
  <si>
    <t>11.3.03.13</t>
  </si>
  <si>
    <t>Уголок ПВХ</t>
  </si>
  <si>
    <t>П.М</t>
  </si>
  <si>
    <t>14.4.02.09</t>
  </si>
  <si>
    <t>Краска (Лак)</t>
  </si>
  <si>
    <t>14.2.06.03</t>
  </si>
  <si>
    <t>Жидкость гидрофобизирующая</t>
  </si>
  <si>
    <t>14.4.03.17</t>
  </si>
  <si>
    <t>Лак</t>
  </si>
  <si>
    <t>14.5.09.07</t>
  </si>
  <si>
    <t>02.2.01.03</t>
  </si>
  <si>
    <t>Гравий керамзитовый</t>
  </si>
  <si>
    <t>04.1.02.06</t>
  </si>
  <si>
    <t>Бетон</t>
  </si>
  <si>
    <t>08.4.03.04</t>
  </si>
  <si>
    <t>Арматура</t>
  </si>
  <si>
    <t>Бетон тяжелый</t>
  </si>
  <si>
    <t>14.1.06.05</t>
  </si>
  <si>
    <t>Состав клеящий</t>
  </si>
  <si>
    <t>07.1.01.01</t>
  </si>
  <si>
    <t>Дверь противопожарная металлическая</t>
  </si>
  <si>
    <t>14.2.06.01</t>
  </si>
  <si>
    <t>Антисептик</t>
  </si>
  <si>
    <t>14.5.11.10</t>
  </si>
  <si>
    <t>11.3.03.01</t>
  </si>
  <si>
    <t>Доски подоконные ПВХ</t>
  </si>
  <si>
    <t>20.4.03.07</t>
  </si>
  <si>
    <t>Розетка штепсельная</t>
  </si>
  <si>
    <t>04.3.01.09</t>
  </si>
  <si>
    <t>Раствор цементный</t>
  </si>
  <si>
    <t>999-0005</t>
  </si>
  <si>
    <t>Масса оборудования</t>
  </si>
  <si>
    <t>20.3.03.03</t>
  </si>
  <si>
    <t>Светильники с лампами накаливания</t>
  </si>
  <si>
    <t>01.7.15.07</t>
  </si>
  <si>
    <t>Дюбели распорные полиэтиленовые</t>
  </si>
  <si>
    <t>18.5.10.06</t>
  </si>
  <si>
    <t>Радиаторы</t>
  </si>
  <si>
    <t>квт</t>
  </si>
  <si>
    <t>18.1.01.01</t>
  </si>
  <si>
    <t>Арматура трубопроводная фланцевая</t>
  </si>
  <si>
    <t>23.8.03.12</t>
  </si>
  <si>
    <t>Фланцы стальные</t>
  </si>
  <si>
    <t>Арматура муфтовая</t>
  </si>
  <si>
    <t>19.1.01.11</t>
  </si>
  <si>
    <t>Крепления</t>
  </si>
  <si>
    <t>23.7.01.07</t>
  </si>
  <si>
    <t>Трубопроводы с гильзами</t>
  </si>
  <si>
    <t>на капитальный ремонт помещения №8 спортивного корпуса №№5,6,7,8 вспомогательных спортивных и хозяйственных помещений Снежинского  физико-технического института - филиала НИЯУ МИФИ (СФТИ НИЯУ МИФИ) по адресу: Челябинская область,г.Снежинск,ул.Комсомольская,8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</si>
  <si>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</si>
  <si>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Табл.2, п.2  Наименование: При демонтаже (разборке) сборных деревянных конструкций  Поправка: МДС 81-36.2004, п.3.3.1.д  Наименование: При демонтаже металлических конструкций  Поправка: МДС 81-36.2004, п.3.3.1.а  Наименование: При демонтаже (разборке) сборных бетонных и железобетонных конструкций</t>
  </si>
  <si>
    <t>Поправка: Табл.2, п.2  Наименование: При демонтаже (разборке) сборных деревянных конструкций  Поправка: МДС 81-36.2004, п.3.3.1.д  Наименование: При демонтаже металлических конструкций  Поправка: МДС 81-36.2004, п.3.3.1.д  Наименование: При демонтаже металлических конструкций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</si>
  <si>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потолков ( Расчёт объёма отбивки штукатурки  ребристых потолков  в помещении №8 спортивного корпуса -294*1.6=470,4м2)</t>
  </si>
  <si>
    <t>Окраска масляными составами ранее окрашенных металлических покрытий отдельных карнизов, брандмауэрных стен, парапетов, зонтов, сандриков, подоконных отливов, металлических балок, прогонов и других мелких покрытий за два раза с земли и лесов (оконные решётки,Баскетбольные фермы,каркас защитных экранов)</t>
  </si>
  <si>
    <t>Поправка: МДС 81-36.2004, п.3.3.1.д  Наименование: При демонтаже металлических конструкций  Поправка: МДС 81-36.2004, п.3.3.1.д  Наименование: При демонтаже металлических конструкций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</si>
  <si>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</si>
  <si>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</si>
  <si>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</si>
  <si>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</si>
  <si>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</si>
  <si>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</si>
  <si>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</si>
  <si>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</si>
  <si>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</si>
  <si>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</si>
  <si>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</si>
  <si>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</si>
  <si>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</si>
  <si>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</si>
  <si>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</si>
  <si>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</si>
  <si>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</si>
  <si>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</si>
  <si>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</si>
  <si>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</si>
  <si>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</si>
  <si>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</si>
  <si>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</si>
  <si>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 квартал 2018 года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</si>
  <si>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</si>
  <si>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</si>
  <si>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</si>
  <si>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</si>
  <si>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</si>
  <si>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</si>
  <si>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</si>
  <si>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</si>
  <si>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t>к нр *20</t>
  </si>
  <si>
    <t>к нр *10</t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</si>
  <si>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</si>
  <si>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</si>
  <si>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</si>
  <si>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</si>
  <si>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на капитальный ремонт помещения №8 спортивного корпуса №5, №6, №7, №8 вспомогательных спортивных и хозяйственных помещений Снежинского физико-технического института - филиала НИЯУ МИФИ (СФТИ НИЯУ МИФИ) по адресу: Челябинская область, г. Снежинск, ул. Комсомольская, д. 8</t>
  </si>
  <si>
    <t>Светильник подвесной для помещений специального назначения, с защитной сеткой НСП 17-200-213 (светодиодными лампами) прим.</t>
  </si>
  <si>
    <t>ФССЦ-2001, 20.3.03.03-0053, приказ Минстроя России №1039/пр от 30.12.2016г.</t>
  </si>
  <si>
    <t>4 Система отопления</t>
  </si>
  <si>
    <t>82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</si>
  <si>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</si>
  <si>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</si>
  <si>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</si>
  <si>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*0</t>
  </si>
  <si>
    <t>Внтуренниие с/техработы:  демонтаж, разборка, промывка</t>
  </si>
  <si>
    <t>рФЕР-65</t>
  </si>
  <si>
    <t>83</t>
  </si>
  <si>
    <t>65-1-2</t>
  </si>
  <si>
    <t>Разборка трубопроводов из водогазопроводных труб диаметром до 63 мм</t>
  </si>
  <si>
    <t>ФЕРр-2001, 65-1-2, приказ Минстроя России №1039/пр от 30.12.2016г.</t>
  </si>
  <si>
    <t>84</t>
  </si>
  <si>
    <t>65-19-2</t>
  </si>
  <si>
    <t>Демонтаж радиаторов весом до 160 кг</t>
  </si>
  <si>
    <t>ФЕРр-2001, 65-19-2, приказ Минстроя России №1039/пр от 30.12.2016г.</t>
  </si>
  <si>
    <t>85</t>
  </si>
  <si>
    <t>18-03-004-05</t>
  </si>
  <si>
    <t>Демонтаж  регистров из стальных сварных труб диаметром нитки 50 мм</t>
  </si>
  <si>
    <t>ФЕР-2001, 18-03-004-05,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</si>
  <si>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</si>
  <si>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</si>
  <si>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Отопление - внутренние устройства</t>
  </si>
  <si>
    <t>ФЕР-18</t>
  </si>
  <si>
    <t>Поправка: МДС 81-36.2004, п.3.3.1.в</t>
  </si>
  <si>
    <t>86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</si>
  <si>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</si>
  <si>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</si>
  <si>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</si>
  <si>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</si>
  <si>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86,1</t>
  </si>
  <si>
    <t>18.5.10.05-0009</t>
  </si>
  <si>
    <t>Радиаторы биметаллические, марка «Rifar-A 500», количество секций 12, мощность 1980 Вт прим.</t>
  </si>
  <si>
    <t>ФССЦ-2001, 18.5.10.05-0009, приказ Минстроя России №1039/пр от 30.12.2016г.</t>
  </si>
  <si>
    <t>86,2</t>
  </si>
  <si>
    <t>01.7.15.07-0009</t>
  </si>
  <si>
    <t>Дюбели пластмассовые с шурупами 8х60 мм</t>
  </si>
  <si>
    <t>ФССЦ-2001, 01.7.15.07-0009, приказ Минстроя России №1039/пр от 30.12.2016г.</t>
  </si>
  <si>
    <t>87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</si>
  <si>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</si>
  <si>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</si>
  <si>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</si>
  <si>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Трубопроводы внутренние</t>
  </si>
  <si>
    <t>ФЕР-16</t>
  </si>
  <si>
    <t>87,1</t>
  </si>
  <si>
    <t>18.1.09.06-0067</t>
  </si>
  <si>
    <t>Кран шаровый муфтовый Valtec для воды диаметром 20 мм со сгоном</t>
  </si>
  <si>
    <t>ФССЦ-2001, 18.1.09.06-0067, приказ Минстроя России №1039/пр от 30.12.2016г.</t>
  </si>
  <si>
    <t>87,2</t>
  </si>
  <si>
    <t>18.1.09.06-0072</t>
  </si>
  <si>
    <t>Кран шаровый муфтовый Valtec для воды диаметром 25 мм со сгоном</t>
  </si>
  <si>
    <t>ФССЦ-2001, 18.1.09.06-0072, приказ Минстроя России №1039/пр от 30.12.2016г.</t>
  </si>
  <si>
    <t>88</t>
  </si>
  <si>
    <t>16-02-001-03</t>
  </si>
  <si>
    <t>Прокладка трубопроводов отопления из стальных водогазопроводных неоцинкованных труб диаметром 25 мм</t>
  </si>
  <si>
    <t>ФЕР-2001, 16-02-001-03, приказ Минстроя России №1039/пр от 30.12.2016г.</t>
  </si>
  <si>
    <t>88,1</t>
  </si>
  <si>
    <t>23.3.06.06-0003</t>
  </si>
  <si>
    <t>Трубы стальные сварные водогазопроводные с резьбой черные усиленные (неоцинкованные), диаметр условного прохода 25 мм, толщина стенки 4 мм</t>
  </si>
  <si>
    <t>ФССЦ-2001, 23.3.06.06-0003, приказ Минстроя России №1039/пр от 30.12.2016г.</t>
  </si>
  <si>
    <t>88,2</t>
  </si>
  <si>
    <t>23.1.02.06-0004</t>
  </si>
  <si>
    <t>Хомут металлический с одним стопорным винтом и резиновым профилем для крепления трубопроводов диаметром 25-28 мм</t>
  </si>
  <si>
    <t>ФССЦ-2001, 23.1.02.06-0004, приказ Минстроя России №1039/пр от 30.12.2016г.</t>
  </si>
  <si>
    <t>89</t>
  </si>
  <si>
    <t>16-02-001-02</t>
  </si>
  <si>
    <t>Прокладка трубопроводов отопления из стальных водогазопроводных неоцинкованных труб диаметром 20 мм</t>
  </si>
  <si>
    <t>ФЕР-2001, 16-02-001-02, приказ Минстроя России №1039/пр от 30.12.2016г.</t>
  </si>
  <si>
    <t>89,1</t>
  </si>
  <si>
    <t>23.3.06.06-0002</t>
  </si>
  <si>
    <t>Трубы стальные сварные водогазопроводные с резьбой черные усиленные (неоцинкованные), диаметр условного прохода 20 мм, толщина стенки 3,2 мм</t>
  </si>
  <si>
    <t>ФССЦ-2001, 23.3.06.06-0002, приказ Минстроя России №1039/пр от 30.12.2016г.</t>
  </si>
  <si>
    <t>89,2</t>
  </si>
  <si>
    <t>23.1.02.06-0003</t>
  </si>
  <si>
    <t>Хомут металлический с одним стопорным винтом и резиновым профилем для крепления трубопроводов диаметром 20-23 мм</t>
  </si>
  <si>
    <t>ФССЦ-2001, 23.1.02.06-0003, приказ Минстроя России №1039/пр от 30.12.2016г.</t>
  </si>
  <si>
    <t>90</t>
  </si>
  <si>
    <t>16-02-001-04</t>
  </si>
  <si>
    <t>Прокладка трубопроводов отопления из стальных водогазопроводных неоцинкованных труб диаметром 32 мм</t>
  </si>
  <si>
    <t>ФЕР-2001, 16-02-001-04, приказ Минстроя России №1039/пр от 30.12.2016г.</t>
  </si>
  <si>
    <t>90,1</t>
  </si>
  <si>
    <t>23.3.06.06-0004</t>
  </si>
  <si>
    <t>Трубы стальные сварные водогазопроводные с резьбой черные усиленные (неоцинкованные), диаметр условного прохода 32 мм, толщина стенки 4 мм</t>
  </si>
  <si>
    <t>ФССЦ-2001, 23.3.06.06-0004, приказ Минстроя России №1039/пр от 30.12.2016г.</t>
  </si>
  <si>
    <t>90,2</t>
  </si>
  <si>
    <t>23.1.02.06-0005</t>
  </si>
  <si>
    <t>Хомут металлический с одним стопорным винтом и резиновым профилем для крепления трубопроводов диаметром 31-35 мм</t>
  </si>
  <si>
    <t>ФССЦ-2001, 23.1.02.06-0005, приказ Минстроя России №1039/пр от 30.12.2016г.</t>
  </si>
  <si>
    <t>91</t>
  </si>
  <si>
    <t>16-02-001-06</t>
  </si>
  <si>
    <t>Прокладка трубопроводов отопления из стальных водогазопроводных неоцинкованных труб диаметром 57 мм прим.</t>
  </si>
  <si>
    <t>ФЕР-2001, 16-02-001-06, приказ Минстроя России №1039/пр от 30.12.2016г.</t>
  </si>
  <si>
    <t>91,1</t>
  </si>
  <si>
    <t>23.7.01.02-0001</t>
  </si>
  <si>
    <t>Трубопроводы из стальных бесшовных горячедеформированных труб для отопления и газоснабжения, наружный диаметр 57 мм, толщина стенки 3,5 мм</t>
  </si>
  <si>
    <t>ФССЦ-2001, 23.7.01.02-0001, приказ Минстроя России №1039/пр от 30.12.2016г.</t>
  </si>
  <si>
    <t>91,2</t>
  </si>
  <si>
    <t>23.1.02.06-0015</t>
  </si>
  <si>
    <t>Хомут металлический с шурупом для крепления трубопроводов диаметром 48-53 мм</t>
  </si>
  <si>
    <t>ФССЦ-2001, 23.1.02.06-0015, приказ Минстроя России №1039/пр от 30.12.2016г.</t>
  </si>
  <si>
    <t>92</t>
  </si>
  <si>
    <t>16-05-001-02</t>
  </si>
  <si>
    <t>Установка вентилей, задвижек, затворов, клапанов обратных, кранов проходных на трубопроводах из стальных труб диаметром до 50 мм (Приварка фланцев входит в эту расценку)</t>
  </si>
  <si>
    <t>ФЕР-2001, 16-05-001-02, приказ Минстроя России №1039/пр от 30.12.2016г.</t>
  </si>
  <si>
    <t>92,1</t>
  </si>
  <si>
    <t>18.1.09.06-0082</t>
  </si>
  <si>
    <t>Кран шаровый муфтовый Valtec для воды диаметром 50 мм, тип в/н</t>
  </si>
  <si>
    <t>ФССЦ-2001, 18.1.09.06-0082, приказ Минстроя России №1039/пр от 30.12.2016г.</t>
  </si>
  <si>
    <t>92,2</t>
  </si>
  <si>
    <t>23.8.03.12-0031</t>
  </si>
  <si>
    <t>Фланцы стальные давлением 1 МПа (10 кгс/см2) в комплекте с болтами, гайками и прокладками для комплекта  диаметром 50 мм</t>
  </si>
  <si>
    <t>компл.</t>
  </si>
  <si>
    <t>ФССЦ-2001, 23.8.03.12-0031, приказ Минстроя России №1039/пр от 30.12.2016г.</t>
  </si>
  <si>
    <t>93</t>
  </si>
  <si>
    <t>Огрунтовка металлических поверхностей за один раз грунтовкой ГФ-021</t>
  </si>
  <si>
    <t>94</t>
  </si>
  <si>
    <t>13-03-004-26</t>
  </si>
  <si>
    <t>Окраска металлических огрунтованных поверхностей эмалью ПФ-115</t>
  </si>
  <si>
    <t>ФЕР-2001, 13-03-004-26, приказ Минстроя России №1039/пр от 30.12.2016г.</t>
  </si>
  <si>
    <t>95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</si>
  <si>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</si>
  <si>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</si>
  <si>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</si>
  <si>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</si>
  <si>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</si>
  <si>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</si>
  <si>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</si>
  <si>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</si>
  <si>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</si>
  <si>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</si>
  <si>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</si>
  <si>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</si>
  <si>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</si>
  <si>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</si>
  <si>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</si>
  <si>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</si>
  <si>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</si>
  <si>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</si>
  <si>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</si>
  <si>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</si>
  <si>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</si>
  <si>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</si>
  <si>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</si>
  <si>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</si>
  <si>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</si>
  <si>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</si>
  <si>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</si>
  <si>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</si>
  <si>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</si>
  <si>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</si>
  <si>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</si>
  <si>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</si>
  <si>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</si>
  <si>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</si>
  <si>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</si>
  <si>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</si>
  <si>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</si>
  <si>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</si>
  <si>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</si>
  <si>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</si>
  <si>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</si>
  <si>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</si>
  <si>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</si>
  <si>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</si>
  <si>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</si>
  <si>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</si>
  <si>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</si>
  <si>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</si>
  <si>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</si>
  <si>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</si>
  <si>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</si>
  <si>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</si>
  <si>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</si>
  <si>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</si>
  <si>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</si>
  <si>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</si>
  <si>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</si>
  <si>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</si>
  <si>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</si>
  <si>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</si>
  <si>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</si>
  <si>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</si>
  <si>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</si>
  <si>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</si>
  <si>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</si>
  <si>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</si>
  <si>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</si>
  <si>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</si>
  <si>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</si>
  <si>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</si>
  <si>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</si>
  <si>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</si>
  <si>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1-100-31</t>
  </si>
  <si>
    <t>Рабочий среднего разряда 3.1</t>
  </si>
  <si>
    <t>чел.-ч.</t>
  </si>
  <si>
    <t>4-100-00</t>
  </si>
  <si>
    <t>Затраты труда машинистов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</si>
  <si>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</si>
  <si>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</si>
  <si>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</si>
  <si>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маш.-ч</t>
  </si>
  <si>
    <t>11.2.13.06-0011</t>
  </si>
  <si>
    <t>ФССЦ-2001, 11.2.13.06-0011, приказ Минстроя России №1039/пр от 30.12.2016г.</t>
  </si>
  <si>
    <t>Щиты: настила</t>
  </si>
  <si>
    <t>1-100-30</t>
  </si>
  <si>
    <t>Рабочий среднего разряда 3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</si>
  <si>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</si>
  <si>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</si>
  <si>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</si>
  <si>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</si>
  <si>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</si>
  <si>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</si>
  <si>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</si>
  <si>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</si>
  <si>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</si>
  <si>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</si>
  <si>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</si>
  <si>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</si>
  <si>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</si>
  <si>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</si>
  <si>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</si>
  <si>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</si>
  <si>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</si>
  <si>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</si>
  <si>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</si>
  <si>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</si>
  <si>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</si>
  <si>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</si>
  <si>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</si>
  <si>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</si>
  <si>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</si>
  <si>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</si>
  <si>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</si>
  <si>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</si>
  <si>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</si>
  <si>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</si>
  <si>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</si>
  <si>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</si>
  <si>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</si>
  <si>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</si>
  <si>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</si>
  <si>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</si>
  <si>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</si>
  <si>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</si>
  <si>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</si>
  <si>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</si>
  <si>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</si>
  <si>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</si>
  <si>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1-100-20</t>
  </si>
  <si>
    <t>Рабочий среднего разряда 2</t>
  </si>
  <si>
    <t>1-100-24</t>
  </si>
  <si>
    <t>Рабочий среднего разряда 2.4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</si>
  <si>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</si>
  <si>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</si>
  <si>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</si>
  <si>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</si>
  <si>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</si>
  <si>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</si>
  <si>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</si>
  <si>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</si>
  <si>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</si>
  <si>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</si>
  <si>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</si>
  <si>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</si>
  <si>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</si>
  <si>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</si>
  <si>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</si>
  <si>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</si>
  <si>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</si>
  <si>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</si>
  <si>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</si>
  <si>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</si>
  <si>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11.1.01.11-0002</t>
  </si>
  <si>
    <t>ФССЦ-2001, 11.1.01.11-0002, приказ Минстроя России №1039/пр от 30.12.2016г.</t>
  </si>
  <si>
    <t>Нащельник размером 40x13 мм</t>
  </si>
  <si>
    <t>11.2.11.05-0001</t>
  </si>
  <si>
    <t>ФССЦ-2001, 11.2.11.05-0001, приказ Минстроя России №1039/пр от 30.12.2016г.</t>
  </si>
  <si>
    <t>Фанера клееная марки ФК и ФБА, сорт В/ВВ толщиной 3 мм</t>
  </si>
  <si>
    <t>14.5.06.03-0002</t>
  </si>
  <si>
    <t>ФССЦ-2001, 14.5.06.03-0002, приказ Минстроя России №1039/пр от 30.12.2016г.</t>
  </si>
  <si>
    <t>Паста антисептическая</t>
  </si>
  <si>
    <t>1-100-36</t>
  </si>
  <si>
    <t>Рабочий среднего разряда 3.6</t>
  </si>
  <si>
    <t>1-100-40</t>
  </si>
  <si>
    <t>Рабочий среднего разряда 4</t>
  </si>
  <si>
    <t>1-100-25</t>
  </si>
  <si>
    <t>Рабочий среднего разряда 2.5</t>
  </si>
  <si>
    <t>01.7.15.07-0082</t>
  </si>
  <si>
    <t>ФССЦ-2001, 01.7.15.07-0082, приказ Минстроя России №1039/пр от 30.12.2016г.</t>
  </si>
  <si>
    <t>Дюбель-гвоздь 6/39 мм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</si>
  <si>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</si>
  <si>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</si>
  <si>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</si>
  <si>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01.7.15.14-0042</t>
  </si>
  <si>
    <t>ФССЦ-2001, 01.7.15.14-0042, приказ Минстроя России №1039/пр от 30.12.2016г.</t>
  </si>
  <si>
    <t>Шуруп самонарезающий (LN) 3,5/9,5 мм</t>
  </si>
  <si>
    <t>07.2.06.03-0116</t>
  </si>
  <si>
    <t>ФССЦ-2001, 07.2.06.03-0116, приказ Минстроя России №1039/пр от 30.12.2016г.</t>
  </si>
  <si>
    <t>Профиль направляющий ПН-4 75/40/0,6</t>
  </si>
  <si>
    <t>07.2.06.03-0199</t>
  </si>
  <si>
    <t>ФССЦ-2001, 07.2.06.03-0199, приказ Минстроя России №1039/пр от 30.12.2016г.</t>
  </si>
  <si>
    <t>Профиль стоечный ПС-4 75/50/0,6</t>
  </si>
  <si>
    <t>07.2.06.04-0075</t>
  </si>
  <si>
    <t>ФССЦ-2001, 07.2.06.04-0075, приказ Минстроя России №1039/пр от 30.12.2016г.</t>
  </si>
  <si>
    <t>Подвес прямой для профиля ПП 60х27 мм, толщина 0,9 мм</t>
  </si>
  <si>
    <t>11.1.03.01-0003</t>
  </si>
  <si>
    <t>ФССЦ-2001, 11.1.03.01-0003, приказ Минстроя России №1039/пр от 30.12.2016г.</t>
  </si>
  <si>
    <t>Бруски деревянные 75*50 мм</t>
  </si>
  <si>
    <t>07.2.06.03-0119</t>
  </si>
  <si>
    <t>ФССЦ-2001, 07.2.06.03-0119, приказ Минстроя России №1039/пр от 30.12.2016г.</t>
  </si>
  <si>
    <t>Профиль направляющий ПН 28/27/0,6</t>
  </si>
  <si>
    <t>07.2.06.03-0155</t>
  </si>
  <si>
    <t>ФССЦ-2001, 07.2.06.03-0155, приказ Минстроя России №1039/пр от 30.12.2016г.</t>
  </si>
  <si>
    <t>Профиль потолочный ПП 60/27/0,6</t>
  </si>
  <si>
    <t>07.2.06.04-0078</t>
  </si>
  <si>
    <t>ФССЦ-2001, 07.2.06.04-0078, приказ Минстроя России №1039/пр от 30.12.2016г.</t>
  </si>
  <si>
    <t>Подвес с зажимом для ПП-профиля 60х27 мм</t>
  </si>
  <si>
    <t>07.2.06.05-0017</t>
  </si>
  <si>
    <t>ФССЦ-2001, 07.2.06.05-0017, приказ Минстроя России №1039/пр от 30.12.2016г.</t>
  </si>
  <si>
    <t>Соединители профилей одноуровневые ПП</t>
  </si>
  <si>
    <t>1-100-19</t>
  </si>
  <si>
    <t>Рабочий среднего разряда 1.9</t>
  </si>
  <si>
    <t>01.7.03.01-0001</t>
  </si>
  <si>
    <t>ФССЦ-2001, 01.7.03.01-0001, приказ Минстроя России №1039/пр от 30.12.2016г.</t>
  </si>
  <si>
    <t>Вода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</si>
  <si>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</si>
  <si>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</si>
  <si>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</si>
  <si>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</si>
  <si>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</si>
  <si>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</si>
  <si>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</si>
  <si>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</si>
  <si>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01.7.20.08-0051</t>
  </si>
  <si>
    <t>ФССЦ-2001, 01.7.20.08-0051, приказ Минстроя России №1039/пр от 30.12.2016г.</t>
  </si>
  <si>
    <t>Ветошь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</si>
  <si>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</si>
  <si>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</si>
  <si>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</si>
  <si>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</si>
  <si>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</si>
  <si>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</si>
  <si>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</si>
  <si>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</si>
  <si>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</si>
  <si>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</si>
  <si>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</si>
  <si>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</si>
  <si>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</si>
  <si>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</si>
  <si>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</si>
  <si>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</si>
  <si>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</si>
  <si>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</si>
  <si>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</si>
  <si>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</si>
  <si>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</si>
  <si>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</si>
  <si>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</si>
  <si>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</si>
  <si>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</si>
  <si>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</si>
  <si>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1-100-47</t>
  </si>
  <si>
    <t>Рабочий среднего разряда 4.7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</si>
  <si>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</si>
  <si>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</si>
  <si>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</si>
  <si>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14.5.09.02-0002</t>
  </si>
  <si>
    <t>ФССЦ-2001, 14.5.09.02-0002, приказ Минстроя России №1039/пр от 30.12.2016г.</t>
  </si>
  <si>
    <t>Ксилол нефтяной марки А</t>
  </si>
  <si>
    <t>1-100-32</t>
  </si>
  <si>
    <t>Рабочий среднего разряда 3.2</t>
  </si>
  <si>
    <t>11.2.09.02-0003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</si>
  <si>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</si>
  <si>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</si>
  <si>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</si>
  <si>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</si>
  <si>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</si>
  <si>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</si>
  <si>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</si>
  <si>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</si>
  <si>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</si>
  <si>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</si>
  <si>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</si>
  <si>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</si>
  <si>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</si>
  <si>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</si>
  <si>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</si>
  <si>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</si>
  <si>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</si>
  <si>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</si>
  <si>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</si>
  <si>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</si>
  <si>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</si>
  <si>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</si>
  <si>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</si>
  <si>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</si>
  <si>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</si>
  <si>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</si>
  <si>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</si>
  <si>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Система электроснабжения</t>
  </si>
  <si>
    <t>67</t>
  </si>
  <si>
    <t>м08-02-370-02</t>
  </si>
  <si>
    <t>Демонтаж:Щиток до трех групп, устанавливаемый в нише цоколя</t>
  </si>
  <si>
    <t>ШТ</t>
  </si>
  <si>
    <t>ФЕРм-2001, м08-02-370-02,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</si>
  <si>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</si>
  <si>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</si>
  <si>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</si>
  <si>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</si>
  <si>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</si>
  <si>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68</t>
  </si>
  <si>
    <t>67-9-1</t>
  </si>
  <si>
    <t>Смена выключателей</t>
  </si>
  <si>
    <t>100 ШТ</t>
  </si>
  <si>
    <t>ФЕРр-2001, 67-9-1, приказ Минстроя России №1039/пр от 30.12.2016г.</t>
  </si>
  <si>
    <t>Электромонтажные работы</t>
  </si>
  <si>
    <t>рФЕР-67</t>
  </si>
  <si>
    <t>68,1</t>
  </si>
  <si>
    <t>20.4.01.02-0001</t>
  </si>
  <si>
    <t>Выключатель двухклавишный для скрытой проводки</t>
  </si>
  <si>
    <t>10 шт.</t>
  </si>
  <si>
    <t>ФССЦ-2001, 20.4.01.02-0001, приказ Минстроя России №1039/пр от 30.12.2016г.</t>
  </si>
  <si>
    <t>68,2</t>
  </si>
  <si>
    <t>20.4.01.02-0031</t>
  </si>
  <si>
    <t>Выключатель одноклавишный для скрытой проводки серии "Прима", марка С16-053-с с подсветкой, цвет бежевый</t>
  </si>
  <si>
    <t>ФССЦ-2001, 20.4.01.02-0031, приказ Минстроя России №1039/пр от 30.12.2016г.</t>
  </si>
  <si>
    <t>69</t>
  </si>
  <si>
    <t>67-9-2</t>
  </si>
  <si>
    <t>Смена розеток</t>
  </si>
  <si>
    <t>ФЕРр-2001, 67-9-2, приказ Минстроя России №1039/пр от 30.12.2016г.</t>
  </si>
  <si>
    <t>69,1</t>
  </si>
  <si>
    <t>20.4.03.06-0004</t>
  </si>
  <si>
    <t>Розетка скрытой проводки двухгнездная</t>
  </si>
  <si>
    <t>ФССЦ-2001, 20.4.03.06-0004, приказ Минстроя России №1039/пр от 30.12.2016г.</t>
  </si>
  <si>
    <t>69,2</t>
  </si>
  <si>
    <t>20.4.03.06-0003</t>
  </si>
  <si>
    <t>Розетка скрытой проводки</t>
  </si>
  <si>
    <t>ФССЦ-2001, 20.4.03.06-0003, приказ Минстроя России №1039/пр от 30.12.2016г.</t>
  </si>
  <si>
    <t>70</t>
  </si>
  <si>
    <t>м08-03-599-01</t>
  </si>
  <si>
    <t>Щитки осветительные, устанавливаемые в нише распорными дюбелями, масса щитка до 6 кг</t>
  </si>
  <si>
    <t>ФЕРм-2001, м08-03-599-01, приказ Минстроя России №1039/пр от 30.12.2016г.</t>
  </si>
  <si>
    <t>70,1</t>
  </si>
  <si>
    <t>62.1.02.16-0007</t>
  </si>
  <si>
    <t>Щитки осветительные ОЩ-12 УХЛ4</t>
  </si>
  <si>
    <t>ФССЦ-2001, 62.1.02.16-0007, приказ Минстроя России №1039/пр от 30.12.2016г.</t>
  </si>
  <si>
    <t>71</t>
  </si>
  <si>
    <t>м08-03-526-01</t>
  </si>
  <si>
    <t>Установка автоматов  одно-, двух-, трехполюсных,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</si>
  <si>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</si>
  <si>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71,1</t>
  </si>
  <si>
    <t>62.1.01.09-0066</t>
  </si>
  <si>
    <t>Выключатели автоматические АВВ 3Р 16А прим.</t>
  </si>
  <si>
    <t>ФССЦ-2001, 62.1.01.09-0066, приказ Минстроя России №1039/пр от 30.12.2016г.</t>
  </si>
  <si>
    <t>71,2</t>
  </si>
  <si>
    <t>62.1.01.09-0067</t>
  </si>
  <si>
    <t>Выключатели автоматические АВВ 3Р 25А прим.</t>
  </si>
  <si>
    <t>ФССЦ-2001, 62.1.01.09-0067, приказ Минстроя России №1039/пр от 30.12.2016г.</t>
  </si>
  <si>
    <t>3 Система электроосвещения</t>
  </si>
  <si>
    <t>72</t>
  </si>
  <si>
    <t>67-4-3</t>
  </si>
  <si>
    <t>Демонтаж светильников с лампами накаливания</t>
  </si>
  <si>
    <t>ФЕРр-2001, 67-4-3, приказ Минстроя России №1039/пр от 30.12.2016г.</t>
  </si>
  <si>
    <t>73</t>
  </si>
  <si>
    <t>67-1-1</t>
  </si>
  <si>
    <t>Демонтаж скрытой электропроводки</t>
  </si>
  <si>
    <t>ФЕРр-2001, 67-1-1, приказ Минстроя России №1039/пр от 30.12.2016г.</t>
  </si>
  <si>
    <t>74</t>
  </si>
  <si>
    <t>46-03-011-01</t>
  </si>
  <si>
    <t>Пробивка в кирпичных стенах борозд площадью сечения до 20 см2</t>
  </si>
  <si>
    <t>ФЕР-2001, 46-03-011-01, приказ Минстроя России №1039/пр от 30.12.2016г.</t>
  </si>
  <si>
    <t>75</t>
  </si>
  <si>
    <t>м08-03-596-06</t>
  </si>
  <si>
    <t>Установка прожектора, отдельно устанавливаемый на кронштейне, с лампой мощностью 1000 Вт</t>
  </si>
  <si>
    <t>ФЕРм-2001, м08-03-596-06, приказ Минстроя России №1039/пр от 30.12.2016г.</t>
  </si>
  <si>
    <t>75,1</t>
  </si>
  <si>
    <t>20.3.01.05-0001</t>
  </si>
  <si>
    <t>Решетка защитная для светильника типа НСП 43М</t>
  </si>
  <si>
    <t>ФССЦ-2001, 20.3.01.05-0001, приказ Минстроя России №1039/пр от 30.12.2016г.</t>
  </si>
  <si>
    <t>75,2</t>
  </si>
  <si>
    <t>20.3.04.04-0014</t>
  </si>
  <si>
    <t>Прожектор с отражателем алюминиевым альзакированным и защитным силикатным стеклом, тип ЖО 07-150-001</t>
  </si>
  <si>
    <t>ФССЦ-2001, 20.3.04.04-0014, приказ Минстроя России №1039/пр от 30.12.2016г.</t>
  </si>
  <si>
    <t>76</t>
  </si>
  <si>
    <t>68-18-1</t>
  </si>
  <si>
    <t>Заделка швов цементным раствором в существующих бордюрах</t>
  </si>
  <si>
    <t>ФЕРр-2001, 68-18-1, приказ Минстроя России №1039/пр от 30.12.2016г.</t>
  </si>
  <si>
    <t>Благоустройство</t>
  </si>
  <si>
    <t>рФЕР-68</t>
  </si>
  <si>
    <t>76,1</t>
  </si>
  <si>
    <t>77</t>
  </si>
  <si>
    <t>м10-02-016-06</t>
  </si>
  <si>
    <t>Отдельно устанавливаемый преобразователь или блок питания</t>
  </si>
  <si>
    <t>ФЕРм-2001, м10-02-016-06,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</si>
  <si>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</si>
  <si>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мФЕР-10</t>
  </si>
  <si>
    <t>77,1</t>
  </si>
  <si>
    <t>62.4.02.04-0001</t>
  </si>
  <si>
    <t>Блок аварийного питания Relco INVERLUX PLUS SA-SE (Es1) встраиваемый в светильник</t>
  </si>
  <si>
    <t>ФССЦ-2001, 62.4.02.04-0001, приказ Минстроя России №1039/пр от 30.12.2016г.</t>
  </si>
  <si>
    <t>78</t>
  </si>
  <si>
    <t>м08-02-411-01</t>
  </si>
  <si>
    <t>Рукав металлический наружным диаметром до 48 мм</t>
  </si>
  <si>
    <t>ФЕРм-2001, м08-02-411-01, приказ Минстроя России №1039/пр от 30.12.2016г.</t>
  </si>
  <si>
    <t>78,1</t>
  </si>
  <si>
    <t>08.1.02.13-0011</t>
  </si>
  <si>
    <t>Рукава металлические диаметром 32 мм РЗ-Ц-Х</t>
  </si>
  <si>
    <t>ФССЦ-2001, 08.1.02.13-0011, приказ Минстроя России №1039/пр от 30.12.2016г.</t>
  </si>
  <si>
    <t>79</t>
  </si>
  <si>
    <t>м08-02-409-02</t>
  </si>
  <si>
    <t>Труба винипластовая по установленным конструкциям, по стенам и колоннам с креплением скобами, диаметр до 50 мм</t>
  </si>
  <si>
    <t>ФЕРм-2001, м08-02-409-02, приказ Минстроя России №1039/пр от 30.12.2016г.</t>
  </si>
  <si>
    <t>79,1</t>
  </si>
  <si>
    <t>24.3.04.01-0013</t>
  </si>
  <si>
    <t>Труба винипластовая диаметром 32 мм</t>
  </si>
  <si>
    <t>ФССЦ-2001, 24.3.04.01-0013, приказ Минстроя России №1039/пр от 30.12.2016г.</t>
  </si>
  <si>
    <t>80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</si>
  <si>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</si>
  <si>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</si>
  <si>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</si>
  <si>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80,1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</si>
  <si>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</si>
  <si>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</si>
  <si>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</si>
  <si>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</si>
  <si>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</si>
  <si>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81</t>
  </si>
  <si>
    <t>67-8-1</t>
  </si>
  <si>
    <t>Смена светильников с лампами накаливания</t>
  </si>
  <si>
    <t>ФЕРр-2001, 67-8-1, приказ Минстроя России №1039/пр от 30.12.2016г.</t>
  </si>
  <si>
    <t>81,1</t>
  </si>
  <si>
    <t>20.3.03.03-0053</t>
  </si>
  <si>
    <t>ПРИЛОЖЕНИЕ 1 к ФОРМЕ 6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</si>
  <si>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</si>
  <si>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</si>
  <si>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</si>
  <si>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</si>
  <si>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</si>
  <si>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</si>
  <si>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</si>
  <si>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</si>
  <si>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</si>
  <si>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</si>
  <si>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91.06.09-001</t>
  </si>
  <si>
    <t>ФСЭМ-2001, 91.06.09-001, приказ Минстроя России №1039/пр от 30.12.2016г.</t>
  </si>
  <si>
    <t>Вышка телескопическая 25 м</t>
  </si>
  <si>
    <t>14.4.03.17-0101</t>
  </si>
  <si>
    <t>ФССЦ-2001, 14.4.03.17-0101, приказ Минстроя России №1039/пр от 30.12.2016г.</t>
  </si>
  <si>
    <t>Лаки канифольные, марки КФ-965</t>
  </si>
  <si>
    <t>1-100-18</t>
  </si>
  <si>
    <t>Рабочий среднего разряда 1.8</t>
  </si>
  <si>
    <t>1-100-50</t>
  </si>
  <si>
    <t>Рабочий среднего разряда 5</t>
  </si>
  <si>
    <t>01.3.05.17-0002</t>
  </si>
  <si>
    <t>ФССЦ-2001, 01.3.05.17-0002, приказ Минстроя России №1039/пр от 30.12.2016г.</t>
  </si>
  <si>
    <t>Канифоль сосновая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</si>
  <si>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</si>
  <si>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</si>
  <si>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</si>
  <si>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</si>
  <si>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</si>
  <si>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</si>
  <si>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</si>
  <si>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</si>
  <si>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</si>
  <si>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</si>
  <si>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</si>
  <si>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</si>
  <si>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14.3.02.01-0219</t>
  </si>
  <si>
    <t>ФССЦ-2001, 14.3.02.01-0219, приказ Минстроя России №1039/пр от 30.12.2016г.</t>
  </si>
  <si>
    <t>Краска водоэмульсионная ВЭАК-1180</t>
  </si>
  <si>
    <t>20.2.10.03-0020</t>
  </si>
  <si>
    <t>ФССЦ-2001, 20.2.10.03-0020, приказ Минстроя России №1039/пр от 30.12.2016г.</t>
  </si>
  <si>
    <t>Наконечники кабельные П2.5-4Д-МУ3</t>
  </si>
  <si>
    <t>22.2.02.15-0001</t>
  </si>
  <si>
    <t>ФССЦ-2001, 22.2.02.15-0001, приказ Минстроя России №1039/пр от 30.12.2016г.</t>
  </si>
  <si>
    <t>Скрепы 10х2</t>
  </si>
  <si>
    <t>24.3.01.01-0004</t>
  </si>
  <si>
    <t>ФССЦ-2001, 24.3.01.01-0004, приказ Минстроя России №1039/пр от 30.12.2016г.</t>
  </si>
  <si>
    <t>Трубка полихлорвиниловая ПХВ-305 диаметром 6-10 мм</t>
  </si>
  <si>
    <t>1-100-38</t>
  </si>
  <si>
    <t>Рабочий среднего разряда 3.8</t>
  </si>
  <si>
    <t>01.7.15.04-0011</t>
  </si>
  <si>
    <t>ФССЦ-2001, 01.7.15.04-0011, приказ Минстроя России №1039/пр от 30.12.2016г.</t>
  </si>
  <si>
    <t>Винты с полукруглой головкой длиной 50 мм</t>
  </si>
  <si>
    <t>18.5.08.09-0001</t>
  </si>
  <si>
    <t>ФССЦ-2001, 18.5.08.09-0001, приказ Минстроя России №1039/пр от 30.12.2016г.</t>
  </si>
  <si>
    <t>Патрубки</t>
  </si>
  <si>
    <t>20.2.02.01-0019</t>
  </si>
  <si>
    <t>ФССЦ-2001, 20.2.02.01-0019, приказ Минстроя России №1039/пр от 30.12.2016г.</t>
  </si>
  <si>
    <t>Втулки изолирующие</t>
  </si>
  <si>
    <t>1000 шт.</t>
  </si>
  <si>
    <t>14.1.02.01-0002</t>
  </si>
  <si>
    <t>ФССЦ-2001, 14.1.02.01-0002, приказ Минстроя России №1039/пр от 30.12.2016г.</t>
  </si>
  <si>
    <t>Клей БМК-5к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</si>
  <si>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</si>
  <si>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</si>
  <si>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</si>
  <si>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</si>
  <si>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</si>
  <si>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</si>
  <si>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</si>
  <si>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</si>
  <si>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</si>
  <si>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</si>
  <si>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</si>
  <si>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</si>
  <si>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1-100-21</t>
  </si>
  <si>
    <t>Рабочий среднего разряда 2.1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</si>
  <si>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</si>
  <si>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</si>
  <si>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</si>
  <si>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01.7.07.29-0101</t>
  </si>
  <si>
    <t>ФССЦ-2001, 01.7.07.29-0101, приказ Минстроя России №1039/пр от 30.12.2016г.</t>
  </si>
  <si>
    <t>Очес льняной</t>
  </si>
  <si>
    <t>01.7.15.07-0063</t>
  </si>
  <si>
    <t>ФССЦ-2001, 01.7.15.07-0063, приказ Минстроя России №1039/пр от 30.12.2016г.</t>
  </si>
  <si>
    <t>Дюбели с калиброванной головкой (россыпью) 3х68,5 мм</t>
  </si>
  <si>
    <t>04.3.01.09-0012</t>
  </si>
  <si>
    <t>ФССЦ-2001, 04.3.01.09-0012, приказ Минстроя России №1039/пр от 30.12.2016г.</t>
  </si>
  <si>
    <t>Раствор готовый кладочный цементный марки 50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</si>
  <si>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</si>
  <si>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</si>
  <si>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</si>
  <si>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18.5.08.05-0022</t>
  </si>
  <si>
    <t>ФССЦ-2001, 18.5.08.05-0022, приказ Минстроя России №1039/пр от 30.12.2016г.</t>
  </si>
  <si>
    <t>Кронштейны для крепления радиаторов к кирпичным и бетонным стенам, при длине кронштейна 131 мм</t>
  </si>
  <si>
    <t>18.5.08.05-0023</t>
  </si>
  <si>
    <t>ФССЦ-2001, 18.5.08.05-0023, приказ Минстроя России №1039/пр от 30.12.2016г.</t>
  </si>
  <si>
    <t>Кронштейны для крепления радиаторов к кирпичным и бетонным стенам, при длине кронштейна 325 мм</t>
  </si>
  <si>
    <t>18.5.11.02-0001</t>
  </si>
  <si>
    <t>ФССЦ-2001, 18.5.11.02-0001, приказ Минстроя России №1039/пр от 30.12.2016г.</t>
  </si>
  <si>
    <t>Регистры отопительные из стальных электросварных труб диаметром нитки 57 мм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</si>
  <si>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</si>
  <si>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</si>
  <si>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</si>
  <si>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</si>
  <si>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</si>
  <si>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</si>
  <si>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</si>
  <si>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</si>
  <si>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</si>
  <si>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</si>
  <si>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</si>
  <si>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</si>
  <si>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</si>
  <si>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</si>
  <si>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</si>
  <si>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</si>
  <si>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</si>
  <si>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</si>
  <si>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</si>
  <si>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</si>
  <si>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</si>
  <si>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</si>
  <si>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</si>
  <si>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</si>
  <si>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Smeta.RU  (495) 974-1589</t>
  </si>
  <si>
    <t>_PS_</t>
  </si>
  <si>
    <t>Smeta.RU</t>
  </si>
  <si>
    <t>НИЯУ МИФИ  Доп. раб. место  MCCS-0016187</t>
  </si>
  <si>
    <t>Новый объект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</si>
  <si>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</si>
  <si>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</si>
  <si>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</si>
  <si>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</si>
  <si>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</si>
  <si>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</si>
  <si>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</si>
  <si>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</si>
  <si>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</si>
  <si>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</si>
  <si>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08-07-001-02</t>
  </si>
  <si>
    <t>Установка и разборка наружных инвентарных лесов высотой до 16 м трубчатых для прочих отделочных работ (Высота =6,7м)</t>
  </si>
  <si>
    <t>100 м2</t>
  </si>
  <si>
    <t>ФЕР-2001, 08-07-001-02, приказ Минстроя России №1039/пр от 30.12.2016г.</t>
  </si>
  <si>
    <t>)*1,25</t>
  </si>
  <si>
    <t>)*1,15</t>
  </si>
  <si>
    <t>Общестроительные работы</t>
  </si>
  <si>
    <t>Конструкции из кирпича и блоков</t>
  </si>
  <si>
    <t>ФЕР-08</t>
  </si>
  <si>
    <t>Поправка: МДС 81-35.2004, п.4.7</t>
  </si>
  <si>
    <t>*0,9</t>
  </si>
  <si>
    <t>*0,85</t>
  </si>
  <si>
    <t>2</t>
  </si>
  <si>
    <t>09-06-001-02</t>
  </si>
  <si>
    <t>Демонтаж:Монтаж лотков, решеток, затворов из полосовой и тонколистовой стали 1м2=7кг ( с последующем монтажом)</t>
  </si>
  <si>
    <t>т</t>
  </si>
  <si>
    <t>ФЕР-2001, 09-06-001-02,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</si>
  <si>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</si>
  <si>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</si>
  <si>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</si>
  <si>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Металлические конструкции</t>
  </si>
  <si>
    <t>ФЕР-09</t>
  </si>
  <si>
    <t>Поправка: МДС 81-36.2004, п.3.3.1.д</t>
  </si>
  <si>
    <t>3</t>
  </si>
  <si>
    <t>57-3-1</t>
  </si>
  <si>
    <t>Разборка плинтусов деревянных и из пластмассовых материалов</t>
  </si>
  <si>
    <t>100 м</t>
  </si>
  <si>
    <t>ФЕРр-2001, 57-3-1, приказ Минстроя России №1039/пр от 30.12.2016г.</t>
  </si>
  <si>
    <t>Ремонтно-строительные работы</t>
  </si>
  <si>
    <t>Полы</t>
  </si>
  <si>
    <t>рФЕР-57</t>
  </si>
  <si>
    <t>4</t>
  </si>
  <si>
    <t>57-1-3</t>
  </si>
  <si>
    <t>Разборка оснований покрытия полов простильных полов включая порога со ступенью,порога  из досок.</t>
  </si>
  <si>
    <t>ФЕРр-2001, 57-1-3, приказ Минстроя России №1039/пр от 30.12.2016г.</t>
  </si>
  <si>
    <t>5</t>
  </si>
  <si>
    <t>57-1-2</t>
  </si>
  <si>
    <t>Разборка оснований покрытия полов лаг из досок и брусков</t>
  </si>
  <si>
    <t>ФЕРр-2001, 57-1-2, приказ Минстроя России №1039/пр от 30.12.2016г.</t>
  </si>
  <si>
    <t>6</t>
  </si>
  <si>
    <t>57-1-1</t>
  </si>
  <si>
    <t>Разборка оснований покрытия полов кирпичных столбиков под лаги</t>
  </si>
  <si>
    <t>ФЕРр-2001, 57-1-1, приказ Минстроя России №1039/пр от 30.12.2016г.</t>
  </si>
  <si>
    <t>7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</si>
  <si>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</si>
  <si>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</si>
  <si>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</si>
  <si>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Реконструкция зданий и сооружений</t>
  </si>
  <si>
    <t>ФЕР-46</t>
  </si>
  <si>
    <t>8</t>
  </si>
  <si>
    <t>09-04-012-01</t>
  </si>
  <si>
    <t>Демонтаж: Установка  металлических дверных блоков из готовых проемов</t>
  </si>
  <si>
    <t>м2</t>
  </si>
  <si>
    <t>ФЕР-2001, 09-04-012-01, приказ Минстроя России №1039/пр от 30.12.2016г.</t>
  </si>
  <si>
    <t>9</t>
  </si>
  <si>
    <t>10-01-014-04 прим.</t>
  </si>
  <si>
    <t>Демонтаж: Устройство чистых перегородок каркасных с обшивкой фанерой с одной стороны (Экраны)</t>
  </si>
  <si>
    <t>ФЕР-2001, 10-01-014-04, приказ Минстроя России №1039/пр от 30.12.2016г.</t>
  </si>
  <si>
    <t>)*0,8</t>
  </si>
  <si>
    <t>Деревянные конструкции</t>
  </si>
  <si>
    <t>ФЕР-10</t>
  </si>
  <si>
    <t>Поправка: Табл.2, п.2  Поправка: МДС 81-36.2004, п.3.3.1.д  Поправка: МДС 81-36.2004, п.3.3.1.а</t>
  </si>
  <si>
    <t>10</t>
  </si>
  <si>
    <t>46-05-008-03 прим.</t>
  </si>
  <si>
    <t>Демонтаж:Монтаж мелких металлоконструкций массой до 10 кг (Демонтаж,с сохранением для последующего монтажа, каркаса защитного экрана из труб диаметром 62 мм)</t>
  </si>
  <si>
    <t>ФЕР-2001, 46-05-008-03, приказ Минстроя России №1039/пр от 30.12.2016г.</t>
  </si>
  <si>
    <t>11</t>
  </si>
  <si>
    <t>10-01-014-02 прим</t>
  </si>
  <si>
    <t>Демонтаж:Устройство чистых перегородок дощатых однослойных (короб деревянный)</t>
  </si>
  <si>
    <t>ФЕР-2001, 10-01-014-02,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</si>
  <si>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</si>
  <si>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Поправка: Табл.2, п.2</t>
  </si>
  <si>
    <t>12</t>
  </si>
  <si>
    <t>10-01-052-02 прим.</t>
  </si>
  <si>
    <t>Разборка: Устройство внутриквартирных лестниц без подшивки (стенка шведская)</t>
  </si>
  <si>
    <t>ФЕР-2001, 10-01-052-02, приказ Минстроя России №1039/пр от 30.12.2016г.</t>
  </si>
  <si>
    <t>13</t>
  </si>
  <si>
    <t>10-02-031-03 прим.</t>
  </si>
  <si>
    <t>Разборка:Сборка перегородок дощатых щитовых (короб из ДСП)</t>
  </si>
  <si>
    <t>ФЕР-2001, 10-02-031-03, приказ Минстроя России №1039/пр от 30.12.2016г.</t>
  </si>
  <si>
    <t>14</t>
  </si>
  <si>
    <t>63-10-1</t>
  </si>
  <si>
    <t>Разборка облицовки из гипсокартонных листов стен, откосов и перегородок</t>
  </si>
  <si>
    <t>ФЕРр-2001, 63-10-1, приказ Минстроя России №1039/пр от 30.12.2016г.</t>
  </si>
  <si>
    <t>Стекольные, обойные, облицовочные работы</t>
  </si>
  <si>
    <t>рФЕР-63</t>
  </si>
  <si>
    <t>15</t>
  </si>
  <si>
    <t>15-02-041-03</t>
  </si>
  <si>
    <t>Разборка :Устройство металлического каркаса из направляющих профилей под облицовку различными материалами стен</t>
  </si>
  <si>
    <t>ФЕР-2001, 15-02-041-03, приказ Минстроя России №886/пр от 15.06.2017</t>
  </si>
  <si>
    <t>Отделочные работы</t>
  </si>
  <si>
    <t>ФЕР-15</t>
  </si>
  <si>
    <t>Поправка: Табл.2, п.2  Поправка: МДС 81-36.2004, п.3.3.1.д  Поправка: МДС 81-36.2004, п.3.3.1.д</t>
  </si>
  <si>
    <t>16</t>
  </si>
  <si>
    <t>63-10-2</t>
  </si>
  <si>
    <t>Разборка облицовки из гипсокартонных листов потолков</t>
  </si>
  <si>
    <t>ФЕРр-2001, 63-10-2, приказ Минстроя России №1039/пр от 30.12.2016г.</t>
  </si>
  <si>
    <t>17</t>
  </si>
  <si>
    <t>15-02-041-01</t>
  </si>
  <si>
    <t>Разборка:Устройство металлического каркаса из направляющих профилей под облицовку различными материалами потолков</t>
  </si>
  <si>
    <t>ФЕР-2001, 15-02-041-01, приказ Минстроя России №886/пр от 15.06.2017</t>
  </si>
  <si>
    <t>18</t>
  </si>
  <si>
    <t>56-3-4</t>
  </si>
  <si>
    <t>Снятие подоконных досок пластиковых</t>
  </si>
  <si>
    <t>ФЕРр-2001, 56-3-4, приказ Минстроя России №886/пр от 15.06.2017</t>
  </si>
  <si>
    <t>Проемы</t>
  </si>
  <si>
    <t>рФЕР-56</t>
  </si>
  <si>
    <t>19</t>
  </si>
  <si>
    <t>13-06-003-01</t>
  </si>
  <si>
    <t>Очистка поверхности щетками</t>
  </si>
  <si>
    <t>ФЕР-2001, 13-06-003-01, приказ Минстроя России №1039/пр от 30.12.2016г.</t>
  </si>
  <si>
    <t>Защита строительных конструкций</t>
  </si>
  <si>
    <t>ФЕР-13</t>
  </si>
  <si>
    <t>20</t>
  </si>
  <si>
    <t>46-02-009-02</t>
  </si>
  <si>
    <t>Отбивка штукатурки с поверхностей  потолков кирпичных</t>
  </si>
  <si>
    <t>ФЕР-2001, 46-02-009-02, приказ Минстроя России №1039/пр от 30.12.2016г.</t>
  </si>
  <si>
    <t>21</t>
  </si>
  <si>
    <t>62-42-1</t>
  </si>
  <si>
    <t>Протравка цементной штукатурки нейтрализующим раствором стен и потолков</t>
  </si>
  <si>
    <t>ФЕРр-2001, 62-42-1, приказ Минстроя России №1039/пр от 30.12.2016г.</t>
  </si>
  <si>
    <t>Малярные работы</t>
  </si>
  <si>
    <t>рФЕР-62</t>
  </si>
  <si>
    <t>21,1</t>
  </si>
  <si>
    <t>14.2.06.03-0201</t>
  </si>
  <si>
    <t>Грунтовка-антисептик (против грибков и плесеней) "БИРС Гидрофоб специализированный"</t>
  </si>
  <si>
    <t>ФССЦ-2001, 14.2.06.03-0201, приказ Минстроя России №1039/пр от 30.12.2016г.</t>
  </si>
  <si>
    <t>21,2</t>
  </si>
  <si>
    <t>01.3.05.19-0011</t>
  </si>
  <si>
    <t>Купорос медный марки А</t>
  </si>
  <si>
    <t>ФССЦ-2001, 01.3.05.19-0011, приказ Минстроя России №1039/пр от 30.12.2016г.</t>
  </si>
  <si>
    <t>61-1-10 тех.ч..разд.II.п.2.61.3</t>
  </si>
  <si>
    <t>ФЕРр-2001, 61-1-10, приказ Минстроя России №1039/пр от 30.12.2016г.</t>
  </si>
  <si>
    <t>Штукатрурные работы</t>
  </si>
  <si>
    <t>рФЕР-61</t>
  </si>
  <si>
    <t>04.3.02.05-0002</t>
  </si>
  <si>
    <t>Смесь штукатурная «Ротбанд», КНАУФ</t>
  </si>
  <si>
    <t>кг</t>
  </si>
  <si>
    <t>ФССЦ-2001, 04.3.02.05-0002, приказ Минстроя России №1039/пр от 30.12.2016г.</t>
  </si>
  <si>
    <t>14.3.01.02-0103</t>
  </si>
  <si>
    <t>Грунтовка воднодисперсионная CERESIT CT 17</t>
  </si>
  <si>
    <t>л</t>
  </si>
  <si>
    <t>ФССЦ-2001, 14.3.01.02-0103, приказ Минстроя России №1039/пр от 30.12.2016г.</t>
  </si>
  <si>
    <t>04.3.02.09</t>
  </si>
  <si>
    <t>Смеси на цементной основе</t>
  </si>
  <si>
    <t>22</t>
  </si>
  <si>
    <t>15-02-019-04</t>
  </si>
  <si>
    <t>Сплошное выравнивание внутренних поверхностей (однослойное оштукатуривание) из сухих растворных смесей толщиной до 10 мм потолков</t>
  </si>
  <si>
    <t>ФЕР-2001, 15-02-019-04, приказ Минстроя России №1039/пр от 30.12.2016г.</t>
  </si>
  <si>
    <t>22,1</t>
  </si>
  <si>
    <t>22,2</t>
  </si>
  <si>
    <t>23</t>
  </si>
  <si>
    <t>15-02-019-08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</si>
  <si>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15-02-019-04 толщиной 20 мм</t>
  </si>
  <si>
    <t>ФЕР-2001, 15-02-019-08, приказ Минстроя России №886/пр от 15.06.2017</t>
  </si>
  <si>
    <t>*20</t>
  </si>
  <si>
    <t>)*1,25*20</t>
  </si>
  <si>
    <t>)*1,15*20</t>
  </si>
  <si>
    <t>23,1</t>
  </si>
  <si>
    <t>61-1-11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</si>
  <si>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оконных и дверных откосов плоских</t>
  </si>
  <si>
    <t>ФЕРр-2001, 61-1-11, приказ Минстроя России №1039/пр от 30.12.2016г.</t>
  </si>
  <si>
    <t>04.3.02.12-0006</t>
  </si>
  <si>
    <t>Смесь штукатурная "БИРСС 22" (марка М100)</t>
  </si>
  <si>
    <t>ФССЦ-2001, 04.3.02.12-0006, приказ Минстроя России №1039/пр от 30.12.2016г.</t>
  </si>
  <si>
    <t>24</t>
  </si>
  <si>
    <t>15-02-019-05</t>
  </si>
  <si>
    <t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t>
  </si>
  <si>
    <t>ФЕР-2001, 15-02-019-05, приказ Минстроя России №1039/пр от 30.12.2016г.</t>
  </si>
  <si>
    <t>24,1</t>
  </si>
  <si>
    <t>24,2</t>
  </si>
  <si>
    <t>25</t>
  </si>
  <si>
    <t>15-02-019-09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</si>
  <si>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15-02-019-05 толщиной 20 мм</t>
  </si>
  <si>
    <t>ФЕР-2001, 15-02-019-09, приказ Минстроя России №886/пр от 15.06.2017</t>
  </si>
  <si>
    <t>25,1</t>
  </si>
  <si>
    <t>26</t>
  </si>
  <si>
    <t>15-04-006-01</t>
  </si>
  <si>
    <t>Покрытие поверхностей грунтовкой глубокого проникновения за 1 раз потолков (согласно объёмам по сплошному выравниванию(однослойная  штукатурка) потолка)</t>
  </si>
  <si>
    <t>ФЕР-2001, 15-04-006-01, приказ Минстроя России №1039/пр от 30.12.2016г.</t>
  </si>
  <si>
    <t>26,1</t>
  </si>
  <si>
    <t>27</t>
  </si>
  <si>
    <t>15-04-005-04</t>
  </si>
  <si>
    <t>Окраска поливинилацетатными водоэмульсионными составами улучшенная по штукатурке потолков (согласно объёмам по сплошному выравниванию(однослойная штукатурка потолка)</t>
  </si>
  <si>
    <t>ФЕР-2001, 15-04-005-04, приказ Минстроя России №1039/пр от 30.12.2016г.</t>
  </si>
  <si>
    <t>27,1</t>
  </si>
  <si>
    <t>14.3.02.01-0224</t>
  </si>
  <si>
    <t>Краска водоэмульсионная для внутренних работ ВАК-25</t>
  </si>
  <si>
    <t>ФССЦ-2001, 14.3.02.01-0224, приказ Минстроя России №1039/пр от 30.12.2016г.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</si>
  <si>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</si>
  <si>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 для оклейки обоями стен</t>
  </si>
  <si>
    <t>ФЕРр-2001, 61-1-9, приказ Минстроя России №1039/пр от 30.12.2016г.</t>
  </si>
  <si>
    <t>28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</si>
  <si>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</si>
  <si>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</si>
  <si>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</si>
  <si>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28,1</t>
  </si>
  <si>
    <t>28,2</t>
  </si>
  <si>
    <t>29</t>
  </si>
  <si>
    <t>15-02-019-07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</si>
  <si>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15-02-019-03</t>
  </si>
  <si>
    <t>ФЕР-2001, 15-02-019-07, приказ Минстроя России №886/пр от 15.06.2017</t>
  </si>
  <si>
    <t>29,1</t>
  </si>
  <si>
    <t>30</t>
  </si>
  <si>
    <t>15-04-006-03</t>
  </si>
  <si>
    <t>Покрытие поверхностей грунтовкой глубокого проникновения за 1 раз стен,откосов</t>
  </si>
  <si>
    <t>ФЕР-2001, 15-04-006-03, приказ Минстроя России №1039/пр от 30.12.2016г.</t>
  </si>
  <si>
    <t>30,1</t>
  </si>
  <si>
    <t>31</t>
  </si>
  <si>
    <t>62-16-5</t>
  </si>
  <si>
    <t>Окрашивание водоэмульсионными составами поверхностей стен, ранее окрашенных масляной краской с расчисткой старой краски более 35%</t>
  </si>
  <si>
    <t>ФЕРр-2001, 62-16-5, приказ Минстроя России №1039/пр от 30.12.2016г.</t>
  </si>
  <si>
    <t>31,1</t>
  </si>
  <si>
    <t>32</t>
  </si>
  <si>
    <t>15-04-005-03</t>
  </si>
  <si>
    <t>Окраска поливинилацетатными водоэмульсионными составами улучшенная по штукатурке откосов</t>
  </si>
  <si>
    <t>ФЕР-2001, 15-04-005-03, приказ Минстроя России №1039/пр от 30.12.2016г.</t>
  </si>
  <si>
    <t>32,1</t>
  </si>
  <si>
    <t>Окрашивание водоэмульсионными составами поверхностей стен,  откосов ранее окрашенных масляной краской с расчисткой старой краски более 35%</t>
  </si>
  <si>
    <t>14.3.02.01</t>
  </si>
  <si>
    <t>Краска водоэмульсионная</t>
  </si>
  <si>
    <t>33</t>
  </si>
  <si>
    <t>62-31-4</t>
  </si>
  <si>
    <t>ФЕРр-2001, 62-31-4, приказ Минстроя России №1039/пр от 30.12.2016г.</t>
  </si>
  <si>
    <t>33,1</t>
  </si>
  <si>
    <t>14.4.04.08-0004</t>
  </si>
  <si>
    <t>Эмаль ПФ-115 цветная</t>
  </si>
  <si>
    <t>ФССЦ-2001, 14.4.04.08-0004, приказ Минстроя России №1039/пр от 30.12.2016г.</t>
  </si>
  <si>
    <t>34</t>
  </si>
  <si>
    <t>62-35-2</t>
  </si>
  <si>
    <t>Окраска масляными составами ранее окрашенных металлических решеток и оград без рельефа за 2 раза</t>
  </si>
  <si>
    <t>ФЕРр-2001, 62-35-2, приказ Минстроя России №1039/пр от 30.12.2016г.</t>
  </si>
  <si>
    <t>34,1</t>
  </si>
  <si>
    <t>35</t>
  </si>
  <si>
    <t>13-03-002-04</t>
  </si>
  <si>
    <t>Огрунтовка металлических поверхностей за один раз грунтовкой ГФ-021 (труб)</t>
  </si>
  <si>
    <t>ФЕР-2001, 13-03-002-04, приказ Минстроя России №1039/пр от 30.12.2016г.</t>
  </si>
  <si>
    <t>36</t>
  </si>
  <si>
    <t>62-32-2</t>
  </si>
  <si>
    <t>Окраска масляными составами ранее окрашенных поверхностей труб стальных за 2 раза</t>
  </si>
  <si>
    <t>ФЕРр-2001, 62-32-2, приказ Минстроя России №1039/пр от 30.12.2016г.</t>
  </si>
  <si>
    <t>36,1</t>
  </si>
  <si>
    <t>10-01-014-02 прим.</t>
  </si>
  <si>
    <t>Устройство чистых перегородок дощатых однослойных (короб из фанеры)</t>
  </si>
  <si>
    <t>11.1.03.06-0090</t>
  </si>
  <si>
    <t>Доски обрезные хвойных пород длиной 4-6,5 м, шириной 75-150 мм, толщиной 32-40 мм, II сорта</t>
  </si>
  <si>
    <t>м3</t>
  </si>
  <si>
    <t>ФССЦ-2001, 11.1.03.06-0090, приказ Минстроя России №1039/пр от 30.12.2016г.</t>
  </si>
  <si>
    <t>11.2.11.04-0018</t>
  </si>
  <si>
    <t>Фанера общего назначения из шпона лиственных пород водостойкая марки ФК, сорт 1/2, толщина 18 мм</t>
  </si>
  <si>
    <t>ФССЦ-2001, 11.2.11.04-0018, приказ Минстроя России №1039/пр от 30.12.2016г.</t>
  </si>
  <si>
    <t>37</t>
  </si>
  <si>
    <t>10-01-012-03</t>
  </si>
  <si>
    <t>Обшивка каркасных стен плитами древесностружечными 16 мм прим 18 мм</t>
  </si>
  <si>
    <t>ФЕР-2001, 10-01-012-03, приказ Минстроя России №1039/пр от 30.12.2016г.</t>
  </si>
  <si>
    <t>37,1</t>
  </si>
  <si>
    <t>11.2.11.04-0042</t>
  </si>
  <si>
    <t>Фанера общего назначения из шпона лиственных пород водостойкая марки ФК, сорт 2/3, толщина 18 мм</t>
  </si>
  <si>
    <t>ФССЦ-2001, 11.2.11.04-0042, приказ Минстроя России №1039/пр от 30.12.2016г.</t>
  </si>
  <si>
    <t>37,2</t>
  </si>
  <si>
    <t>11.2.11.04-0142</t>
  </si>
  <si>
    <t>Фанера общего назначения из шпона лиственных пород повышенной водостойкости марки ФСФ, сорт 2/4, толщина 12 мм</t>
  </si>
  <si>
    <t>ФССЦ-2001, 11.2.11.04-0142, приказ Минстроя России №1039/пр от 30.12.2016г.</t>
  </si>
  <si>
    <t>38</t>
  </si>
  <si>
    <t>09-03-039-01 прим</t>
  </si>
  <si>
    <t>Монтаж опорных конструкций внутри зданий и сооружений массой до 0,1 т (Каркас защитного экрана ранее демонтированного  =73м2)</t>
  </si>
  <si>
    <t>ФЕР-2001, 09-03-039-01, приказ Минстроя России №1039/пр от 30.12.2016г.</t>
  </si>
  <si>
    <t>39</t>
  </si>
  <si>
    <t>10-01-089-02</t>
  </si>
  <si>
    <t>Антисептирование водными растворами перегородок</t>
  </si>
  <si>
    <t>ФЕР-2001, 10-01-089-02, приказ Минстроя России №1039/пр от 30.12.2016г.</t>
  </si>
  <si>
    <t>39,1</t>
  </si>
  <si>
    <t>14.2.06.01-0104</t>
  </si>
  <si>
    <t>Антисептик «НОРТЕКС-ДЕЗИНФЕКТОР» для древесины</t>
  </si>
  <si>
    <t>ФССЦ-2001, 14.2.06.01-0104, приказ Минстроя России №1039/пр от 30.12.2016г.</t>
  </si>
  <si>
    <t>39,2</t>
  </si>
  <si>
    <t>01.3.05.23-0129</t>
  </si>
  <si>
    <t>Натрий фтористый технический, марка А, сорт I</t>
  </si>
  <si>
    <t>ФССЦ-2001, 01.3.05.23-0129, приказ Минстроя России №1039/пр от 30.12.2016г.</t>
  </si>
  <si>
    <t>15-02-024-04 прим.</t>
  </si>
  <si>
    <t>Облицовка древесноволокнистыми листами стен при отделке под оклейку обоями</t>
  </si>
  <si>
    <t>ФЕР-2001, 15-02-024-04, приказ Минстроя России №1039/пр от 30.12.2016г.</t>
  </si>
  <si>
    <t>11.2.08.01-0008</t>
  </si>
  <si>
    <t>Плиты древесноволокнистые мокрого способа производства мягкие М-2 толщиной 12 мм</t>
  </si>
  <si>
    <t>1000 м2</t>
  </si>
  <si>
    <t>ФССЦ-2001, 11.2.08.01-0008, приказ Минстроя России №1039/пр от 30.12.2016г.</t>
  </si>
  <si>
    <t>40</t>
  </si>
  <si>
    <t>10-01-036-01 прим.</t>
  </si>
  <si>
    <t>Установка уголков ПВХ на клее</t>
  </si>
  <si>
    <t>ФЕР-2001, 10-01-036-01, приказ Минстроя России №1039/пр от 30.12.2016г.</t>
  </si>
  <si>
    <t>40,1</t>
  </si>
  <si>
    <t>11.3.03.13-0043</t>
  </si>
  <si>
    <t>Уголок деревянный, размером 20х20 мм</t>
  </si>
  <si>
    <t>10 м</t>
  </si>
  <si>
    <t>ФССЦ-2001, 11.3.03.13-0043, приказ Минстроя России №1039/пр от 30.12.2016г.</t>
  </si>
  <si>
    <t>41</t>
  </si>
  <si>
    <t>15-07-002-01</t>
  </si>
  <si>
    <t>Окраска деревянных, каменных или ранее окрашенных поверхностей водно-дисперсионными красками "Нортовская" и водно-дисперсионными лаками "Нортовский"</t>
  </si>
  <si>
    <t>ФЕР-2001, 15-07-002-01, приказ Минстроя России №1039/пр от 30.12.2016г.</t>
  </si>
  <si>
    <t>41,1</t>
  </si>
  <si>
    <t>42</t>
  </si>
  <si>
    <t>15-04-044-01</t>
  </si>
  <si>
    <t>Гидрофобизация поверхности внутренней штукатурки стен вручную</t>
  </si>
  <si>
    <t>ФЕР-2001, 15-04-044-01, приказ Минстроя России №1039/пр от 30.12.2016г.</t>
  </si>
  <si>
    <t>42,1</t>
  </si>
  <si>
    <t>14.2.06.03-0513</t>
  </si>
  <si>
    <t>Жидкость гидрофобизирующая Гидротэкс Ф</t>
  </si>
  <si>
    <t>ФССЦ-2001, 14.2.06.03-0513, приказ Минстроя России №1039/пр от 30.12.2016г.</t>
  </si>
  <si>
    <t>Устройство металлического каркаса из направляющих профилей под облицовку различными материалами стен (Экран)</t>
  </si>
  <si>
    <t>Поправка: МДС 81-36.2004, п.3.3.1.д  Поправка: МДС 81-36.2004, п.3.3.1.д  Поправка: МДС 81-35.2004, п.4.7</t>
  </si>
  <si>
    <t>10-01-014-04</t>
  </si>
  <si>
    <t>Устройство чистых перегородок каркасных с обшивкой фанерой с одной стороны (ЭКРАН)</t>
  </si>
  <si>
    <t>43</t>
  </si>
  <si>
    <t>15-04-038-04</t>
  </si>
  <si>
    <t>Покрытие масляными и спиртовыми лаками по окрашиваемой или огрунтованной поверхности стен за 1 раз (фанеры, досок, гимнастическую стенку)</t>
  </si>
  <si>
    <t>ФЕР-2001, 15-04-038-04, приказ Минстроя России №1039/пр от 30.12.2016г.</t>
  </si>
  <si>
    <t>43,1</t>
  </si>
  <si>
    <t>14.4.03.17-0002</t>
  </si>
  <si>
    <t>Лак PARKETTI ASSA, TIKKURILA, Финляндия, акрил- уретановый, матовый, паркетный</t>
  </si>
  <si>
    <t>ФССЦ-2001, 14.4.03.17-0002, приказ Минстроя России №1039/пр от 30.12.2016г.</t>
  </si>
  <si>
    <t>43,2</t>
  </si>
  <si>
    <t>14.5.09.07-0001</t>
  </si>
  <si>
    <t>Растворитель</t>
  </si>
  <si>
    <t>ФССЦ-2001, 14.5.09.07-0001, приказ Минстроя России №1039/пр от 30.12.2016г.</t>
  </si>
  <si>
    <t>44</t>
  </si>
  <si>
    <t>15-04-038-08</t>
  </si>
  <si>
    <t>Покрытие масляными и спиртовыми лаками по окрашиваемой или огрунтованной поверхности стен за 2 раза  прим. (фанеры, досок, гимнастическую стенку)</t>
  </si>
  <si>
    <t>ФЕР-2001, 15-04-038-08, приказ Минстроя России №1039/пр от 30.12.2016г.</t>
  </si>
  <si>
    <t>44,1</t>
  </si>
  <si>
    <t>44,2</t>
  </si>
  <si>
    <t>45</t>
  </si>
  <si>
    <t>Монтаж лотков, решеток, затворов из полосовой и тонколистовой стали (ранее демонтированых)</t>
  </si>
  <si>
    <t>46</t>
  </si>
  <si>
    <t>11-01-008-03</t>
  </si>
  <si>
    <t>Устройство тепло- и звукоизоляции засыпной керамзитовой</t>
  </si>
  <si>
    <t>ФЕР-2001, 11-01-008-03, приказ Минстроя России №1039/пр от 30.12.2016г.</t>
  </si>
  <si>
    <t>ФЕР-11</t>
  </si>
  <si>
    <t>46,1</t>
  </si>
  <si>
    <t>02.2.01.03-0021</t>
  </si>
  <si>
    <t>Гравий керамзитовый, фракция 20-40 мм, марка 250</t>
  </si>
  <si>
    <t>ФССЦ-2001, 02.2.01.03-0021, приказ Минстроя России №1039/пр от 30.12.2016г.</t>
  </si>
  <si>
    <t>47</t>
  </si>
  <si>
    <t>06-01-014-01</t>
  </si>
  <si>
    <t>Укладка бетона по перекрытиям толщиной 100 мм (порог)</t>
  </si>
  <si>
    <t>ФЕР-2001, 06-01-014-01, приказ Минстроя России №1039/пр от 30.12.2016г.</t>
  </si>
  <si>
    <t>Монолитные бетонные и железобетонные конструкции в промышленном строительстве</t>
  </si>
  <si>
    <t>ФЕР-06</t>
  </si>
  <si>
    <t>47,1</t>
  </si>
  <si>
    <t>04.1.02.01-0005</t>
  </si>
  <si>
    <t>Бетон мелкозернистый, класс В12,5 (М150)</t>
  </si>
  <si>
    <t>ФССЦ-2001, 04.1.02.01-0005, приказ Минстроя России №1039/пр от 30.12.2016г.</t>
  </si>
  <si>
    <t>48</t>
  </si>
  <si>
    <t>06-01-014-02</t>
  </si>
  <si>
    <t>На каждые 10 мм изменения толщины добавлять или исключать к расценке 06-01-014-01</t>
  </si>
  <si>
    <t>ФЕР-2001, 06-01-014-02, приказ Минстроя России №1039/пр от 30.12.2016г.</t>
  </si>
  <si>
    <t>*10</t>
  </si>
  <si>
    <t>)*1,25*10</t>
  </si>
  <si>
    <t>)*1,15*10</t>
  </si>
  <si>
    <t>48,1</t>
  </si>
  <si>
    <t>49</t>
  </si>
  <si>
    <t>06-01-015-10</t>
  </si>
  <si>
    <t>Армирование подстилающих слоев и набетонок</t>
  </si>
  <si>
    <t>ФЕР-2001, 06-01-015-10, приказ Минстроя России №1039/пр от 30.12.2016г.</t>
  </si>
  <si>
    <t>49,1</t>
  </si>
  <si>
    <t>08.1.02.17-0097</t>
  </si>
  <si>
    <t>Сетка сварная из арматурной проволоки диаметром 5,0 мм, без покрытия, 100х100 мм</t>
  </si>
  <si>
    <t>ФССЦ-2001, 08.1.02.17-0097, приказ Минстроя России №1039/пр от 30.12.2016г.</t>
  </si>
  <si>
    <t>50</t>
  </si>
  <si>
    <t>11-01-011-03</t>
  </si>
  <si>
    <t>Устройство стяжек бетонных толщиной 20 мм</t>
  </si>
  <si>
    <t>ФЕР-2001, 11-01-011-03, приказ Минстроя России №1039/пр от 30.12.2016г.</t>
  </si>
  <si>
    <t>50,1</t>
  </si>
  <si>
    <t>04.1.02.05-0006</t>
  </si>
  <si>
    <t>Бетон тяжелый, класс В15 (М200)</t>
  </si>
  <si>
    <t>ФССЦ-2001, 04.1.02.05-0006, приказ Минстроя России №1039/пр от 30.12.2016г.</t>
  </si>
  <si>
    <t>51</t>
  </si>
  <si>
    <t>11-01-011-04</t>
  </si>
  <si>
    <t>Устройство стяжек на каждые 5 мм изменения толщины стяжки добавлять или исключать к расценке 11-01-011-03</t>
  </si>
  <si>
    <t>ФЕР-2001, 11-01-011-04, приказ Минстроя России №1039/пр от 30.12.2016г.</t>
  </si>
  <si>
    <t>*6</t>
  </si>
  <si>
    <t>)*1,25*6</t>
  </si>
  <si>
    <t>)*1,15*6</t>
  </si>
  <si>
    <t>51,1</t>
  </si>
  <si>
    <t>52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</si>
  <si>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</si>
  <si>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</si>
  <si>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</si>
  <si>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53</t>
  </si>
  <si>
    <t>11-01-011-10</t>
  </si>
  <si>
    <t>Устройство стяжек на каждый последующий слой толщиной 1 мм добавлять к расценке 11-01-011-08 на толщину 10 мм</t>
  </si>
  <si>
    <t>ФЕР-2001, 11-01-011-10, приказ Минстроя России №1039/пр от 30.12.2016г.</t>
  </si>
  <si>
    <t>54</t>
  </si>
  <si>
    <t>15-07-003-02</t>
  </si>
  <si>
    <t>Грунтование водно-дисперсионной грунтовкой "Нортекс-Грунт" поверхностей пористых (камень, кирпич, бетон и т д) прим.</t>
  </si>
  <si>
    <t>ФЕР-2001, 15-07-003-02, приказ Минстроя России №1039/пр от 30.12.2016г.</t>
  </si>
  <si>
    <t>54,1</t>
  </si>
  <si>
    <t>14.4.01.02-0113</t>
  </si>
  <si>
    <t>Грунтовка акриловая НОРТЕКС-ГРУНТ</t>
  </si>
  <si>
    <t>ФССЦ-2001, 14.4.01.02-0113, приказ Минстроя России №1039/пр от 30.12.2016г.</t>
  </si>
  <si>
    <t>54,2</t>
  </si>
  <si>
    <t>11-01-036-04 прим.</t>
  </si>
  <si>
    <t>Устройство покрытий из линолеума насухо со свариванием полотнищ в стыках</t>
  </si>
  <si>
    <t>ФЕР-2001, 11-01-036-04, приказ Минстроя России №1039/пр от 30.12.2016г.</t>
  </si>
  <si>
    <t>01.6.03.04-0313</t>
  </si>
  <si>
    <t>Линолеум спортивный гетерогенный  GraboFlexGymfil 60 Wood цвет под дерево (2м) прим.</t>
  </si>
  <si>
    <t>ФССЦ-2001, 01.6.03.04-0313, приказ Минстроя России №1039/пр от 30.12.2016г.</t>
  </si>
  <si>
    <t>01.7.06.14-0034</t>
  </si>
  <si>
    <t>Лента полимерная (фторопластовая) для сварки линолеума</t>
  </si>
  <si>
    <t>ФССЦ-2001, 01.7.06.14-0034, приказ Минстроя России №1039/пр от 30.12.2016г.</t>
  </si>
  <si>
    <t>01.6.03.04</t>
  </si>
  <si>
    <t>Линолеум на теплозвукоизолирующей подоснове</t>
  </si>
  <si>
    <t>01.7.06.03</t>
  </si>
  <si>
    <t>Лента полимерная</t>
  </si>
  <si>
    <t>55</t>
  </si>
  <si>
    <t>11-01-036-01</t>
  </si>
  <si>
    <t>Устройство покрытий из линолеума на клее со свариванием полотнищ в стыках прим.</t>
  </si>
  <si>
    <t>ФЕР-2001, 11-01-036-01, приказ Минстроя России №1039/пр от 30.12.2016г.</t>
  </si>
  <si>
    <t>55,1</t>
  </si>
  <si>
    <t>01.6.03.04-0312</t>
  </si>
  <si>
    <t>Линолеум спортивный гетерогенный "GroboFlex Gymfit 60 Wood" (толщина 6,5 мм, толщина защитного слоя 0,7 мм, пож. безопасность Г1, В2, РП1, Д2, Т2)</t>
  </si>
  <si>
    <t>ФССЦ-2001, 01.6.03.04-0312, приказ Минстроя России №1039/пр от 30.12.2016г.</t>
  </si>
  <si>
    <t>55,2</t>
  </si>
  <si>
    <t>14.1.05.02-0101</t>
  </si>
  <si>
    <t>Клей однокомпонентный дисперсионный, марка "Homakoll" прим.</t>
  </si>
  <si>
    <t>ФССЦ-2001, 14.1.05.02-0101, приказ Минстроя России №1039/пр от 30.12.2016г.</t>
  </si>
  <si>
    <t>55,3</t>
  </si>
  <si>
    <t>01.7.07.26-0033</t>
  </si>
  <si>
    <t>Шнур  полимерная (фторопластовая) для сварки линолеума Wood прим.</t>
  </si>
  <si>
    <t>ФССЦ-2001, 01.7.07.26-0033, приказ Минстроя России №1039/пр от 30.12.2016г.</t>
  </si>
  <si>
    <t>56</t>
  </si>
  <si>
    <t>15-04-047-13 прим.</t>
  </si>
  <si>
    <t>Декоративная отделка поверхностей - набивка фриза по трафарету масляная ( Нанесение универсальной разметки (баскетбольная+волейбольная площадки)  на спортивный линолиум краской Fordo 809-A шириной 5см,длиной 300метров))</t>
  </si>
  <si>
    <t>ФЕР-2001, 15-04-047-13, приказ Минстроя России №1039/пр от 30.12.2016г.</t>
  </si>
  <si>
    <t>56,1</t>
  </si>
  <si>
    <t>14.4.02.06-0003</t>
  </si>
  <si>
    <t>Краска двухкомпонентная, Краска Fordo 809-A прим.</t>
  </si>
  <si>
    <t>ФССЦ-2001, 14.4.02.06-0003, приказ Минстроя России №1039/пр от 30.12.2016г.</t>
  </si>
  <si>
    <t>Установка металлических дверных блоков в готовые проемы</t>
  </si>
  <si>
    <t>07.1.01.03-0022 прим</t>
  </si>
  <si>
    <t>Двери стальные утепленные двупольные 2ДСУ 2.02.4</t>
  </si>
  <si>
    <t>шт.</t>
  </si>
</sst>
</file>

<file path=xl/styles.xml><?xml version="1.0" encoding="utf-8"?>
<styleSheet xmlns="http://schemas.openxmlformats.org/spreadsheetml/2006/main">
  <numFmts count="1">
    <numFmt numFmtId="164" formatCode="#,##0.00;[Red]\-\ #,##0.00"/>
  </numFmts>
  <fonts count="18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3" xfId="0" applyFont="1" applyBorder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3" xfId="0" applyFont="1" applyBorder="1" applyAlignment="1">
      <alignment horizontal="right" wrapText="1"/>
    </xf>
    <xf numFmtId="0" fontId="11" fillId="0" borderId="3" xfId="0" applyFont="1" applyBorder="1" applyAlignment="1">
      <alignment horizontal="right"/>
    </xf>
    <xf numFmtId="164" fontId="11" fillId="0" borderId="3" xfId="0" applyNumberFormat="1" applyFont="1" applyBorder="1" applyAlignment="1">
      <alignment horizontal="right"/>
    </xf>
    <xf numFmtId="0" fontId="11" fillId="0" borderId="3" xfId="0" applyFont="1" applyBorder="1" applyAlignment="1">
      <alignment horizontal="right" wrapText="1"/>
    </xf>
    <xf numFmtId="164" fontId="10" fillId="0" borderId="3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3" xfId="0" quotePrefix="1" applyFont="1" applyBorder="1" applyAlignment="1">
      <alignment horizontal="right" wrapText="1"/>
    </xf>
    <xf numFmtId="0" fontId="10" fillId="0" borderId="3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3" xfId="0" applyFont="1" applyBorder="1" applyAlignment="1">
      <alignment horizontal="left" vertical="top"/>
    </xf>
    <xf numFmtId="0" fontId="11" fillId="0" borderId="3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3" xfId="0" applyFont="1" applyBorder="1" applyAlignment="1">
      <alignment horizontal="center" wrapText="1"/>
    </xf>
    <xf numFmtId="164" fontId="11" fillId="0" borderId="0" xfId="0" applyNumberFormat="1" applyFont="1" applyFill="1" applyAlignment="1">
      <alignment horizontal="right"/>
    </xf>
    <xf numFmtId="0" fontId="11" fillId="0" borderId="0" xfId="0" quotePrefix="1" applyFont="1" applyFill="1" applyAlignment="1">
      <alignment horizontal="right" wrapText="1"/>
    </xf>
    <xf numFmtId="0" fontId="11" fillId="0" borderId="0" xfId="0" applyFont="1" applyFill="1" applyAlignment="1">
      <alignment horizontal="right" wrapText="1"/>
    </xf>
    <xf numFmtId="0" fontId="11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right" wrapText="1"/>
    </xf>
    <xf numFmtId="0" fontId="11" fillId="0" borderId="0" xfId="0" applyFont="1" applyFill="1" applyAlignment="1">
      <alignment horizontal="right"/>
    </xf>
    <xf numFmtId="0" fontId="10" fillId="0" borderId="0" xfId="0" applyFont="1" applyFill="1" applyAlignment="1">
      <alignment horizontal="right"/>
    </xf>
    <xf numFmtId="164" fontId="14" fillId="0" borderId="4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center" wrapText="1"/>
    </xf>
    <xf numFmtId="0" fontId="11" fillId="0" borderId="0" xfId="0" applyFont="1"/>
    <xf numFmtId="0" fontId="11" fillId="0" borderId="3" xfId="0" applyFont="1" applyBorder="1" applyAlignment="1">
      <alignment horizontal="left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0" fillId="0" borderId="4" xfId="0" applyFont="1" applyBorder="1" applyAlignment="1">
      <alignment horizontal="center" vertical="top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990"/>
  <sheetViews>
    <sheetView tabSelected="1" zoomScaleNormal="100" workbookViewId="0">
      <selection activeCell="B10" sqref="B10:K10"/>
    </sheetView>
  </sheetViews>
  <sheetFormatPr defaultRowHeight="12.75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>
      <c r="A1" s="9" t="str">
        <f ca="1">Source!B1</f>
        <v>Smeta.RU  (495) 974-1589</v>
      </c>
      <c r="J1" t="s">
        <v>939</v>
      </c>
    </row>
    <row r="2" spans="1:30" ht="14.25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4" spans="1:30" ht="14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30" ht="15.75">
      <c r="A5" s="13"/>
      <c r="B5" s="70" t="str">
        <f ca="1">CONCATENATE( "ЛОКАЛЬНАЯ СМЕТА ",IF(Source!F20&lt;&gt;"Новая локальная смета", Source!F20, ""))</f>
        <v xml:space="preserve">ЛОКАЛЬНАЯ СМЕТА </v>
      </c>
      <c r="C5" s="70"/>
      <c r="D5" s="70"/>
      <c r="E5" s="70"/>
      <c r="F5" s="70"/>
      <c r="G5" s="70"/>
      <c r="H5" s="70"/>
      <c r="I5" s="70"/>
      <c r="J5" s="70"/>
      <c r="K5" s="70"/>
      <c r="L5" s="13"/>
    </row>
    <row r="6" spans="1:30" ht="15.75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3"/>
    </row>
    <row r="7" spans="1:30" ht="18" hidden="1">
      <c r="A7" s="13"/>
      <c r="B7" s="71" t="str">
        <f ca="1">IF(Source!G20&lt;&gt;"Новая локальная смета", Source!G20, "")</f>
        <v/>
      </c>
      <c r="C7" s="71"/>
      <c r="D7" s="71"/>
      <c r="E7" s="71"/>
      <c r="F7" s="71"/>
      <c r="G7" s="71"/>
      <c r="H7" s="71"/>
      <c r="I7" s="71"/>
      <c r="J7" s="71"/>
      <c r="K7" s="71"/>
      <c r="L7" s="13"/>
    </row>
    <row r="8" spans="1:30" ht="14.25" hidden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30" ht="54">
      <c r="A9" s="11"/>
      <c r="B9" s="72" t="s">
        <v>130</v>
      </c>
      <c r="C9" s="72"/>
      <c r="D9" s="72"/>
      <c r="E9" s="72"/>
      <c r="F9" s="72"/>
      <c r="G9" s="72"/>
      <c r="H9" s="72"/>
      <c r="I9" s="72"/>
      <c r="J9" s="72"/>
      <c r="K9" s="72"/>
      <c r="L9" s="15"/>
      <c r="AD9" s="47" t="str">
        <f ca="1">IF(Source!G12&lt;&gt;"Новый объект", Source!G12, "")</f>
        <v>на капитальный ремонт помещения №8 спортивного корпуса №5, №6, №7, №8 вспомогательных спортивных и хозяйственных помещений Снежинского физико-технического института - филиала НИЯУ МИФИ (СФТИ НИЯУ МИФИ) по адресу: Челябинская область, г. Снежинск, ул. Комсомольская, д. 8</v>
      </c>
    </row>
    <row r="10" spans="1:30" ht="14.25">
      <c r="A10" s="11"/>
      <c r="B10" s="73" t="s">
        <v>366</v>
      </c>
      <c r="C10" s="73"/>
      <c r="D10" s="73"/>
      <c r="E10" s="73"/>
      <c r="F10" s="73"/>
      <c r="G10" s="73"/>
      <c r="H10" s="73"/>
      <c r="I10" s="73"/>
      <c r="J10" s="73"/>
      <c r="K10" s="73"/>
      <c r="L10" s="12"/>
    </row>
    <row r="11" spans="1:30" ht="14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30" ht="14.25">
      <c r="A12" s="11"/>
      <c r="B12" s="11"/>
      <c r="C12" s="11"/>
      <c r="D12" s="11"/>
      <c r="E12" s="16"/>
      <c r="F12" s="16"/>
      <c r="G12" s="69" t="s">
        <v>367</v>
      </c>
      <c r="H12" s="69"/>
      <c r="I12" s="69" t="s">
        <v>368</v>
      </c>
      <c r="J12" s="69"/>
      <c r="K12" s="11"/>
      <c r="L12" s="11"/>
    </row>
    <row r="13" spans="1:30" ht="15">
      <c r="A13" s="11"/>
      <c r="B13" s="11"/>
      <c r="C13" s="64" t="s">
        <v>369</v>
      </c>
      <c r="D13" s="64"/>
      <c r="E13" s="64"/>
      <c r="F13" s="64"/>
      <c r="G13" s="65">
        <f>SUM(O22:O979)/1000</f>
        <v>684.08940000000007</v>
      </c>
      <c r="H13" s="65"/>
      <c r="I13" s="65">
        <f ca="1">(Source!F406/1000)</f>
        <v>4933.8222999999998</v>
      </c>
      <c r="J13" s="65"/>
      <c r="K13" s="62" t="s">
        <v>370</v>
      </c>
      <c r="L13" s="62"/>
    </row>
    <row r="14" spans="1:30" ht="14.25">
      <c r="A14" s="11"/>
      <c r="B14" s="11"/>
      <c r="C14" s="68" t="s">
        <v>371</v>
      </c>
      <c r="D14" s="68"/>
      <c r="E14" s="68"/>
      <c r="F14" s="68"/>
      <c r="G14" s="65">
        <f>SUM(W22:W979)/1000</f>
        <v>659.46777999999983</v>
      </c>
      <c r="H14" s="65"/>
      <c r="I14" s="65">
        <f ca="1">(Source!F393)/1000</f>
        <v>4030.76739</v>
      </c>
      <c r="J14" s="65"/>
      <c r="K14" s="62" t="s">
        <v>370</v>
      </c>
      <c r="L14" s="62"/>
    </row>
    <row r="15" spans="1:30" ht="14.25">
      <c r="A15" s="11"/>
      <c r="B15" s="11"/>
      <c r="C15" s="68" t="s">
        <v>372</v>
      </c>
      <c r="D15" s="68"/>
      <c r="E15" s="68"/>
      <c r="F15" s="68"/>
      <c r="G15" s="65">
        <f>SUM(X22:X979)/1000</f>
        <v>24.62162</v>
      </c>
      <c r="H15" s="65"/>
      <c r="I15" s="65">
        <f ca="1">(Source!F394)/1000</f>
        <v>150.43795</v>
      </c>
      <c r="J15" s="65"/>
      <c r="K15" s="62" t="s">
        <v>370</v>
      </c>
      <c r="L15" s="62"/>
    </row>
    <row r="16" spans="1:30" ht="15">
      <c r="A16" s="11"/>
      <c r="B16" s="11"/>
      <c r="C16" s="64" t="s">
        <v>373</v>
      </c>
      <c r="D16" s="64"/>
      <c r="E16" s="64"/>
      <c r="F16" s="64"/>
      <c r="G16" s="65">
        <f>I16</f>
        <v>5534.1157375350003</v>
      </c>
      <c r="H16" s="65"/>
      <c r="I16" s="65">
        <f ca="1">(Source!F398+Source!F399)</f>
        <v>5534.1157375350003</v>
      </c>
      <c r="J16" s="65"/>
      <c r="K16" s="62" t="s">
        <v>374</v>
      </c>
      <c r="L16" s="62"/>
    </row>
    <row r="17" spans="1:22" ht="15">
      <c r="A17" s="11"/>
      <c r="B17" s="11"/>
      <c r="C17" s="64" t="s">
        <v>375</v>
      </c>
      <c r="D17" s="64"/>
      <c r="E17" s="64"/>
      <c r="F17" s="64"/>
      <c r="G17" s="65">
        <f>SUM(R22:R979)/1000</f>
        <v>48.83594999999999</v>
      </c>
      <c r="H17" s="65"/>
      <c r="I17" s="65">
        <f ca="1">(Source!F391+ Source!F390)/1000</f>
        <v>298.38779999999997</v>
      </c>
      <c r="J17" s="65"/>
      <c r="K17" s="62" t="s">
        <v>370</v>
      </c>
      <c r="L17" s="62"/>
    </row>
    <row r="18" spans="1:22" ht="14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22" ht="14.25">
      <c r="A19" s="63" t="s">
        <v>388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</row>
    <row r="20" spans="1:22" ht="57">
      <c r="A20" s="17" t="s">
        <v>376</v>
      </c>
      <c r="B20" s="17" t="s">
        <v>377</v>
      </c>
      <c r="C20" s="17" t="s">
        <v>378</v>
      </c>
      <c r="D20" s="17" t="s">
        <v>379</v>
      </c>
      <c r="E20" s="17" t="s">
        <v>380</v>
      </c>
      <c r="F20" s="17" t="s">
        <v>381</v>
      </c>
      <c r="G20" s="17" t="s">
        <v>382</v>
      </c>
      <c r="H20" s="17" t="s">
        <v>383</v>
      </c>
      <c r="I20" s="17" t="s">
        <v>384</v>
      </c>
      <c r="J20" s="17" t="s">
        <v>385</v>
      </c>
      <c r="K20" s="17" t="s">
        <v>386</v>
      </c>
      <c r="L20" s="17" t="s">
        <v>387</v>
      </c>
    </row>
    <row r="21" spans="1:22" ht="14.25">
      <c r="A21" s="18">
        <v>1</v>
      </c>
      <c r="B21" s="18">
        <v>2</v>
      </c>
      <c r="C21" s="18">
        <v>3</v>
      </c>
      <c r="D21" s="18">
        <v>4</v>
      </c>
      <c r="E21" s="18">
        <v>5</v>
      </c>
      <c r="F21" s="18">
        <v>6</v>
      </c>
      <c r="G21" s="18">
        <v>7</v>
      </c>
      <c r="H21" s="18">
        <v>8</v>
      </c>
      <c r="I21" s="18">
        <v>9</v>
      </c>
      <c r="J21" s="18">
        <v>10</v>
      </c>
      <c r="K21" s="18">
        <v>11</v>
      </c>
      <c r="L21" s="19">
        <v>12</v>
      </c>
    </row>
    <row r="23" spans="1:22" ht="16.5">
      <c r="A23" s="61" t="str">
        <f ca="1">CONCATENATE("Раздел: ",IF(Source!G24&lt;&gt;"Новый раздел", Source!G24, ""))</f>
        <v>Раздел: 1 Общестроительные работы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</row>
    <row r="24" spans="1:22" ht="57">
      <c r="A24" s="42" t="str">
        <f ca="1">Source!E28</f>
        <v>1</v>
      </c>
      <c r="B24" s="43" t="str">
        <f ca="1">Source!F28</f>
        <v>08-07-001-02</v>
      </c>
      <c r="C24" s="43" t="str">
        <f ca="1">Source!G28</f>
        <v>Установка и разборка наружных инвентарных лесов высотой до 16 м трубчатых для прочих отделочных работ (Высота =6,7м)</v>
      </c>
      <c r="D24" s="26" t="str">
        <f ca="1">Source!H28</f>
        <v>100 м2</v>
      </c>
      <c r="E24" s="10">
        <f ca="1">Source!I28</f>
        <v>2.94</v>
      </c>
      <c r="F24" s="27">
        <f ca="1">Source!AL28+Source!AM28+Source!AO28</f>
        <v>500.18999999999994</v>
      </c>
      <c r="G24" s="28"/>
      <c r="H24" s="27"/>
      <c r="I24" s="28" t="str">
        <f ca="1">Source!BO28</f>
        <v/>
      </c>
      <c r="J24" s="28"/>
      <c r="K24" s="27"/>
      <c r="L24" s="29"/>
      <c r="S24">
        <f ca="1">ROUND((Source!FX28/100)*((ROUND(Source!AF28*Source!I28, 2)+ROUND(Source!AE28*Source!I28, 2))), 2)</f>
        <v>1398.52</v>
      </c>
      <c r="T24">
        <f ca="1">Source!X28</f>
        <v>8560.51</v>
      </c>
      <c r="U24">
        <f ca="1">ROUND((Source!FY28/100)*((ROUND(Source!AF28*Source!I28, 2)+ROUND(Source!AE28*Source!I28, 2))), 2)</f>
        <v>866.12</v>
      </c>
      <c r="V24">
        <f ca="1">Source!Y28</f>
        <v>5291.95</v>
      </c>
    </row>
    <row r="25" spans="1:22">
      <c r="C25" s="20" t="str">
        <f ca="1">"Объем: "&amp;Source!I28&amp;"=294/"&amp;"100"</f>
        <v>Объем: 2,94=294/100</v>
      </c>
    </row>
    <row r="26" spans="1:22" ht="14.25">
      <c r="A26" s="42"/>
      <c r="B26" s="43"/>
      <c r="C26" s="43" t="s">
        <v>389</v>
      </c>
      <c r="D26" s="26"/>
      <c r="E26" s="10"/>
      <c r="F26" s="27">
        <f ca="1">Source!AO28</f>
        <v>375.84</v>
      </c>
      <c r="G26" s="28" t="str">
        <f ca="1">Source!DG28</f>
        <v>)*1,15</v>
      </c>
      <c r="H26" s="27">
        <f ca="1">ROUND(Source!AF28*Source!I28, 2)</f>
        <v>1270.73</v>
      </c>
      <c r="I26" s="28"/>
      <c r="J26" s="28">
        <f ca="1">IF(Source!BA28&lt;&gt; 0, Source!BA28, 1)</f>
        <v>6.11</v>
      </c>
      <c r="K26" s="27">
        <f ca="1">Source!S28</f>
        <v>7764.14</v>
      </c>
      <c r="L26" s="29"/>
      <c r="R26">
        <f>H26</f>
        <v>1270.73</v>
      </c>
    </row>
    <row r="27" spans="1:22" ht="14.25">
      <c r="A27" s="42"/>
      <c r="B27" s="43"/>
      <c r="C27" s="43" t="s">
        <v>276</v>
      </c>
      <c r="D27" s="26"/>
      <c r="E27" s="10"/>
      <c r="F27" s="27">
        <f ca="1">Source!AM28</f>
        <v>4.5999999999999996</v>
      </c>
      <c r="G27" s="28" t="str">
        <f ca="1">Source!DE28</f>
        <v>)*1,25</v>
      </c>
      <c r="H27" s="27">
        <f ca="1">ROUND(Source!AD28*Source!I28, 2)</f>
        <v>16.91</v>
      </c>
      <c r="I27" s="28"/>
      <c r="J27" s="28">
        <f ca="1">IF(Source!BB28&lt;&gt; 0, Source!BB28, 1)</f>
        <v>6.11</v>
      </c>
      <c r="K27" s="27">
        <f ca="1">Source!Q28</f>
        <v>103.29</v>
      </c>
      <c r="L27" s="29"/>
    </row>
    <row r="28" spans="1:22" ht="14.25">
      <c r="A28" s="42"/>
      <c r="B28" s="43"/>
      <c r="C28" s="43" t="s">
        <v>390</v>
      </c>
      <c r="D28" s="26"/>
      <c r="E28" s="10"/>
      <c r="F28" s="27">
        <f ca="1">Source!AN28</f>
        <v>0.81</v>
      </c>
      <c r="G28" s="28" t="str">
        <f ca="1">Source!DF28</f>
        <v>)*1,25</v>
      </c>
      <c r="H28" s="30">
        <f ca="1">ROUND(Source!AE28*Source!I28, 2)</f>
        <v>2.97</v>
      </c>
      <c r="I28" s="28"/>
      <c r="J28" s="28">
        <f ca="1">IF(Source!BS28&lt;&gt; 0, Source!BS28, 1)</f>
        <v>6.11</v>
      </c>
      <c r="K28" s="30">
        <f ca="1">Source!R28</f>
        <v>18.14</v>
      </c>
      <c r="L28" s="29"/>
      <c r="R28">
        <f>H28</f>
        <v>2.97</v>
      </c>
    </row>
    <row r="29" spans="1:22" ht="14.25">
      <c r="A29" s="42"/>
      <c r="B29" s="43"/>
      <c r="C29" s="43" t="s">
        <v>391</v>
      </c>
      <c r="D29" s="26"/>
      <c r="E29" s="10"/>
      <c r="F29" s="27">
        <f ca="1">Source!AL28</f>
        <v>119.75</v>
      </c>
      <c r="G29" s="28" t="str">
        <f ca="1">Source!DD28</f>
        <v/>
      </c>
      <c r="H29" s="27">
        <f ca="1">ROUND(Source!AC28*Source!I28, 2)</f>
        <v>352.07</v>
      </c>
      <c r="I29" s="28"/>
      <c r="J29" s="28">
        <f ca="1">IF(Source!BC28&lt;&gt; 0, Source!BC28, 1)</f>
        <v>6.11</v>
      </c>
      <c r="K29" s="27">
        <f ca="1">Source!P28</f>
        <v>2151.12</v>
      </c>
      <c r="L29" s="29"/>
    </row>
    <row r="30" spans="1:22" ht="14.25">
      <c r="A30" s="42"/>
      <c r="B30" s="43"/>
      <c r="C30" s="43" t="s">
        <v>392</v>
      </c>
      <c r="D30" s="26" t="s">
        <v>393</v>
      </c>
      <c r="E30" s="10">
        <f ca="1">Source!BZ28</f>
        <v>122</v>
      </c>
      <c r="F30" s="57" t="str">
        <f ca="1">CONCATENATE(" )", Source!DL28, Source!FT28, "=", Source!FX28)</f>
        <v xml:space="preserve"> )*0,9=109,8</v>
      </c>
      <c r="G30" s="58"/>
      <c r="H30" s="27">
        <f ca="1">SUM(S24:S32)</f>
        <v>1398.52</v>
      </c>
      <c r="I30" s="31"/>
      <c r="J30" s="25">
        <f ca="1">Source!AT28</f>
        <v>110</v>
      </c>
      <c r="K30" s="27">
        <f ca="1">SUM(T24:T32)</f>
        <v>8560.51</v>
      </c>
      <c r="L30" s="29"/>
    </row>
    <row r="31" spans="1:22" ht="14.25">
      <c r="A31" s="42"/>
      <c r="B31" s="43"/>
      <c r="C31" s="43" t="s">
        <v>394</v>
      </c>
      <c r="D31" s="26" t="s">
        <v>393</v>
      </c>
      <c r="E31" s="10">
        <f ca="1">Source!CA28</f>
        <v>80</v>
      </c>
      <c r="F31" s="57" t="str">
        <f ca="1">CONCATENATE(" )", Source!DM28, Source!FU28, "=", Source!FY28)</f>
        <v xml:space="preserve"> )*0,85=68</v>
      </c>
      <c r="G31" s="58"/>
      <c r="H31" s="27">
        <f ca="1">SUM(U24:U32)</f>
        <v>866.12</v>
      </c>
      <c r="I31" s="31"/>
      <c r="J31" s="25">
        <f ca="1">Source!AU28</f>
        <v>68</v>
      </c>
      <c r="K31" s="27">
        <f ca="1">SUM(V24:V32)</f>
        <v>5291.95</v>
      </c>
      <c r="L31" s="29"/>
    </row>
    <row r="32" spans="1:22" ht="14.25">
      <c r="A32" s="44"/>
      <c r="B32" s="45"/>
      <c r="C32" s="45" t="s">
        <v>395</v>
      </c>
      <c r="D32" s="32" t="s">
        <v>396</v>
      </c>
      <c r="E32" s="33">
        <f ca="1">Source!AQ28</f>
        <v>43.5</v>
      </c>
      <c r="F32" s="34"/>
      <c r="G32" s="35" t="str">
        <f ca="1">Source!DI28</f>
        <v>)*1,15</v>
      </c>
      <c r="H32" s="34"/>
      <c r="I32" s="35"/>
      <c r="J32" s="35"/>
      <c r="K32" s="34"/>
      <c r="L32" s="36">
        <f ca="1">Source!U28</f>
        <v>147.0735</v>
      </c>
    </row>
    <row r="33" spans="1:26" ht="15">
      <c r="G33" s="56">
        <f ca="1">H26+H27+H29+H30+H31</f>
        <v>3904.35</v>
      </c>
      <c r="H33" s="56"/>
      <c r="J33" s="56">
        <f ca="1">K26+K27+K29+K30+K31</f>
        <v>23871.01</v>
      </c>
      <c r="K33" s="56"/>
      <c r="L33" s="37">
        <f ca="1">Source!U28</f>
        <v>147.0735</v>
      </c>
      <c r="O33" s="21">
        <f>G33</f>
        <v>3904.35</v>
      </c>
      <c r="P33" s="21">
        <f>J33</f>
        <v>23871.01</v>
      </c>
      <c r="Q33" s="21">
        <f>L33</f>
        <v>147.0735</v>
      </c>
      <c r="W33">
        <f ca="1">IF(Source!BI28&lt;=1,H26+H27+H29+H30+H31, 0)</f>
        <v>3904.35</v>
      </c>
      <c r="X33">
        <f ca="1">IF(Source!BI28=2,H26+H27+H29+H30+H31, 0)</f>
        <v>0</v>
      </c>
      <c r="Y33">
        <f ca="1">IF(Source!BI28=3,H26+H27+H29+H30+H31, 0)</f>
        <v>0</v>
      </c>
      <c r="Z33">
        <f ca="1">IF(Source!BI28=4,H26+H27+H29+H30+H31, 0)</f>
        <v>0</v>
      </c>
    </row>
    <row r="34" spans="1:26" ht="57">
      <c r="A34" s="42" t="str">
        <f ca="1">Source!E29</f>
        <v>2</v>
      </c>
      <c r="B34" s="43" t="str">
        <f ca="1">Source!F29</f>
        <v>09-06-001-02</v>
      </c>
      <c r="C34" s="43" t="str">
        <f ca="1">Source!G29</f>
        <v>Демонтаж:Монтаж лотков, решеток, затворов из полосовой и тонколистовой стали 1м2=7кг ( с последующем монтажом)</v>
      </c>
      <c r="D34" s="26" t="str">
        <f ca="1">Source!H29</f>
        <v>т</v>
      </c>
      <c r="E34" s="10">
        <f ca="1">Source!I29</f>
        <v>0.3654</v>
      </c>
      <c r="F34" s="27">
        <f ca="1">Source!AL29+Source!AM29+Source!AO29</f>
        <v>641</v>
      </c>
      <c r="G34" s="28"/>
      <c r="H34" s="27"/>
      <c r="I34" s="28" t="str">
        <f ca="1">Source!BO29</f>
        <v/>
      </c>
      <c r="J34" s="28"/>
      <c r="K34" s="27"/>
      <c r="L34" s="29"/>
      <c r="S34">
        <f ca="1">ROUND((Source!FX29/100)*((ROUND(Source!AF29*Source!I29, 2)+ROUND(Source!AE29*Source!I29, 2))), 2)</f>
        <v>90.55</v>
      </c>
      <c r="T34">
        <f ca="1">Source!X29</f>
        <v>553.26</v>
      </c>
      <c r="U34">
        <f ca="1">ROUND((Source!FY29/100)*((ROUND(Source!AF29*Source!I29, 2)+ROUND(Source!AE29*Source!I29, 2))), 2)</f>
        <v>80.77</v>
      </c>
      <c r="V34">
        <f ca="1">Source!Y29</f>
        <v>491.79</v>
      </c>
    </row>
    <row r="35" spans="1:26" ht="14.25">
      <c r="A35" s="42"/>
      <c r="B35" s="43"/>
      <c r="C35" s="43" t="s">
        <v>389</v>
      </c>
      <c r="D35" s="26"/>
      <c r="E35" s="10"/>
      <c r="F35" s="27">
        <f ca="1">Source!AO29</f>
        <v>433.24</v>
      </c>
      <c r="G35" s="28" t="str">
        <f ca="1">Source!DG29</f>
        <v>)*0,7</v>
      </c>
      <c r="H35" s="27">
        <f ca="1">ROUND(Source!AF29*Source!I29, 2)</f>
        <v>110.81</v>
      </c>
      <c r="I35" s="28"/>
      <c r="J35" s="28">
        <f ca="1">IF(Source!BA29&lt;&gt; 0, Source!BA29, 1)</f>
        <v>6.11</v>
      </c>
      <c r="K35" s="27">
        <f ca="1">Source!S29</f>
        <v>677.08</v>
      </c>
      <c r="L35" s="29"/>
      <c r="R35">
        <f>H35</f>
        <v>110.81</v>
      </c>
    </row>
    <row r="36" spans="1:26" ht="14.25">
      <c r="A36" s="42"/>
      <c r="B36" s="43"/>
      <c r="C36" s="43" t="s">
        <v>276</v>
      </c>
      <c r="D36" s="26"/>
      <c r="E36" s="10"/>
      <c r="F36" s="27">
        <f ca="1">Source!AM29</f>
        <v>125.8</v>
      </c>
      <c r="G36" s="28" t="str">
        <f ca="1">Source!DE29</f>
        <v>)*0,7</v>
      </c>
      <c r="H36" s="27">
        <f ca="1">ROUND(Source!AD29*Source!I29, 2)</f>
        <v>32.18</v>
      </c>
      <c r="I36" s="28"/>
      <c r="J36" s="28">
        <f ca="1">IF(Source!BB29&lt;&gt; 0, Source!BB29, 1)</f>
        <v>6.11</v>
      </c>
      <c r="K36" s="27">
        <f ca="1">Source!Q29</f>
        <v>196.6</v>
      </c>
      <c r="L36" s="29"/>
    </row>
    <row r="37" spans="1:26" ht="14.25">
      <c r="A37" s="42"/>
      <c r="B37" s="43"/>
      <c r="C37" s="43" t="s">
        <v>390</v>
      </c>
      <c r="D37" s="26"/>
      <c r="E37" s="10"/>
      <c r="F37" s="27">
        <f ca="1">Source!AN29</f>
        <v>3.82</v>
      </c>
      <c r="G37" s="28" t="str">
        <f ca="1">Source!DF29</f>
        <v>)*0,7</v>
      </c>
      <c r="H37" s="30">
        <f ca="1">ROUND(Source!AE29*Source!I29, 2)</f>
        <v>0.98</v>
      </c>
      <c r="I37" s="28"/>
      <c r="J37" s="28">
        <f ca="1">IF(Source!BS29&lt;&gt; 0, Source!BS29, 1)</f>
        <v>6.11</v>
      </c>
      <c r="K37" s="30">
        <f ca="1">Source!R29</f>
        <v>5.96</v>
      </c>
      <c r="L37" s="29"/>
      <c r="R37">
        <f>H37</f>
        <v>0.98</v>
      </c>
    </row>
    <row r="38" spans="1:26" ht="14.25">
      <c r="A38" s="42"/>
      <c r="B38" s="43"/>
      <c r="C38" s="43" t="s">
        <v>392</v>
      </c>
      <c r="D38" s="26" t="s">
        <v>393</v>
      </c>
      <c r="E38" s="10">
        <f ca="1">Source!BZ29</f>
        <v>90</v>
      </c>
      <c r="F38" s="57" t="str">
        <f ca="1">CONCATENATE(" )", Source!DL29, Source!FT29, "=", Source!FX29)</f>
        <v xml:space="preserve"> )*0,9=81</v>
      </c>
      <c r="G38" s="58"/>
      <c r="H38" s="27">
        <f ca="1">SUM(S34:S40)</f>
        <v>90.55</v>
      </c>
      <c r="I38" s="31"/>
      <c r="J38" s="25">
        <f ca="1">Source!AT29</f>
        <v>81</v>
      </c>
      <c r="K38" s="27">
        <f ca="1">SUM(T34:T40)</f>
        <v>553.26</v>
      </c>
      <c r="L38" s="29"/>
    </row>
    <row r="39" spans="1:26" ht="14.25">
      <c r="A39" s="42"/>
      <c r="B39" s="43"/>
      <c r="C39" s="43" t="s">
        <v>394</v>
      </c>
      <c r="D39" s="26" t="s">
        <v>393</v>
      </c>
      <c r="E39" s="10">
        <f ca="1">Source!CA29</f>
        <v>85</v>
      </c>
      <c r="F39" s="57" t="str">
        <f ca="1">CONCATENATE(" )", Source!DM29, Source!FU29, "=", Source!FY29)</f>
        <v xml:space="preserve"> )*0,85=72,25</v>
      </c>
      <c r="G39" s="58"/>
      <c r="H39" s="27">
        <f ca="1">SUM(U34:U40)</f>
        <v>80.77</v>
      </c>
      <c r="I39" s="31"/>
      <c r="J39" s="25">
        <f ca="1">Source!AU29</f>
        <v>72</v>
      </c>
      <c r="K39" s="27">
        <f ca="1">SUM(V34:V40)</f>
        <v>491.79</v>
      </c>
      <c r="L39" s="29"/>
    </row>
    <row r="40" spans="1:26" ht="14.25">
      <c r="A40" s="44"/>
      <c r="B40" s="45"/>
      <c r="C40" s="45" t="s">
        <v>395</v>
      </c>
      <c r="D40" s="32" t="s">
        <v>396</v>
      </c>
      <c r="E40" s="33">
        <f ca="1">Source!AQ29</f>
        <v>50.79</v>
      </c>
      <c r="F40" s="34"/>
      <c r="G40" s="35" t="str">
        <f ca="1">Source!DI29</f>
        <v>)*0,7</v>
      </c>
      <c r="H40" s="34"/>
      <c r="I40" s="35"/>
      <c r="J40" s="35"/>
      <c r="K40" s="34"/>
      <c r="L40" s="36">
        <f ca="1">Source!U29</f>
        <v>12.991066199999999</v>
      </c>
    </row>
    <row r="41" spans="1:26" ht="15">
      <c r="G41" s="56">
        <f ca="1">H35+H36+H38+H39</f>
        <v>314.31</v>
      </c>
      <c r="H41" s="56"/>
      <c r="J41" s="56">
        <f ca="1">K35+K36+K38+K39</f>
        <v>1918.73</v>
      </c>
      <c r="K41" s="56"/>
      <c r="L41" s="37">
        <f ca="1">Source!U29</f>
        <v>12.991066199999999</v>
      </c>
      <c r="O41" s="21">
        <f>G41</f>
        <v>314.31</v>
      </c>
      <c r="P41" s="21">
        <f>J41</f>
        <v>1918.73</v>
      </c>
      <c r="Q41" s="21">
        <f>L41</f>
        <v>12.991066199999999</v>
      </c>
      <c r="W41">
        <f ca="1">IF(Source!BI29&lt;=1,H35+H36+H38+H39, 0)</f>
        <v>314.31</v>
      </c>
      <c r="X41">
        <f ca="1">IF(Source!BI29=2,H35+H36+H38+H39, 0)</f>
        <v>0</v>
      </c>
      <c r="Y41">
        <f ca="1">IF(Source!BI29=3,H35+H36+H38+H39, 0)</f>
        <v>0</v>
      </c>
      <c r="Z41">
        <f ca="1">IF(Source!BI29=4,H35+H36+H38+H39, 0)</f>
        <v>0</v>
      </c>
    </row>
    <row r="42" spans="1:26" ht="28.5">
      <c r="A42" s="42" t="str">
        <f ca="1">Source!E30</f>
        <v>3</v>
      </c>
      <c r="B42" s="43" t="str">
        <f ca="1">Source!F30</f>
        <v>57-3-1</v>
      </c>
      <c r="C42" s="43" t="str">
        <f ca="1">Source!G30</f>
        <v>Разборка плинтусов деревянных и из пластмассовых материалов</v>
      </c>
      <c r="D42" s="26" t="str">
        <f ca="1">Source!H30</f>
        <v>100 м</v>
      </c>
      <c r="E42" s="10">
        <f ca="1">Source!I30</f>
        <v>1.7675000000000001</v>
      </c>
      <c r="F42" s="27">
        <f ca="1">Source!AL30+Source!AM30+Source!AO30</f>
        <v>29.41</v>
      </c>
      <c r="G42" s="28"/>
      <c r="H42" s="27"/>
      <c r="I42" s="28" t="str">
        <f ca="1">Source!BO30</f>
        <v/>
      </c>
      <c r="J42" s="28"/>
      <c r="K42" s="27"/>
      <c r="L42" s="29"/>
      <c r="S42">
        <f ca="1">ROUND((Source!FX30/100)*((ROUND(Source!AF30*Source!I30, 2)+ROUND(Source!AE30*Source!I30, 2))), 2)</f>
        <v>41.58</v>
      </c>
      <c r="T42">
        <f ca="1">Source!X30</f>
        <v>254.09</v>
      </c>
      <c r="U42">
        <f ca="1">ROUND((Source!FY30/100)*((ROUND(Source!AF30*Source!I30, 2)+ROUND(Source!AE30*Source!I30, 2))), 2)</f>
        <v>35.35</v>
      </c>
      <c r="V42">
        <f ca="1">Source!Y30</f>
        <v>215.97</v>
      </c>
    </row>
    <row r="43" spans="1:26">
      <c r="C43" s="20" t="str">
        <f ca="1">"Объем: "&amp;Source!I30&amp;"=176,75/"&amp;"100"</f>
        <v>Объем: 1,7675=176,75/100</v>
      </c>
    </row>
    <row r="44" spans="1:26" ht="14.25">
      <c r="A44" s="42"/>
      <c r="B44" s="43"/>
      <c r="C44" s="43" t="s">
        <v>389</v>
      </c>
      <c r="D44" s="26"/>
      <c r="E44" s="10"/>
      <c r="F44" s="27">
        <f ca="1">Source!AO30</f>
        <v>29.41</v>
      </c>
      <c r="G44" s="28" t="str">
        <f ca="1">Source!DG30</f>
        <v/>
      </c>
      <c r="H44" s="27">
        <f ca="1">ROUND(Source!AF30*Source!I30, 2)</f>
        <v>51.98</v>
      </c>
      <c r="I44" s="28"/>
      <c r="J44" s="28">
        <f ca="1">IF(Source!BA30&lt;&gt; 0, Source!BA30, 1)</f>
        <v>6.11</v>
      </c>
      <c r="K44" s="27">
        <f ca="1">Source!S30</f>
        <v>317.61</v>
      </c>
      <c r="L44" s="29"/>
      <c r="R44">
        <f>H44</f>
        <v>51.98</v>
      </c>
    </row>
    <row r="45" spans="1:26" ht="14.25">
      <c r="A45" s="42"/>
      <c r="B45" s="43"/>
      <c r="C45" s="43" t="s">
        <v>392</v>
      </c>
      <c r="D45" s="26" t="s">
        <v>393</v>
      </c>
      <c r="E45" s="10">
        <f ca="1">Source!BZ30</f>
        <v>80</v>
      </c>
      <c r="F45" s="46"/>
      <c r="G45" s="28"/>
      <c r="H45" s="27">
        <f ca="1">SUM(S42:S47)</f>
        <v>41.58</v>
      </c>
      <c r="I45" s="31"/>
      <c r="J45" s="25">
        <f ca="1">Source!AT30</f>
        <v>80</v>
      </c>
      <c r="K45" s="27">
        <f ca="1">SUM(T42:T47)</f>
        <v>254.09</v>
      </c>
      <c r="L45" s="29"/>
    </row>
    <row r="46" spans="1:26" ht="14.25">
      <c r="A46" s="42"/>
      <c r="B46" s="43"/>
      <c r="C46" s="43" t="s">
        <v>394</v>
      </c>
      <c r="D46" s="26" t="s">
        <v>393</v>
      </c>
      <c r="E46" s="10">
        <f ca="1">Source!CA30</f>
        <v>68</v>
      </c>
      <c r="F46" s="46"/>
      <c r="G46" s="28"/>
      <c r="H46" s="27">
        <f ca="1">SUM(U42:U47)</f>
        <v>35.35</v>
      </c>
      <c r="I46" s="31"/>
      <c r="J46" s="25">
        <f ca="1">Source!AU30</f>
        <v>68</v>
      </c>
      <c r="K46" s="27">
        <f ca="1">SUM(V42:V47)</f>
        <v>215.97</v>
      </c>
      <c r="L46" s="29"/>
    </row>
    <row r="47" spans="1:26" ht="14.25">
      <c r="A47" s="44"/>
      <c r="B47" s="45"/>
      <c r="C47" s="45" t="s">
        <v>395</v>
      </c>
      <c r="D47" s="32" t="s">
        <v>396</v>
      </c>
      <c r="E47" s="33">
        <f ca="1">Source!AQ30</f>
        <v>3.77</v>
      </c>
      <c r="F47" s="34"/>
      <c r="G47" s="35" t="str">
        <f ca="1">Source!DI30</f>
        <v/>
      </c>
      <c r="H47" s="34"/>
      <c r="I47" s="35"/>
      <c r="J47" s="35"/>
      <c r="K47" s="34"/>
      <c r="L47" s="36">
        <f ca="1">Source!U30</f>
        <v>6.663475</v>
      </c>
    </row>
    <row r="48" spans="1:26" ht="15">
      <c r="G48" s="56">
        <f ca="1">H44+H45+H46</f>
        <v>128.91</v>
      </c>
      <c r="H48" s="56"/>
      <c r="J48" s="56">
        <f ca="1">K44+K45+K46</f>
        <v>787.67000000000007</v>
      </c>
      <c r="K48" s="56"/>
      <c r="L48" s="37">
        <f ca="1">Source!U30</f>
        <v>6.663475</v>
      </c>
      <c r="O48" s="21">
        <f>G48</f>
        <v>128.91</v>
      </c>
      <c r="P48" s="21">
        <f>J48</f>
        <v>787.67000000000007</v>
      </c>
      <c r="Q48" s="21">
        <f>L48</f>
        <v>6.663475</v>
      </c>
      <c r="W48">
        <f ca="1">IF(Source!BI30&lt;=1,H44+H45+H46, 0)</f>
        <v>128.91</v>
      </c>
      <c r="X48">
        <f ca="1">IF(Source!BI30=2,H44+H45+H46, 0)</f>
        <v>0</v>
      </c>
      <c r="Y48">
        <f ca="1">IF(Source!BI30=3,H44+H45+H46, 0)</f>
        <v>0</v>
      </c>
      <c r="Z48">
        <f ca="1">IF(Source!BI30=4,H44+H45+H46, 0)</f>
        <v>0</v>
      </c>
    </row>
    <row r="49" spans="1:26" ht="42.75">
      <c r="A49" s="42" t="str">
        <f ca="1">Source!E31</f>
        <v>4</v>
      </c>
      <c r="B49" s="43" t="str">
        <f ca="1">Source!F31</f>
        <v>57-1-3</v>
      </c>
      <c r="C49" s="43" t="str">
        <f ca="1">Source!G31</f>
        <v>Разборка оснований покрытия полов простильных полов включая порога со ступенью,порога  из досок.</v>
      </c>
      <c r="D49" s="26" t="str">
        <f ca="1">Source!H31</f>
        <v>100 м2</v>
      </c>
      <c r="E49" s="10">
        <f ca="1">Source!I31</f>
        <v>2.9708999999999999</v>
      </c>
      <c r="F49" s="27">
        <f ca="1">Source!AL31+Source!AM31+Source!AO31</f>
        <v>136.03</v>
      </c>
      <c r="G49" s="28"/>
      <c r="H49" s="27"/>
      <c r="I49" s="28" t="str">
        <f ca="1">Source!BO31</f>
        <v/>
      </c>
      <c r="J49" s="28"/>
      <c r="K49" s="27"/>
      <c r="L49" s="29"/>
      <c r="S49">
        <f ca="1">ROUND((Source!FX31/100)*((ROUND(Source!AF31*Source!I31, 2)+ROUND(Source!AE31*Source!I31, 2))), 2)</f>
        <v>323.3</v>
      </c>
      <c r="T49">
        <f ca="1">Source!X31</f>
        <v>1975.39</v>
      </c>
      <c r="U49">
        <f ca="1">ROUND((Source!FY31/100)*((ROUND(Source!AF31*Source!I31, 2)+ROUND(Source!AE31*Source!I31, 2))), 2)</f>
        <v>274.81</v>
      </c>
      <c r="V49">
        <f ca="1">Source!Y31</f>
        <v>1679.08</v>
      </c>
    </row>
    <row r="50" spans="1:26">
      <c r="C50" s="20" t="str">
        <f ca="1">"Объем: "&amp;Source!I31&amp;"=(294+"&amp;"0,75+"&amp;"2,34)/"&amp;"100"</f>
        <v>Объем: 2,9709=(294+0,75+2,34)/100</v>
      </c>
    </row>
    <row r="51" spans="1:26" ht="14.25">
      <c r="A51" s="42"/>
      <c r="B51" s="43"/>
      <c r="C51" s="43" t="s">
        <v>389</v>
      </c>
      <c r="D51" s="26"/>
      <c r="E51" s="10"/>
      <c r="F51" s="27">
        <f ca="1">Source!AO31</f>
        <v>136.03</v>
      </c>
      <c r="G51" s="28" t="str">
        <f ca="1">Source!DG31</f>
        <v/>
      </c>
      <c r="H51" s="27">
        <f ca="1">ROUND(Source!AF31*Source!I31, 2)</f>
        <v>404.13</v>
      </c>
      <c r="I51" s="28"/>
      <c r="J51" s="28">
        <f ca="1">IF(Source!BA31&lt;&gt; 0, Source!BA31, 1)</f>
        <v>6.11</v>
      </c>
      <c r="K51" s="27">
        <f ca="1">Source!S31</f>
        <v>2469.2399999999998</v>
      </c>
      <c r="L51" s="29"/>
      <c r="R51">
        <f>H51</f>
        <v>404.13</v>
      </c>
    </row>
    <row r="52" spans="1:26" ht="14.25">
      <c r="A52" s="42"/>
      <c r="B52" s="43"/>
      <c r="C52" s="43" t="s">
        <v>392</v>
      </c>
      <c r="D52" s="26" t="s">
        <v>393</v>
      </c>
      <c r="E52" s="10">
        <f ca="1">Source!BZ31</f>
        <v>80</v>
      </c>
      <c r="F52" s="46"/>
      <c r="G52" s="28"/>
      <c r="H52" s="27">
        <f ca="1">SUM(S49:S54)</f>
        <v>323.3</v>
      </c>
      <c r="I52" s="31"/>
      <c r="J52" s="25">
        <f ca="1">Source!AT31</f>
        <v>80</v>
      </c>
      <c r="K52" s="27">
        <f ca="1">SUM(T49:T54)</f>
        <v>1975.39</v>
      </c>
      <c r="L52" s="29"/>
    </row>
    <row r="53" spans="1:26" ht="14.25">
      <c r="A53" s="42"/>
      <c r="B53" s="43"/>
      <c r="C53" s="43" t="s">
        <v>394</v>
      </c>
      <c r="D53" s="26" t="s">
        <v>393</v>
      </c>
      <c r="E53" s="10">
        <f ca="1">Source!CA31</f>
        <v>68</v>
      </c>
      <c r="F53" s="46"/>
      <c r="G53" s="28"/>
      <c r="H53" s="27">
        <f ca="1">SUM(U49:U54)</f>
        <v>274.81</v>
      </c>
      <c r="I53" s="31"/>
      <c r="J53" s="25">
        <f ca="1">Source!AU31</f>
        <v>68</v>
      </c>
      <c r="K53" s="27">
        <f ca="1">SUM(V49:V54)</f>
        <v>1679.08</v>
      </c>
      <c r="L53" s="29"/>
    </row>
    <row r="54" spans="1:26" ht="14.25">
      <c r="A54" s="44"/>
      <c r="B54" s="45"/>
      <c r="C54" s="45" t="s">
        <v>395</v>
      </c>
      <c r="D54" s="32" t="s">
        <v>396</v>
      </c>
      <c r="E54" s="33">
        <f ca="1">Source!AQ31</f>
        <v>17.440000000000001</v>
      </c>
      <c r="F54" s="34"/>
      <c r="G54" s="35" t="str">
        <f ca="1">Source!DI31</f>
        <v/>
      </c>
      <c r="H54" s="34"/>
      <c r="I54" s="35"/>
      <c r="J54" s="35"/>
      <c r="K54" s="34"/>
      <c r="L54" s="36">
        <f ca="1">Source!U31</f>
        <v>51.812496000000003</v>
      </c>
    </row>
    <row r="55" spans="1:26" ht="15">
      <c r="G55" s="56">
        <f ca="1">H51+H52+H53</f>
        <v>1002.24</v>
      </c>
      <c r="H55" s="56"/>
      <c r="J55" s="56">
        <f ca="1">K51+K52+K53</f>
        <v>6123.71</v>
      </c>
      <c r="K55" s="56"/>
      <c r="L55" s="37">
        <f ca="1">Source!U31</f>
        <v>51.812496000000003</v>
      </c>
      <c r="O55" s="21">
        <f>G55</f>
        <v>1002.24</v>
      </c>
      <c r="P55" s="21">
        <f>J55</f>
        <v>6123.71</v>
      </c>
      <c r="Q55" s="21">
        <f>L55</f>
        <v>51.812496000000003</v>
      </c>
      <c r="W55">
        <f ca="1">IF(Source!BI31&lt;=1,H51+H52+H53, 0)</f>
        <v>1002.24</v>
      </c>
      <c r="X55">
        <f ca="1">IF(Source!BI31=2,H51+H52+H53, 0)</f>
        <v>0</v>
      </c>
      <c r="Y55">
        <f ca="1">IF(Source!BI31=3,H51+H52+H53, 0)</f>
        <v>0</v>
      </c>
      <c r="Z55">
        <f ca="1">IF(Source!BI31=4,H51+H52+H53, 0)</f>
        <v>0</v>
      </c>
    </row>
    <row r="56" spans="1:26" ht="28.5">
      <c r="A56" s="42" t="str">
        <f ca="1">Source!E32</f>
        <v>5</v>
      </c>
      <c r="B56" s="43" t="str">
        <f ca="1">Source!F32</f>
        <v>57-1-2</v>
      </c>
      <c r="C56" s="43" t="str">
        <f ca="1">Source!G32</f>
        <v>Разборка оснований покрытия полов лаг из досок и брусков</v>
      </c>
      <c r="D56" s="26" t="str">
        <f ca="1">Source!H32</f>
        <v>100 м2</v>
      </c>
      <c r="E56" s="10">
        <f ca="1">Source!I32</f>
        <v>2.94</v>
      </c>
      <c r="F56" s="27">
        <f ca="1">Source!AL32+Source!AM32+Source!AO32</f>
        <v>59.83</v>
      </c>
      <c r="G56" s="28"/>
      <c r="H56" s="27"/>
      <c r="I56" s="28" t="str">
        <f ca="1">Source!BO32</f>
        <v/>
      </c>
      <c r="J56" s="28"/>
      <c r="K56" s="27"/>
      <c r="L56" s="29"/>
      <c r="S56">
        <f ca="1">ROUND((Source!FX32/100)*((ROUND(Source!AF32*Source!I32, 2)+ROUND(Source!AE32*Source!I32, 2))), 2)</f>
        <v>140.72</v>
      </c>
      <c r="T56">
        <f ca="1">Source!X32</f>
        <v>859.8</v>
      </c>
      <c r="U56">
        <f ca="1">ROUND((Source!FY32/100)*((ROUND(Source!AF32*Source!I32, 2)+ROUND(Source!AE32*Source!I32, 2))), 2)</f>
        <v>119.61</v>
      </c>
      <c r="V56">
        <f ca="1">Source!Y32</f>
        <v>730.83</v>
      </c>
    </row>
    <row r="57" spans="1:26" ht="14.25">
      <c r="A57" s="42"/>
      <c r="B57" s="43"/>
      <c r="C57" s="43" t="s">
        <v>389</v>
      </c>
      <c r="D57" s="26"/>
      <c r="E57" s="10"/>
      <c r="F57" s="27">
        <f ca="1">Source!AO32</f>
        <v>59.83</v>
      </c>
      <c r="G57" s="28" t="str">
        <f ca="1">Source!DG32</f>
        <v/>
      </c>
      <c r="H57" s="27">
        <f ca="1">ROUND(Source!AF32*Source!I32, 2)</f>
        <v>175.9</v>
      </c>
      <c r="I57" s="28"/>
      <c r="J57" s="28">
        <f ca="1">IF(Source!BA32&lt;&gt; 0, Source!BA32, 1)</f>
        <v>6.11</v>
      </c>
      <c r="K57" s="27">
        <f ca="1">Source!S32</f>
        <v>1074.75</v>
      </c>
      <c r="L57" s="29"/>
      <c r="R57">
        <f>H57</f>
        <v>175.9</v>
      </c>
    </row>
    <row r="58" spans="1:26" ht="14.25">
      <c r="A58" s="42"/>
      <c r="B58" s="43"/>
      <c r="C58" s="43" t="s">
        <v>392</v>
      </c>
      <c r="D58" s="26" t="s">
        <v>393</v>
      </c>
      <c r="E58" s="10">
        <f ca="1">Source!BZ32</f>
        <v>80</v>
      </c>
      <c r="F58" s="46"/>
      <c r="G58" s="28"/>
      <c r="H58" s="27">
        <f ca="1">SUM(S56:S60)</f>
        <v>140.72</v>
      </c>
      <c r="I58" s="31"/>
      <c r="J58" s="25">
        <f ca="1">Source!AT32</f>
        <v>80</v>
      </c>
      <c r="K58" s="27">
        <f ca="1">SUM(T56:T60)</f>
        <v>859.8</v>
      </c>
      <c r="L58" s="29"/>
    </row>
    <row r="59" spans="1:26" ht="14.25">
      <c r="A59" s="42"/>
      <c r="B59" s="43"/>
      <c r="C59" s="43" t="s">
        <v>394</v>
      </c>
      <c r="D59" s="26" t="s">
        <v>393</v>
      </c>
      <c r="E59" s="10">
        <f ca="1">Source!CA32</f>
        <v>68</v>
      </c>
      <c r="F59" s="46"/>
      <c r="G59" s="28"/>
      <c r="H59" s="27">
        <f ca="1">SUM(U56:U60)</f>
        <v>119.61</v>
      </c>
      <c r="I59" s="31"/>
      <c r="J59" s="25">
        <f ca="1">Source!AU32</f>
        <v>68</v>
      </c>
      <c r="K59" s="27">
        <f ca="1">SUM(V56:V60)</f>
        <v>730.83</v>
      </c>
      <c r="L59" s="29"/>
    </row>
    <row r="60" spans="1:26" ht="14.25">
      <c r="A60" s="44"/>
      <c r="B60" s="45"/>
      <c r="C60" s="45" t="s">
        <v>395</v>
      </c>
      <c r="D60" s="32" t="s">
        <v>396</v>
      </c>
      <c r="E60" s="33">
        <f ca="1">Source!AQ32</f>
        <v>7.67</v>
      </c>
      <c r="F60" s="34"/>
      <c r="G60" s="35" t="str">
        <f ca="1">Source!DI32</f>
        <v/>
      </c>
      <c r="H60" s="34"/>
      <c r="I60" s="35"/>
      <c r="J60" s="35"/>
      <c r="K60" s="34"/>
      <c r="L60" s="36">
        <f ca="1">Source!U32</f>
        <v>22.549799999999998</v>
      </c>
    </row>
    <row r="61" spans="1:26" ht="15">
      <c r="G61" s="56">
        <f ca="1">H57+H58+H59</f>
        <v>436.23</v>
      </c>
      <c r="H61" s="56"/>
      <c r="J61" s="56">
        <f ca="1">K57+K58+K59</f>
        <v>2665.38</v>
      </c>
      <c r="K61" s="56"/>
      <c r="L61" s="37">
        <f ca="1">Source!U32</f>
        <v>22.549799999999998</v>
      </c>
      <c r="O61" s="21">
        <f>G61</f>
        <v>436.23</v>
      </c>
      <c r="P61" s="21">
        <f>J61</f>
        <v>2665.38</v>
      </c>
      <c r="Q61" s="21">
        <f>L61</f>
        <v>22.549799999999998</v>
      </c>
      <c r="W61">
        <f ca="1">IF(Source!BI32&lt;=1,H57+H58+H59, 0)</f>
        <v>436.23</v>
      </c>
      <c r="X61">
        <f ca="1">IF(Source!BI32=2,H57+H58+H59, 0)</f>
        <v>0</v>
      </c>
      <c r="Y61">
        <f ca="1">IF(Source!BI32=3,H57+H58+H59, 0)</f>
        <v>0</v>
      </c>
      <c r="Z61">
        <f ca="1">IF(Source!BI32=4,H57+H58+H59, 0)</f>
        <v>0</v>
      </c>
    </row>
    <row r="62" spans="1:26" ht="28.5">
      <c r="A62" s="42" t="str">
        <f ca="1">Source!E33</f>
        <v>6</v>
      </c>
      <c r="B62" s="43" t="str">
        <f ca="1">Source!F33</f>
        <v>57-1-1</v>
      </c>
      <c r="C62" s="43" t="str">
        <f ca="1">Source!G33</f>
        <v>Разборка оснований покрытия полов кирпичных столбиков под лаги</v>
      </c>
      <c r="D62" s="26" t="str">
        <f ca="1">Source!H33</f>
        <v>100 м2</v>
      </c>
      <c r="E62" s="10">
        <f ca="1">Source!I33</f>
        <v>2.94</v>
      </c>
      <c r="F62" s="27">
        <f ca="1">Source!AL33+Source!AM33+Source!AO33</f>
        <v>67.94</v>
      </c>
      <c r="G62" s="28"/>
      <c r="H62" s="27"/>
      <c r="I62" s="28" t="str">
        <f ca="1">Source!BO33</f>
        <v/>
      </c>
      <c r="J62" s="28"/>
      <c r="K62" s="27"/>
      <c r="L62" s="29"/>
      <c r="S62">
        <f ca="1">ROUND((Source!FX33/100)*((ROUND(Source!AF33*Source!I33, 2)+ROUND(Source!AE33*Source!I33, 2))), 2)</f>
        <v>159.79</v>
      </c>
      <c r="T62">
        <f ca="1">Source!X33</f>
        <v>976.34</v>
      </c>
      <c r="U62">
        <f ca="1">ROUND((Source!FY33/100)*((ROUND(Source!AF33*Source!I33, 2)+ROUND(Source!AE33*Source!I33, 2))), 2)</f>
        <v>135.82</v>
      </c>
      <c r="V62">
        <f ca="1">Source!Y33</f>
        <v>829.89</v>
      </c>
    </row>
    <row r="63" spans="1:26" ht="14.25">
      <c r="A63" s="42"/>
      <c r="B63" s="43"/>
      <c r="C63" s="43" t="s">
        <v>389</v>
      </c>
      <c r="D63" s="26"/>
      <c r="E63" s="10"/>
      <c r="F63" s="27">
        <f ca="1">Source!AO33</f>
        <v>67.94</v>
      </c>
      <c r="G63" s="28" t="str">
        <f ca="1">Source!DG33</f>
        <v/>
      </c>
      <c r="H63" s="27">
        <f ca="1">ROUND(Source!AF33*Source!I33, 2)</f>
        <v>199.74</v>
      </c>
      <c r="I63" s="28"/>
      <c r="J63" s="28">
        <f ca="1">IF(Source!BA33&lt;&gt; 0, Source!BA33, 1)</f>
        <v>6.11</v>
      </c>
      <c r="K63" s="27">
        <f ca="1">Source!S33</f>
        <v>1220.43</v>
      </c>
      <c r="L63" s="29"/>
      <c r="R63">
        <f>H63</f>
        <v>199.74</v>
      </c>
    </row>
    <row r="64" spans="1:26" ht="14.25">
      <c r="A64" s="42"/>
      <c r="B64" s="43"/>
      <c r="C64" s="43" t="s">
        <v>392</v>
      </c>
      <c r="D64" s="26" t="s">
        <v>393</v>
      </c>
      <c r="E64" s="10">
        <f ca="1">Source!BZ33</f>
        <v>80</v>
      </c>
      <c r="F64" s="46"/>
      <c r="G64" s="28"/>
      <c r="H64" s="27">
        <f ca="1">SUM(S62:S66)</f>
        <v>159.79</v>
      </c>
      <c r="I64" s="31"/>
      <c r="J64" s="25">
        <f ca="1">Source!AT33</f>
        <v>80</v>
      </c>
      <c r="K64" s="27">
        <f ca="1">SUM(T62:T66)</f>
        <v>976.34</v>
      </c>
      <c r="L64" s="29"/>
    </row>
    <row r="65" spans="1:26" ht="14.25">
      <c r="A65" s="42"/>
      <c r="B65" s="43"/>
      <c r="C65" s="43" t="s">
        <v>394</v>
      </c>
      <c r="D65" s="26" t="s">
        <v>393</v>
      </c>
      <c r="E65" s="10">
        <f ca="1">Source!CA33</f>
        <v>68</v>
      </c>
      <c r="F65" s="46"/>
      <c r="G65" s="28"/>
      <c r="H65" s="27">
        <f ca="1">SUM(U62:U66)</f>
        <v>135.82</v>
      </c>
      <c r="I65" s="31"/>
      <c r="J65" s="25">
        <f ca="1">Source!AU33</f>
        <v>68</v>
      </c>
      <c r="K65" s="27">
        <f ca="1">SUM(V62:V66)</f>
        <v>829.89</v>
      </c>
      <c r="L65" s="29"/>
    </row>
    <row r="66" spans="1:26" ht="14.25">
      <c r="A66" s="44"/>
      <c r="B66" s="45"/>
      <c r="C66" s="45" t="s">
        <v>395</v>
      </c>
      <c r="D66" s="32" t="s">
        <v>396</v>
      </c>
      <c r="E66" s="33">
        <f ca="1">Source!AQ33</f>
        <v>8.7100000000000009</v>
      </c>
      <c r="F66" s="34"/>
      <c r="G66" s="35" t="str">
        <f ca="1">Source!DI33</f>
        <v/>
      </c>
      <c r="H66" s="34"/>
      <c r="I66" s="35"/>
      <c r="J66" s="35"/>
      <c r="K66" s="34"/>
      <c r="L66" s="36">
        <f ca="1">Source!U33</f>
        <v>25.607400000000002</v>
      </c>
    </row>
    <row r="67" spans="1:26" ht="15">
      <c r="G67" s="56">
        <f ca="1">H63+H64+H65</f>
        <v>495.34999999999997</v>
      </c>
      <c r="H67" s="56"/>
      <c r="J67" s="56">
        <f ca="1">K63+K64+K65</f>
        <v>3026.66</v>
      </c>
      <c r="K67" s="56"/>
      <c r="L67" s="37">
        <f ca="1">Source!U33</f>
        <v>25.607400000000002</v>
      </c>
      <c r="O67" s="21">
        <f>G67</f>
        <v>495.34999999999997</v>
      </c>
      <c r="P67" s="21">
        <f>J67</f>
        <v>3026.66</v>
      </c>
      <c r="Q67" s="21">
        <f>L67</f>
        <v>25.607400000000002</v>
      </c>
      <c r="W67">
        <f ca="1">IF(Source!BI33&lt;=1,H63+H64+H65, 0)</f>
        <v>495.34999999999997</v>
      </c>
      <c r="X67">
        <f ca="1">IF(Source!BI33=2,H63+H64+H65, 0)</f>
        <v>0</v>
      </c>
      <c r="Y67">
        <f ca="1">IF(Source!BI33=3,H63+H64+H65, 0)</f>
        <v>0</v>
      </c>
      <c r="Z67">
        <f ca="1">IF(Source!BI33=4,H63+H64+H65, 0)</f>
        <v>0</v>
      </c>
    </row>
    <row r="68" spans="1:26" ht="28.5">
      <c r="A68" s="42" t="str">
        <f ca="1">Source!E34</f>
        <v>7</v>
      </c>
      <c r="B68" s="43" t="str">
        <f ca="1">Source!F34</f>
        <v>46-04-012-03</v>
      </c>
      <c r="C68" s="43" t="str">
        <f ca="1">Source!G34</f>
        <v>Разборка деревянных заполнений проемов дверных и воротных</v>
      </c>
      <c r="D68" s="26" t="str">
        <f ca="1">Source!H34</f>
        <v>100 м2</v>
      </c>
      <c r="E68" s="10">
        <f ca="1">Source!I34</f>
        <v>0.1595</v>
      </c>
      <c r="F68" s="27">
        <f ca="1">Source!AL34+Source!AM34+Source!AO34</f>
        <v>1082.58</v>
      </c>
      <c r="G68" s="28"/>
      <c r="H68" s="27"/>
      <c r="I68" s="28" t="str">
        <f ca="1">Source!BO34</f>
        <v/>
      </c>
      <c r="J68" s="28"/>
      <c r="K68" s="27"/>
      <c r="L68" s="29"/>
      <c r="S68">
        <f ca="1">ROUND((Source!FX34/100)*((ROUND(Source!AF34*Source!I34, 2)+ROUND(Source!AE34*Source!I34, 2))), 2)</f>
        <v>149.24</v>
      </c>
      <c r="T68">
        <f ca="1">Source!X34</f>
        <v>911.85</v>
      </c>
      <c r="U68">
        <f ca="1">ROUND((Source!FY34/100)*((ROUND(Source!AF34*Source!I34, 2)+ROUND(Source!AE34*Source!I34, 2))), 2)</f>
        <v>89.7</v>
      </c>
      <c r="V68">
        <f ca="1">Source!Y34</f>
        <v>552.64</v>
      </c>
    </row>
    <row r="69" spans="1:26" ht="25.5">
      <c r="C69" s="20" t="str">
        <f ca="1">"Объем: "&amp;Source!I34&amp;"=(3,27+"&amp;"2,55+"&amp;"3,31+"&amp;"3,7+"&amp;"3,12)/"&amp;"100"</f>
        <v>Объем: 0,1595=(3,27+2,55+3,31+3,7+3,12)/100</v>
      </c>
    </row>
    <row r="70" spans="1:26" ht="14.25">
      <c r="A70" s="42"/>
      <c r="B70" s="43"/>
      <c r="C70" s="43" t="s">
        <v>389</v>
      </c>
      <c r="D70" s="26"/>
      <c r="E70" s="10"/>
      <c r="F70" s="27">
        <f ca="1">Source!AO34</f>
        <v>840.63</v>
      </c>
      <c r="G70" s="28" t="str">
        <f ca="1">Source!DG34</f>
        <v/>
      </c>
      <c r="H70" s="27">
        <f ca="1">ROUND(Source!AF34*Source!I34, 2)</f>
        <v>134.08000000000001</v>
      </c>
      <c r="I70" s="28"/>
      <c r="J70" s="28">
        <f ca="1">IF(Source!BA34&lt;&gt; 0, Source!BA34, 1)</f>
        <v>6.11</v>
      </c>
      <c r="K70" s="27">
        <f ca="1">Source!S34</f>
        <v>819.23</v>
      </c>
      <c r="L70" s="29"/>
      <c r="R70">
        <f>H70</f>
        <v>134.08000000000001</v>
      </c>
    </row>
    <row r="71" spans="1:26" ht="14.25">
      <c r="A71" s="42"/>
      <c r="B71" s="43"/>
      <c r="C71" s="43" t="s">
        <v>276</v>
      </c>
      <c r="D71" s="26"/>
      <c r="E71" s="10"/>
      <c r="F71" s="27">
        <f ca="1">Source!AM34</f>
        <v>241.95</v>
      </c>
      <c r="G71" s="28" t="str">
        <f ca="1">Source!DE34</f>
        <v/>
      </c>
      <c r="H71" s="27">
        <f ca="1">ROUND(Source!AD34*Source!I34, 2)</f>
        <v>38.590000000000003</v>
      </c>
      <c r="I71" s="28"/>
      <c r="J71" s="28">
        <f ca="1">IF(Source!BB34&lt;&gt; 0, Source!BB34, 1)</f>
        <v>6.11</v>
      </c>
      <c r="K71" s="27">
        <f ca="1">Source!Q34</f>
        <v>235.79</v>
      </c>
      <c r="L71" s="29"/>
    </row>
    <row r="72" spans="1:26" ht="14.25">
      <c r="A72" s="42"/>
      <c r="B72" s="43"/>
      <c r="C72" s="43" t="s">
        <v>390</v>
      </c>
      <c r="D72" s="26"/>
      <c r="E72" s="10"/>
      <c r="F72" s="27">
        <f ca="1">Source!AN34</f>
        <v>104.49</v>
      </c>
      <c r="G72" s="28" t="str">
        <f ca="1">Source!DF34</f>
        <v/>
      </c>
      <c r="H72" s="30">
        <f ca="1">ROUND(Source!AE34*Source!I34, 2)</f>
        <v>16.670000000000002</v>
      </c>
      <c r="I72" s="28"/>
      <c r="J72" s="28">
        <f ca="1">IF(Source!BS34&lt;&gt; 0, Source!BS34, 1)</f>
        <v>6.11</v>
      </c>
      <c r="K72" s="30">
        <f ca="1">Source!R34</f>
        <v>101.83</v>
      </c>
      <c r="L72" s="29"/>
      <c r="R72">
        <f>H72</f>
        <v>16.670000000000002</v>
      </c>
    </row>
    <row r="73" spans="1:26" ht="14.25">
      <c r="A73" s="42"/>
      <c r="B73" s="43"/>
      <c r="C73" s="43" t="s">
        <v>392</v>
      </c>
      <c r="D73" s="26" t="s">
        <v>393</v>
      </c>
      <c r="E73" s="10">
        <f ca="1">Source!BZ34</f>
        <v>110</v>
      </c>
      <c r="F73" s="57" t="str">
        <f ca="1">CONCATENATE(" )", Source!DL34, Source!FT34, "=", Source!FX34)</f>
        <v xml:space="preserve"> )*0,9=99</v>
      </c>
      <c r="G73" s="58"/>
      <c r="H73" s="27">
        <f ca="1">SUM(S68:S75)</f>
        <v>149.24</v>
      </c>
      <c r="I73" s="31"/>
      <c r="J73" s="25">
        <f ca="1">Source!AT34</f>
        <v>99</v>
      </c>
      <c r="K73" s="27">
        <f ca="1">SUM(T68:T75)</f>
        <v>911.85</v>
      </c>
      <c r="L73" s="29"/>
    </row>
    <row r="74" spans="1:26" ht="14.25">
      <c r="A74" s="42"/>
      <c r="B74" s="43"/>
      <c r="C74" s="43" t="s">
        <v>394</v>
      </c>
      <c r="D74" s="26" t="s">
        <v>393</v>
      </c>
      <c r="E74" s="10">
        <f ca="1">Source!CA34</f>
        <v>70</v>
      </c>
      <c r="F74" s="57" t="str">
        <f ca="1">CONCATENATE(" )", Source!DM34, Source!FU34, "=", Source!FY34)</f>
        <v xml:space="preserve"> )*0,85=59,5</v>
      </c>
      <c r="G74" s="58"/>
      <c r="H74" s="27">
        <f ca="1">SUM(U68:U75)</f>
        <v>89.7</v>
      </c>
      <c r="I74" s="31"/>
      <c r="J74" s="25">
        <f ca="1">Source!AU34</f>
        <v>60</v>
      </c>
      <c r="K74" s="27">
        <f ca="1">SUM(V68:V75)</f>
        <v>552.64</v>
      </c>
      <c r="L74" s="29"/>
    </row>
    <row r="75" spans="1:26" ht="14.25">
      <c r="A75" s="44"/>
      <c r="B75" s="45"/>
      <c r="C75" s="45" t="s">
        <v>395</v>
      </c>
      <c r="D75" s="32" t="s">
        <v>396</v>
      </c>
      <c r="E75" s="33">
        <f ca="1">Source!AQ34</f>
        <v>103.91</v>
      </c>
      <c r="F75" s="34"/>
      <c r="G75" s="35" t="str">
        <f ca="1">Source!DI34</f>
        <v/>
      </c>
      <c r="H75" s="34"/>
      <c r="I75" s="35"/>
      <c r="J75" s="35"/>
      <c r="K75" s="34"/>
      <c r="L75" s="36">
        <f ca="1">Source!U34</f>
        <v>16.573644999999999</v>
      </c>
    </row>
    <row r="76" spans="1:26" ht="15">
      <c r="G76" s="56">
        <f ca="1">H70+H71+H73+H74</f>
        <v>411.61</v>
      </c>
      <c r="H76" s="56"/>
      <c r="J76" s="56">
        <f ca="1">K70+K71+K73+K74</f>
        <v>2519.5099999999998</v>
      </c>
      <c r="K76" s="56"/>
      <c r="L76" s="37">
        <f ca="1">Source!U34</f>
        <v>16.573644999999999</v>
      </c>
      <c r="O76" s="21">
        <f>G76</f>
        <v>411.61</v>
      </c>
      <c r="P76" s="21">
        <f>J76</f>
        <v>2519.5099999999998</v>
      </c>
      <c r="Q76" s="21">
        <f>L76</f>
        <v>16.573644999999999</v>
      </c>
      <c r="W76">
        <f ca="1">IF(Source!BI34&lt;=1,H70+H71+H73+H74, 0)</f>
        <v>411.61</v>
      </c>
      <c r="X76">
        <f ca="1">IF(Source!BI34=2,H70+H71+H73+H74, 0)</f>
        <v>0</v>
      </c>
      <c r="Y76">
        <f ca="1">IF(Source!BI34=3,H70+H71+H73+H74, 0)</f>
        <v>0</v>
      </c>
      <c r="Z76">
        <f ca="1">IF(Source!BI34=4,H70+H71+H73+H74, 0)</f>
        <v>0</v>
      </c>
    </row>
    <row r="77" spans="1:26" ht="28.5">
      <c r="A77" s="42" t="str">
        <f ca="1">Source!E35</f>
        <v>8</v>
      </c>
      <c r="B77" s="43" t="str">
        <f ca="1">Source!F35</f>
        <v>09-04-012-01</v>
      </c>
      <c r="C77" s="43" t="str">
        <f ca="1">Source!G35</f>
        <v>Демонтаж: Установка  металлических дверных блоков из готовых проемов</v>
      </c>
      <c r="D77" s="26" t="str">
        <f ca="1">Source!H35</f>
        <v>м2</v>
      </c>
      <c r="E77" s="10">
        <f ca="1">Source!I35</f>
        <v>2.54</v>
      </c>
      <c r="F77" s="27">
        <f ca="1">Source!AL35+Source!AM35+Source!AO35</f>
        <v>63.94</v>
      </c>
      <c r="G77" s="28"/>
      <c r="H77" s="27"/>
      <c r="I77" s="28" t="str">
        <f ca="1">Source!BO35</f>
        <v/>
      </c>
      <c r="J77" s="28"/>
      <c r="K77" s="27"/>
      <c r="L77" s="29"/>
      <c r="S77">
        <f ca="1">ROUND((Source!FX35/100)*((ROUND(Source!AF35*Source!I35, 2)+ROUND(Source!AE35*Source!I35, 2))), 2)</f>
        <v>37.14</v>
      </c>
      <c r="T77">
        <f ca="1">Source!X35</f>
        <v>226.91</v>
      </c>
      <c r="U77">
        <f ca="1">ROUND((Source!FY35/100)*((ROUND(Source!AF35*Source!I35, 2)+ROUND(Source!AE35*Source!I35, 2))), 2)</f>
        <v>33.130000000000003</v>
      </c>
      <c r="V77">
        <f ca="1">Source!Y35</f>
        <v>201.69</v>
      </c>
    </row>
    <row r="78" spans="1:26" ht="14.25">
      <c r="A78" s="42"/>
      <c r="B78" s="43"/>
      <c r="C78" s="43" t="s">
        <v>389</v>
      </c>
      <c r="D78" s="26"/>
      <c r="E78" s="10"/>
      <c r="F78" s="27">
        <f ca="1">Source!AO35</f>
        <v>23.81</v>
      </c>
      <c r="G78" s="28" t="str">
        <f ca="1">Source!DG35</f>
        <v>)*0,7</v>
      </c>
      <c r="H78" s="27">
        <f ca="1">ROUND(Source!AF35*Source!I35, 2)</f>
        <v>42.34</v>
      </c>
      <c r="I78" s="28"/>
      <c r="J78" s="28">
        <f ca="1">IF(Source!BA35&lt;&gt; 0, Source!BA35, 1)</f>
        <v>6.11</v>
      </c>
      <c r="K78" s="27">
        <f ca="1">Source!S35</f>
        <v>258.70999999999998</v>
      </c>
      <c r="L78" s="29"/>
      <c r="R78">
        <f>H78</f>
        <v>42.34</v>
      </c>
    </row>
    <row r="79" spans="1:26" ht="14.25">
      <c r="A79" s="42"/>
      <c r="B79" s="43"/>
      <c r="C79" s="43" t="s">
        <v>276</v>
      </c>
      <c r="D79" s="26"/>
      <c r="E79" s="10"/>
      <c r="F79" s="27">
        <f ca="1">Source!AM35</f>
        <v>14.41</v>
      </c>
      <c r="G79" s="28" t="str">
        <f ca="1">Source!DE35</f>
        <v>)*0,7</v>
      </c>
      <c r="H79" s="27">
        <f ca="1">ROUND(Source!AD35*Source!I35, 2)</f>
        <v>25.63</v>
      </c>
      <c r="I79" s="28"/>
      <c r="J79" s="28">
        <f ca="1">IF(Source!BB35&lt;&gt; 0, Source!BB35, 1)</f>
        <v>6.11</v>
      </c>
      <c r="K79" s="27">
        <f ca="1">Source!Q35</f>
        <v>156.59</v>
      </c>
      <c r="L79" s="29"/>
    </row>
    <row r="80" spans="1:26" ht="14.25">
      <c r="A80" s="42"/>
      <c r="B80" s="43"/>
      <c r="C80" s="43" t="s">
        <v>390</v>
      </c>
      <c r="D80" s="26"/>
      <c r="E80" s="10"/>
      <c r="F80" s="27">
        <f ca="1">Source!AN35</f>
        <v>1.97</v>
      </c>
      <c r="G80" s="28" t="str">
        <f ca="1">Source!DF35</f>
        <v>)*0,7</v>
      </c>
      <c r="H80" s="30">
        <f ca="1">ROUND(Source!AE35*Source!I35, 2)</f>
        <v>3.51</v>
      </c>
      <c r="I80" s="28"/>
      <c r="J80" s="28">
        <f ca="1">IF(Source!BS35&lt;&gt; 0, Source!BS35, 1)</f>
        <v>6.11</v>
      </c>
      <c r="K80" s="30">
        <f ca="1">Source!R35</f>
        <v>21.42</v>
      </c>
      <c r="L80" s="29"/>
      <c r="R80">
        <f>H80</f>
        <v>3.51</v>
      </c>
    </row>
    <row r="81" spans="1:26" ht="14.25">
      <c r="A81" s="42"/>
      <c r="B81" s="43"/>
      <c r="C81" s="43" t="s">
        <v>392</v>
      </c>
      <c r="D81" s="26" t="s">
        <v>393</v>
      </c>
      <c r="E81" s="10">
        <f ca="1">Source!BZ35</f>
        <v>90</v>
      </c>
      <c r="F81" s="57" t="str">
        <f ca="1">CONCATENATE(" )", Source!DL35, Source!FT35, "=", Source!FX35)</f>
        <v xml:space="preserve"> )*0,9=81</v>
      </c>
      <c r="G81" s="58"/>
      <c r="H81" s="27">
        <f ca="1">SUM(S77:S83)</f>
        <v>37.14</v>
      </c>
      <c r="I81" s="31"/>
      <c r="J81" s="25">
        <f ca="1">Source!AT35</f>
        <v>81</v>
      </c>
      <c r="K81" s="27">
        <f ca="1">SUM(T77:T83)</f>
        <v>226.91</v>
      </c>
      <c r="L81" s="29"/>
    </row>
    <row r="82" spans="1:26" ht="14.25">
      <c r="A82" s="42"/>
      <c r="B82" s="43"/>
      <c r="C82" s="43" t="s">
        <v>394</v>
      </c>
      <c r="D82" s="26" t="s">
        <v>393</v>
      </c>
      <c r="E82" s="10">
        <f ca="1">Source!CA35</f>
        <v>85</v>
      </c>
      <c r="F82" s="57" t="str">
        <f ca="1">CONCATENATE(" )", Source!DM35, Source!FU35, "=", Source!FY35)</f>
        <v xml:space="preserve"> )*0,85=72,25</v>
      </c>
      <c r="G82" s="58"/>
      <c r="H82" s="27">
        <f ca="1">SUM(U77:U83)</f>
        <v>33.130000000000003</v>
      </c>
      <c r="I82" s="31"/>
      <c r="J82" s="25">
        <f ca="1">Source!AU35</f>
        <v>72</v>
      </c>
      <c r="K82" s="27">
        <f ca="1">SUM(V77:V83)</f>
        <v>201.69</v>
      </c>
      <c r="L82" s="29"/>
    </row>
    <row r="83" spans="1:26" ht="14.25">
      <c r="A83" s="44"/>
      <c r="B83" s="45"/>
      <c r="C83" s="45" t="s">
        <v>395</v>
      </c>
      <c r="D83" s="32" t="s">
        <v>396</v>
      </c>
      <c r="E83" s="33">
        <f ca="1">Source!AQ35</f>
        <v>2.4</v>
      </c>
      <c r="F83" s="34"/>
      <c r="G83" s="35" t="str">
        <f ca="1">Source!DI35</f>
        <v>)*0,7</v>
      </c>
      <c r="H83" s="34"/>
      <c r="I83" s="35"/>
      <c r="J83" s="35"/>
      <c r="K83" s="34"/>
      <c r="L83" s="36">
        <f ca="1">Source!U35</f>
        <v>4.2671999999999999</v>
      </c>
    </row>
    <row r="84" spans="1:26" ht="15">
      <c r="G84" s="56">
        <f ca="1">H78+H79+H81+H82</f>
        <v>138.24</v>
      </c>
      <c r="H84" s="56"/>
      <c r="J84" s="56">
        <f ca="1">K78+K79+K81+K82</f>
        <v>843.89999999999986</v>
      </c>
      <c r="K84" s="56"/>
      <c r="L84" s="37">
        <f ca="1">Source!U35</f>
        <v>4.2671999999999999</v>
      </c>
      <c r="O84" s="21">
        <f>G84</f>
        <v>138.24</v>
      </c>
      <c r="P84" s="21">
        <f>J84</f>
        <v>843.89999999999986</v>
      </c>
      <c r="Q84" s="21">
        <f>L84</f>
        <v>4.2671999999999999</v>
      </c>
      <c r="W84">
        <f ca="1">IF(Source!BI35&lt;=1,H78+H79+H81+H82, 0)</f>
        <v>138.24</v>
      </c>
      <c r="X84">
        <f ca="1">IF(Source!BI35=2,H78+H79+H81+H82, 0)</f>
        <v>0</v>
      </c>
      <c r="Y84">
        <f ca="1">IF(Source!BI35=3,H78+H79+H81+H82, 0)</f>
        <v>0</v>
      </c>
      <c r="Z84">
        <f ca="1">IF(Source!BI35=4,H78+H79+H81+H82, 0)</f>
        <v>0</v>
      </c>
    </row>
    <row r="85" spans="1:26" ht="42.75">
      <c r="A85" s="42" t="str">
        <f ca="1">Source!E36</f>
        <v>9</v>
      </c>
      <c r="B85" s="43" t="str">
        <f ca="1">Source!F36</f>
        <v>10-01-014-04 прим.</v>
      </c>
      <c r="C85" s="43" t="str">
        <f ca="1">Source!G36</f>
        <v>Демонтаж: Устройство чистых перегородок каркасных с обшивкой фанерой с одной стороны (Экраны)</v>
      </c>
      <c r="D85" s="26" t="str">
        <f ca="1">Source!H36</f>
        <v>100 м2</v>
      </c>
      <c r="E85" s="10">
        <f ca="1">Source!I36</f>
        <v>0.73</v>
      </c>
      <c r="F85" s="27">
        <f ca="1">Source!AL36+Source!AM36+Source!AO36</f>
        <v>4094.31</v>
      </c>
      <c r="G85" s="28"/>
      <c r="H85" s="27"/>
      <c r="I85" s="28" t="str">
        <f ca="1">Source!BO36</f>
        <v/>
      </c>
      <c r="J85" s="28"/>
      <c r="K85" s="27"/>
      <c r="L85" s="29"/>
      <c r="S85">
        <f ca="1">ROUND((Source!FX36/100)*((ROUND(Source!AF36*Source!I36, 2)+ROUND(Source!AE36*Source!I36, 2))), 2)</f>
        <v>579.96</v>
      </c>
      <c r="T85">
        <f ca="1">Source!X36</f>
        <v>3536.86</v>
      </c>
      <c r="U85">
        <f ca="1">ROUND((Source!FY36/100)*((ROUND(Source!AF36*Source!I36, 2)+ROUND(Source!AE36*Source!I36, 2))), 2)</f>
        <v>292.44</v>
      </c>
      <c r="V85">
        <f ca="1">Source!Y36</f>
        <v>1801.8</v>
      </c>
    </row>
    <row r="86" spans="1:26">
      <c r="C86" s="20" t="str">
        <f ca="1">"Объем: "&amp;Source!I36&amp;"=73/"&amp;"100"</f>
        <v>Объем: 0,73=73/100</v>
      </c>
    </row>
    <row r="87" spans="1:26" ht="14.25">
      <c r="A87" s="42"/>
      <c r="B87" s="43"/>
      <c r="C87" s="43" t="s">
        <v>389</v>
      </c>
      <c r="D87" s="26"/>
      <c r="E87" s="10"/>
      <c r="F87" s="27">
        <f ca="1">Source!AO36</f>
        <v>933.12</v>
      </c>
      <c r="G87" s="28" t="str">
        <f ca="1">Source!DG36</f>
        <v>)*0,8</v>
      </c>
      <c r="H87" s="27">
        <f ca="1">ROUND(Source!AF36*Source!I36, 2)</f>
        <v>544.95000000000005</v>
      </c>
      <c r="I87" s="28"/>
      <c r="J87" s="28">
        <f ca="1">IF(Source!BA36&lt;&gt; 0, Source!BA36, 1)</f>
        <v>6.11</v>
      </c>
      <c r="K87" s="27">
        <f ca="1">Source!S36</f>
        <v>3329.61</v>
      </c>
      <c r="L87" s="29"/>
      <c r="R87">
        <f>H87</f>
        <v>544.95000000000005</v>
      </c>
    </row>
    <row r="88" spans="1:26" ht="14.25">
      <c r="A88" s="42"/>
      <c r="B88" s="43"/>
      <c r="C88" s="43" t="s">
        <v>276</v>
      </c>
      <c r="D88" s="26"/>
      <c r="E88" s="10"/>
      <c r="F88" s="27">
        <f ca="1">Source!AM36</f>
        <v>11.17</v>
      </c>
      <c r="G88" s="28" t="str">
        <f ca="1">Source!DE36</f>
        <v>)*0,8</v>
      </c>
      <c r="H88" s="27">
        <f ca="1">ROUND(Source!AD36*Source!I36, 2)</f>
        <v>6.53</v>
      </c>
      <c r="I88" s="28"/>
      <c r="J88" s="28">
        <f ca="1">IF(Source!BB36&lt;&gt; 0, Source!BB36, 1)</f>
        <v>6.11</v>
      </c>
      <c r="K88" s="27">
        <f ca="1">Source!Q36</f>
        <v>39.880000000000003</v>
      </c>
      <c r="L88" s="29"/>
    </row>
    <row r="89" spans="1:26" ht="14.25">
      <c r="A89" s="42"/>
      <c r="B89" s="43"/>
      <c r="C89" s="43" t="s">
        <v>390</v>
      </c>
      <c r="D89" s="26"/>
      <c r="E89" s="10"/>
      <c r="F89" s="27">
        <f ca="1">Source!AN36</f>
        <v>1.97</v>
      </c>
      <c r="G89" s="28" t="str">
        <f ca="1">Source!DF36</f>
        <v>)*0,8</v>
      </c>
      <c r="H89" s="30">
        <f ca="1">ROUND(Source!AE36*Source!I36, 2)</f>
        <v>1.1499999999999999</v>
      </c>
      <c r="I89" s="28"/>
      <c r="J89" s="28">
        <f ca="1">IF(Source!BS36&lt;&gt; 0, Source!BS36, 1)</f>
        <v>6.11</v>
      </c>
      <c r="K89" s="30">
        <f ca="1">Source!R36</f>
        <v>7.05</v>
      </c>
      <c r="L89" s="29"/>
      <c r="R89">
        <f>H89</f>
        <v>1.1499999999999999</v>
      </c>
    </row>
    <row r="90" spans="1:26" ht="14.25">
      <c r="A90" s="42"/>
      <c r="B90" s="43"/>
      <c r="C90" s="43" t="s">
        <v>392</v>
      </c>
      <c r="D90" s="26" t="s">
        <v>393</v>
      </c>
      <c r="E90" s="10">
        <f ca="1">Source!BZ36</f>
        <v>118</v>
      </c>
      <c r="F90" s="57" t="str">
        <f ca="1">CONCATENATE(" )", Source!DL36, Source!FT36, "=", Source!FX36)</f>
        <v xml:space="preserve"> )*0,9=106,2</v>
      </c>
      <c r="G90" s="58"/>
      <c r="H90" s="27">
        <f ca="1">SUM(S85:S92)</f>
        <v>579.96</v>
      </c>
      <c r="I90" s="31"/>
      <c r="J90" s="25">
        <f ca="1">Source!AT36</f>
        <v>106</v>
      </c>
      <c r="K90" s="27">
        <f ca="1">SUM(T85:T92)</f>
        <v>3536.86</v>
      </c>
      <c r="L90" s="29"/>
    </row>
    <row r="91" spans="1:26" ht="14.25">
      <c r="A91" s="42"/>
      <c r="B91" s="43"/>
      <c r="C91" s="43" t="s">
        <v>394</v>
      </c>
      <c r="D91" s="26" t="s">
        <v>393</v>
      </c>
      <c r="E91" s="10">
        <f ca="1">Source!CA36</f>
        <v>63</v>
      </c>
      <c r="F91" s="57" t="str">
        <f ca="1">CONCATENATE(" )", Source!DM36, Source!FU36, "=", Source!FY36)</f>
        <v xml:space="preserve"> )*0,85=53,55</v>
      </c>
      <c r="G91" s="58"/>
      <c r="H91" s="27">
        <f ca="1">SUM(U85:U92)</f>
        <v>292.44</v>
      </c>
      <c r="I91" s="31"/>
      <c r="J91" s="25">
        <f ca="1">Source!AU36</f>
        <v>54</v>
      </c>
      <c r="K91" s="27">
        <f ca="1">SUM(V85:V92)</f>
        <v>1801.8</v>
      </c>
      <c r="L91" s="29"/>
    </row>
    <row r="92" spans="1:26" ht="14.25">
      <c r="A92" s="44"/>
      <c r="B92" s="45"/>
      <c r="C92" s="45" t="s">
        <v>395</v>
      </c>
      <c r="D92" s="32" t="s">
        <v>396</v>
      </c>
      <c r="E92" s="33">
        <f ca="1">Source!AQ36</f>
        <v>108</v>
      </c>
      <c r="F92" s="34"/>
      <c r="G92" s="35" t="str">
        <f ca="1">Source!DI36</f>
        <v>)*0,8</v>
      </c>
      <c r="H92" s="34"/>
      <c r="I92" s="35"/>
      <c r="J92" s="35"/>
      <c r="K92" s="34"/>
      <c r="L92" s="36">
        <f ca="1">Source!U36</f>
        <v>63.072000000000003</v>
      </c>
    </row>
    <row r="93" spans="1:26" ht="15">
      <c r="G93" s="56">
        <f ca="1">H87+H88+H90+H91</f>
        <v>1423.88</v>
      </c>
      <c r="H93" s="56"/>
      <c r="J93" s="56">
        <f ca="1">K87+K88+K90+K91</f>
        <v>8708.15</v>
      </c>
      <c r="K93" s="56"/>
      <c r="L93" s="37">
        <f ca="1">Source!U36</f>
        <v>63.072000000000003</v>
      </c>
      <c r="O93" s="21">
        <f>G93</f>
        <v>1423.88</v>
      </c>
      <c r="P93" s="21">
        <f>J93</f>
        <v>8708.15</v>
      </c>
      <c r="Q93" s="21">
        <f>L93</f>
        <v>63.072000000000003</v>
      </c>
      <c r="W93">
        <f ca="1">IF(Source!BI36&lt;=1,H87+H88+H90+H91, 0)</f>
        <v>1423.88</v>
      </c>
      <c r="X93">
        <f ca="1">IF(Source!BI36=2,H87+H88+H90+H91, 0)</f>
        <v>0</v>
      </c>
      <c r="Y93">
        <f ca="1">IF(Source!BI36=3,H87+H88+H90+H91, 0)</f>
        <v>0</v>
      </c>
      <c r="Z93">
        <f ca="1">IF(Source!BI36=4,H87+H88+H90+H91, 0)</f>
        <v>0</v>
      </c>
    </row>
    <row r="94" spans="1:26" ht="85.5">
      <c r="A94" s="42" t="str">
        <f ca="1">Source!E37</f>
        <v>10</v>
      </c>
      <c r="B94" s="43" t="str">
        <f ca="1">Source!F37</f>
        <v>46-05-008-03 прим.</v>
      </c>
      <c r="C94" s="43" t="str">
        <f ca="1">Source!G37</f>
        <v>Демонтаж:Монтаж мелких металлоконструкций массой до 10 кг (Демонтаж,с сохранением для последующего монтажа, каркаса защитного экрана из труб диаметром 62 мм)</v>
      </c>
      <c r="D94" s="26" t="str">
        <f ca="1">Source!H37</f>
        <v>т</v>
      </c>
      <c r="E94" s="10">
        <f ca="1">Source!I37</f>
        <v>0.60080999999999996</v>
      </c>
      <c r="F94" s="27">
        <f ca="1">Source!AL37+Source!AM37+Source!AO37</f>
        <v>981.19</v>
      </c>
      <c r="G94" s="28"/>
      <c r="H94" s="27"/>
      <c r="I94" s="28" t="str">
        <f ca="1">Source!BO37</f>
        <v/>
      </c>
      <c r="J94" s="28"/>
      <c r="K94" s="27"/>
      <c r="L94" s="29"/>
      <c r="S94">
        <f ca="1">ROUND((Source!FX37/100)*((ROUND(Source!AF37*Source!I37, 2)+ROUND(Source!AE37*Source!I37, 2))), 2)</f>
        <v>326.83999999999997</v>
      </c>
      <c r="T94">
        <f ca="1">Source!X37</f>
        <v>1997.01</v>
      </c>
      <c r="U94">
        <f ca="1">ROUND((Source!FY37/100)*((ROUND(Source!AF37*Source!I37, 2)+ROUND(Source!AE37*Source!I37, 2))), 2)</f>
        <v>196.43</v>
      </c>
      <c r="V94">
        <f ca="1">Source!Y37</f>
        <v>1210.31</v>
      </c>
    </row>
    <row r="95" spans="1:26">
      <c r="C95" s="20" t="str">
        <f ca="1">"Объем: "&amp;Source!I37&amp;"=600,81/"&amp;"1000"</f>
        <v>Объем: 0,60081=600,81/1000</v>
      </c>
    </row>
    <row r="96" spans="1:26" ht="14.25">
      <c r="A96" s="42"/>
      <c r="B96" s="43"/>
      <c r="C96" s="43" t="s">
        <v>389</v>
      </c>
      <c r="D96" s="26"/>
      <c r="E96" s="10"/>
      <c r="F96" s="27">
        <f ca="1">Source!AO37</f>
        <v>777.45</v>
      </c>
      <c r="G96" s="28" t="str">
        <f ca="1">Source!DG37</f>
        <v>)*0,7</v>
      </c>
      <c r="H96" s="27">
        <f ca="1">ROUND(Source!AF37*Source!I37, 2)</f>
        <v>326.97000000000003</v>
      </c>
      <c r="I96" s="28"/>
      <c r="J96" s="28">
        <f ca="1">IF(Source!BA37&lt;&gt; 0, Source!BA37, 1)</f>
        <v>6.11</v>
      </c>
      <c r="K96" s="27">
        <f ca="1">Source!S37</f>
        <v>1997.8</v>
      </c>
      <c r="L96" s="29"/>
      <c r="R96">
        <f>H96</f>
        <v>326.97000000000003</v>
      </c>
    </row>
    <row r="97" spans="1:26" ht="14.25">
      <c r="A97" s="42"/>
      <c r="B97" s="43"/>
      <c r="C97" s="43" t="s">
        <v>276</v>
      </c>
      <c r="D97" s="26"/>
      <c r="E97" s="10"/>
      <c r="F97" s="27">
        <f ca="1">Source!AM37</f>
        <v>119.74</v>
      </c>
      <c r="G97" s="28" t="str">
        <f ca="1">Source!DE37</f>
        <v>)*0,7</v>
      </c>
      <c r="H97" s="27">
        <f ca="1">ROUND(Source!AD37*Source!I37, 2)</f>
        <v>50.36</v>
      </c>
      <c r="I97" s="28"/>
      <c r="J97" s="28">
        <f ca="1">IF(Source!BB37&lt;&gt; 0, Source!BB37, 1)</f>
        <v>6.11</v>
      </c>
      <c r="K97" s="27">
        <f ca="1">Source!Q37</f>
        <v>307.7</v>
      </c>
      <c r="L97" s="29"/>
    </row>
    <row r="98" spans="1:26" ht="14.25">
      <c r="A98" s="42"/>
      <c r="B98" s="43"/>
      <c r="C98" s="43" t="s">
        <v>390</v>
      </c>
      <c r="D98" s="26"/>
      <c r="E98" s="10"/>
      <c r="F98" s="27">
        <f ca="1">Source!AN37</f>
        <v>7.54</v>
      </c>
      <c r="G98" s="28" t="str">
        <f ca="1">Source!DF37</f>
        <v>)*0,7</v>
      </c>
      <c r="H98" s="30">
        <f ca="1">ROUND(Source!AE37*Source!I37, 2)</f>
        <v>3.17</v>
      </c>
      <c r="I98" s="28"/>
      <c r="J98" s="28">
        <f ca="1">IF(Source!BS37&lt;&gt; 0, Source!BS37, 1)</f>
        <v>6.11</v>
      </c>
      <c r="K98" s="30">
        <f ca="1">Source!R37</f>
        <v>19.38</v>
      </c>
      <c r="L98" s="29"/>
      <c r="R98">
        <f>H98</f>
        <v>3.17</v>
      </c>
    </row>
    <row r="99" spans="1:26" ht="14.25">
      <c r="A99" s="42"/>
      <c r="B99" s="43"/>
      <c r="C99" s="43" t="s">
        <v>392</v>
      </c>
      <c r="D99" s="26" t="s">
        <v>393</v>
      </c>
      <c r="E99" s="10">
        <f ca="1">Source!BZ37</f>
        <v>110</v>
      </c>
      <c r="F99" s="57" t="str">
        <f ca="1">CONCATENATE(" )", Source!DL37, Source!FT37, "=", Source!FX37)</f>
        <v xml:space="preserve"> )*0,9=99</v>
      </c>
      <c r="G99" s="58"/>
      <c r="H99" s="27">
        <f ca="1">SUM(S94:S101)</f>
        <v>326.83999999999997</v>
      </c>
      <c r="I99" s="31"/>
      <c r="J99" s="25">
        <f ca="1">Source!AT37</f>
        <v>99</v>
      </c>
      <c r="K99" s="27">
        <f ca="1">SUM(T94:T101)</f>
        <v>1997.01</v>
      </c>
      <c r="L99" s="29"/>
    </row>
    <row r="100" spans="1:26" ht="14.25">
      <c r="A100" s="42"/>
      <c r="B100" s="43"/>
      <c r="C100" s="43" t="s">
        <v>394</v>
      </c>
      <c r="D100" s="26" t="s">
        <v>393</v>
      </c>
      <c r="E100" s="10">
        <f ca="1">Source!CA37</f>
        <v>70</v>
      </c>
      <c r="F100" s="57" t="str">
        <f ca="1">CONCATENATE(" )", Source!DM37, Source!FU37, "=", Source!FY37)</f>
        <v xml:space="preserve"> )*0,85=59,5</v>
      </c>
      <c r="G100" s="58"/>
      <c r="H100" s="27">
        <f ca="1">SUM(U94:U101)</f>
        <v>196.43</v>
      </c>
      <c r="I100" s="31"/>
      <c r="J100" s="25">
        <f ca="1">Source!AU37</f>
        <v>60</v>
      </c>
      <c r="K100" s="27">
        <f ca="1">SUM(V94:V101)</f>
        <v>1210.31</v>
      </c>
      <c r="L100" s="29"/>
    </row>
    <row r="101" spans="1:26" ht="14.25">
      <c r="A101" s="44"/>
      <c r="B101" s="45"/>
      <c r="C101" s="45" t="s">
        <v>395</v>
      </c>
      <c r="D101" s="32" t="s">
        <v>396</v>
      </c>
      <c r="E101" s="33">
        <f ca="1">Source!AQ37</f>
        <v>84.69</v>
      </c>
      <c r="F101" s="34"/>
      <c r="G101" s="35" t="str">
        <f ca="1">Source!DI37</f>
        <v>)*0,7</v>
      </c>
      <c r="H101" s="34"/>
      <c r="I101" s="35"/>
      <c r="J101" s="35"/>
      <c r="K101" s="34"/>
      <c r="L101" s="36">
        <f ca="1">Source!U37</f>
        <v>35.617819229999995</v>
      </c>
    </row>
    <row r="102" spans="1:26" ht="15">
      <c r="G102" s="56">
        <f ca="1">H96+H97+H99+H100</f>
        <v>900.60000000000014</v>
      </c>
      <c r="H102" s="56"/>
      <c r="J102" s="56">
        <f ca="1">K96+K97+K99+K100</f>
        <v>5512.82</v>
      </c>
      <c r="K102" s="56"/>
      <c r="L102" s="37">
        <f ca="1">Source!U37</f>
        <v>35.617819229999995</v>
      </c>
      <c r="O102" s="21">
        <f>G102</f>
        <v>900.60000000000014</v>
      </c>
      <c r="P102" s="21">
        <f>J102</f>
        <v>5512.82</v>
      </c>
      <c r="Q102" s="21">
        <f>L102</f>
        <v>35.617819229999995</v>
      </c>
      <c r="W102">
        <f ca="1">IF(Source!BI37&lt;=1,H96+H97+H99+H100, 0)</f>
        <v>900.60000000000014</v>
      </c>
      <c r="X102">
        <f ca="1">IF(Source!BI37=2,H96+H97+H99+H100, 0)</f>
        <v>0</v>
      </c>
      <c r="Y102">
        <f ca="1">IF(Source!BI37=3,H96+H97+H99+H100, 0)</f>
        <v>0</v>
      </c>
      <c r="Z102">
        <f ca="1">IF(Source!BI37=4,H96+H97+H99+H100, 0)</f>
        <v>0</v>
      </c>
    </row>
    <row r="103" spans="1:26" ht="42.75">
      <c r="A103" s="42" t="str">
        <f ca="1">Source!E38</f>
        <v>11</v>
      </c>
      <c r="B103" s="43" t="str">
        <f ca="1">Source!F38</f>
        <v>10-01-014-02 прим</v>
      </c>
      <c r="C103" s="43" t="str">
        <f ca="1">Source!G38</f>
        <v>Демонтаж:Устройство чистых перегородок дощатых однослойных (короб деревянный)</v>
      </c>
      <c r="D103" s="26" t="str">
        <f ca="1">Source!H38</f>
        <v>100 м2</v>
      </c>
      <c r="E103" s="10">
        <f ca="1">Source!I38</f>
        <v>0.26960000000000001</v>
      </c>
      <c r="F103" s="27">
        <f ca="1">Source!AL38+Source!AM38+Source!AO38</f>
        <v>8166.6399999999994</v>
      </c>
      <c r="G103" s="28"/>
      <c r="H103" s="27"/>
      <c r="I103" s="28" t="str">
        <f ca="1">Source!BO38</f>
        <v/>
      </c>
      <c r="J103" s="28"/>
      <c r="K103" s="27"/>
      <c r="L103" s="29"/>
      <c r="S103">
        <f ca="1">ROUND((Source!FX38/100)*((ROUND(Source!AF38*Source!I38, 2)+ROUND(Source!AE38*Source!I38, 2))), 2)</f>
        <v>245.06</v>
      </c>
      <c r="T103">
        <f ca="1">Source!X38</f>
        <v>1494.48</v>
      </c>
      <c r="U103">
        <f ca="1">ROUND((Source!FY38/100)*((ROUND(Source!AF38*Source!I38, 2)+ROUND(Source!AE38*Source!I38, 2))), 2)</f>
        <v>123.57</v>
      </c>
      <c r="V103">
        <f ca="1">Source!Y38</f>
        <v>761.34</v>
      </c>
    </row>
    <row r="104" spans="1:26">
      <c r="C104" s="20" t="str">
        <f ca="1">"Объем: "&amp;Source!I38&amp;"=26,96/"&amp;"100"</f>
        <v>Объем: 0,2696=26,96/100</v>
      </c>
    </row>
    <row r="105" spans="1:26" ht="14.25">
      <c r="A105" s="42"/>
      <c r="B105" s="43"/>
      <c r="C105" s="43" t="s">
        <v>389</v>
      </c>
      <c r="D105" s="26"/>
      <c r="E105" s="10"/>
      <c r="F105" s="27">
        <f ca="1">Source!AO38</f>
        <v>1049.3499999999999</v>
      </c>
      <c r="G105" s="28" t="str">
        <f ca="1">Source!DG38</f>
        <v>)*0,8</v>
      </c>
      <c r="H105" s="27">
        <f ca="1">ROUND(Source!AF38*Source!I38, 2)</f>
        <v>226.32</v>
      </c>
      <c r="I105" s="28"/>
      <c r="J105" s="28">
        <f ca="1">IF(Source!BA38&lt;&gt; 0, Source!BA38, 1)</f>
        <v>6.11</v>
      </c>
      <c r="K105" s="27">
        <f ca="1">Source!S38</f>
        <v>1382.84</v>
      </c>
      <c r="L105" s="29"/>
      <c r="R105">
        <f>H105</f>
        <v>226.32</v>
      </c>
    </row>
    <row r="106" spans="1:26" ht="14.25">
      <c r="A106" s="42"/>
      <c r="B106" s="43"/>
      <c r="C106" s="43" t="s">
        <v>276</v>
      </c>
      <c r="D106" s="26"/>
      <c r="E106" s="10"/>
      <c r="F106" s="27">
        <f ca="1">Source!AM38</f>
        <v>150.68</v>
      </c>
      <c r="G106" s="28" t="str">
        <f ca="1">Source!DE38</f>
        <v>)*0,8</v>
      </c>
      <c r="H106" s="27">
        <f ca="1">ROUND(Source!AD38*Source!I38, 2)</f>
        <v>32.5</v>
      </c>
      <c r="I106" s="28"/>
      <c r="J106" s="28">
        <f ca="1">IF(Source!BB38&lt;&gt; 0, Source!BB38, 1)</f>
        <v>6.11</v>
      </c>
      <c r="K106" s="27">
        <f ca="1">Source!Q38</f>
        <v>198.58</v>
      </c>
      <c r="L106" s="29"/>
    </row>
    <row r="107" spans="1:26" ht="14.25">
      <c r="A107" s="42"/>
      <c r="B107" s="43"/>
      <c r="C107" s="43" t="s">
        <v>390</v>
      </c>
      <c r="D107" s="26"/>
      <c r="E107" s="10"/>
      <c r="F107" s="27">
        <f ca="1">Source!AN38</f>
        <v>20.52</v>
      </c>
      <c r="G107" s="28" t="str">
        <f ca="1">Source!DF38</f>
        <v>)*0,8</v>
      </c>
      <c r="H107" s="30">
        <f ca="1">ROUND(Source!AE38*Source!I38, 2)</f>
        <v>4.43</v>
      </c>
      <c r="I107" s="28"/>
      <c r="J107" s="28">
        <f ca="1">IF(Source!BS38&lt;&gt; 0, Source!BS38, 1)</f>
        <v>6.11</v>
      </c>
      <c r="K107" s="30">
        <f ca="1">Source!R38</f>
        <v>27.05</v>
      </c>
      <c r="L107" s="29"/>
      <c r="R107">
        <f>H107</f>
        <v>4.43</v>
      </c>
    </row>
    <row r="108" spans="1:26" ht="14.25">
      <c r="A108" s="42"/>
      <c r="B108" s="43"/>
      <c r="C108" s="43" t="s">
        <v>392</v>
      </c>
      <c r="D108" s="26" t="s">
        <v>393</v>
      </c>
      <c r="E108" s="10">
        <f ca="1">Source!BZ38</f>
        <v>118</v>
      </c>
      <c r="F108" s="57" t="str">
        <f ca="1">CONCATENATE(" )", Source!DL38, Source!FT38, "=", Source!FX38)</f>
        <v xml:space="preserve"> )*0,9=106,2</v>
      </c>
      <c r="G108" s="58"/>
      <c r="H108" s="27">
        <f ca="1">SUM(S103:S110)</f>
        <v>245.06</v>
      </c>
      <c r="I108" s="31"/>
      <c r="J108" s="25">
        <f ca="1">Source!AT38</f>
        <v>106</v>
      </c>
      <c r="K108" s="27">
        <f ca="1">SUM(T103:T110)</f>
        <v>1494.48</v>
      </c>
      <c r="L108" s="29"/>
    </row>
    <row r="109" spans="1:26" ht="14.25">
      <c r="A109" s="42"/>
      <c r="B109" s="43"/>
      <c r="C109" s="43" t="s">
        <v>394</v>
      </c>
      <c r="D109" s="26" t="s">
        <v>393</v>
      </c>
      <c r="E109" s="10">
        <f ca="1">Source!CA38</f>
        <v>63</v>
      </c>
      <c r="F109" s="57" t="str">
        <f ca="1">CONCATENATE(" )", Source!DM38, Source!FU38, "=", Source!FY38)</f>
        <v xml:space="preserve"> )*0,85=53,55</v>
      </c>
      <c r="G109" s="58"/>
      <c r="H109" s="27">
        <f ca="1">SUM(U103:U110)</f>
        <v>123.57</v>
      </c>
      <c r="I109" s="31"/>
      <c r="J109" s="25">
        <f ca="1">Source!AU38</f>
        <v>54</v>
      </c>
      <c r="K109" s="27">
        <f ca="1">SUM(V103:V110)</f>
        <v>761.34</v>
      </c>
      <c r="L109" s="29"/>
    </row>
    <row r="110" spans="1:26" ht="14.25">
      <c r="A110" s="44"/>
      <c r="B110" s="45"/>
      <c r="C110" s="45" t="s">
        <v>395</v>
      </c>
      <c r="D110" s="32" t="s">
        <v>396</v>
      </c>
      <c r="E110" s="33">
        <f ca="1">Source!AQ38</f>
        <v>129.71</v>
      </c>
      <c r="F110" s="34"/>
      <c r="G110" s="35" t="str">
        <f ca="1">Source!DI38</f>
        <v>)*0,8</v>
      </c>
      <c r="H110" s="34"/>
      <c r="I110" s="35"/>
      <c r="J110" s="35"/>
      <c r="K110" s="34"/>
      <c r="L110" s="36">
        <f ca="1">Source!U38</f>
        <v>27.975852800000006</v>
      </c>
    </row>
    <row r="111" spans="1:26" ht="15">
      <c r="G111" s="56">
        <f ca="1">H105+H106+H108+H109</f>
        <v>627.45000000000005</v>
      </c>
      <c r="H111" s="56"/>
      <c r="J111" s="56">
        <f ca="1">K105+K106+K108+K109</f>
        <v>3837.24</v>
      </c>
      <c r="K111" s="56"/>
      <c r="L111" s="37">
        <f ca="1">Source!U38</f>
        <v>27.975852800000006</v>
      </c>
      <c r="O111" s="21">
        <f>G111</f>
        <v>627.45000000000005</v>
      </c>
      <c r="P111" s="21">
        <f>J111</f>
        <v>3837.24</v>
      </c>
      <c r="Q111" s="21">
        <f>L111</f>
        <v>27.975852800000006</v>
      </c>
      <c r="W111">
        <f ca="1">IF(Source!BI38&lt;=1,H105+H106+H108+H109, 0)</f>
        <v>627.45000000000005</v>
      </c>
      <c r="X111">
        <f ca="1">IF(Source!BI38=2,H105+H106+H108+H109, 0)</f>
        <v>0</v>
      </c>
      <c r="Y111">
        <f ca="1">IF(Source!BI38=3,H105+H106+H108+H109, 0)</f>
        <v>0</v>
      </c>
      <c r="Z111">
        <f ca="1">IF(Source!BI38=4,H105+H106+H108+H109, 0)</f>
        <v>0</v>
      </c>
    </row>
    <row r="112" spans="1:26" ht="42.75">
      <c r="A112" s="42" t="str">
        <f ca="1">Source!E39</f>
        <v>12</v>
      </c>
      <c r="B112" s="43" t="str">
        <f ca="1">Source!F39</f>
        <v>10-01-052-02 прим.</v>
      </c>
      <c r="C112" s="43" t="str">
        <f ca="1">Source!G39</f>
        <v>Разборка: Устройство внутриквартирных лестниц без подшивки (стенка шведская)</v>
      </c>
      <c r="D112" s="26" t="str">
        <f ca="1">Source!H39</f>
        <v>м2</v>
      </c>
      <c r="E112" s="10">
        <f ca="1">Source!I39</f>
        <v>16.8</v>
      </c>
      <c r="F112" s="27">
        <f ca="1">Source!AL39+Source!AM39+Source!AO39</f>
        <v>441.48</v>
      </c>
      <c r="G112" s="28"/>
      <c r="H112" s="27"/>
      <c r="I112" s="28" t="str">
        <f ca="1">Source!BO39</f>
        <v/>
      </c>
      <c r="J112" s="28"/>
      <c r="K112" s="27"/>
      <c r="L112" s="29"/>
      <c r="S112">
        <f ca="1">ROUND((Source!FX39/100)*((ROUND(Source!AF39*Source!I39, 2)+ROUND(Source!AE39*Source!I39, 2))), 2)</f>
        <v>570.22</v>
      </c>
      <c r="T112">
        <f ca="1">Source!X39</f>
        <v>3477.47</v>
      </c>
      <c r="U112">
        <f ca="1">ROUND((Source!FY39/100)*((ROUND(Source!AF39*Source!I39, 2)+ROUND(Source!AE39*Source!I39, 2))), 2)</f>
        <v>287.52999999999997</v>
      </c>
      <c r="V112">
        <f ca="1">Source!Y39</f>
        <v>1771.54</v>
      </c>
    </row>
    <row r="113" spans="1:26" ht="14.25">
      <c r="A113" s="42"/>
      <c r="B113" s="43"/>
      <c r="C113" s="43" t="s">
        <v>389</v>
      </c>
      <c r="D113" s="26"/>
      <c r="E113" s="10"/>
      <c r="F113" s="27">
        <f ca="1">Source!AO39</f>
        <v>39.25</v>
      </c>
      <c r="G113" s="28" t="str">
        <f ca="1">Source!DG39</f>
        <v>)*0,8</v>
      </c>
      <c r="H113" s="27">
        <f ca="1">ROUND(Source!AF39*Source!I39, 2)</f>
        <v>527.52</v>
      </c>
      <c r="I113" s="28"/>
      <c r="J113" s="28">
        <f ca="1">IF(Source!BA39&lt;&gt; 0, Source!BA39, 1)</f>
        <v>6.11</v>
      </c>
      <c r="K113" s="27">
        <f ca="1">Source!S39</f>
        <v>3223.15</v>
      </c>
      <c r="L113" s="29"/>
      <c r="R113">
        <f>H113</f>
        <v>527.52</v>
      </c>
    </row>
    <row r="114" spans="1:26" ht="14.25">
      <c r="A114" s="42"/>
      <c r="B114" s="43"/>
      <c r="C114" s="43" t="s">
        <v>276</v>
      </c>
      <c r="D114" s="26"/>
      <c r="E114" s="10"/>
      <c r="F114" s="27">
        <f ca="1">Source!AM39</f>
        <v>3.94</v>
      </c>
      <c r="G114" s="28" t="str">
        <f ca="1">Source!DE39</f>
        <v>)*0,8</v>
      </c>
      <c r="H114" s="27">
        <f ca="1">ROUND(Source!AD39*Source!I39, 2)</f>
        <v>52.92</v>
      </c>
      <c r="I114" s="28"/>
      <c r="J114" s="28">
        <f ca="1">IF(Source!BB39&lt;&gt; 0, Source!BB39, 1)</f>
        <v>6.11</v>
      </c>
      <c r="K114" s="27">
        <f ca="1">Source!Q39</f>
        <v>323.33999999999997</v>
      </c>
      <c r="L114" s="29"/>
    </row>
    <row r="115" spans="1:26" ht="14.25">
      <c r="A115" s="42"/>
      <c r="B115" s="43"/>
      <c r="C115" s="43" t="s">
        <v>390</v>
      </c>
      <c r="D115" s="26"/>
      <c r="E115" s="10"/>
      <c r="F115" s="27">
        <f ca="1">Source!AN39</f>
        <v>0.7</v>
      </c>
      <c r="G115" s="28" t="str">
        <f ca="1">Source!DF39</f>
        <v>)*0,8</v>
      </c>
      <c r="H115" s="30">
        <f ca="1">ROUND(Source!AE39*Source!I39, 2)</f>
        <v>9.41</v>
      </c>
      <c r="I115" s="28"/>
      <c r="J115" s="28">
        <f ca="1">IF(Source!BS39&lt;&gt; 0, Source!BS39, 1)</f>
        <v>6.11</v>
      </c>
      <c r="K115" s="30">
        <f ca="1">Source!R39</f>
        <v>57.48</v>
      </c>
      <c r="L115" s="29"/>
      <c r="R115">
        <f>H115</f>
        <v>9.41</v>
      </c>
    </row>
    <row r="116" spans="1:26" ht="14.25">
      <c r="A116" s="42"/>
      <c r="B116" s="43"/>
      <c r="C116" s="43" t="s">
        <v>392</v>
      </c>
      <c r="D116" s="26" t="s">
        <v>393</v>
      </c>
      <c r="E116" s="10">
        <f ca="1">Source!BZ39</f>
        <v>118</v>
      </c>
      <c r="F116" s="57" t="str">
        <f ca="1">CONCATENATE(" )", Source!DL39, Source!FT39, "=", Source!FX39)</f>
        <v xml:space="preserve"> )*0,9=106,2</v>
      </c>
      <c r="G116" s="58"/>
      <c r="H116" s="27">
        <f ca="1">SUM(S112:S118)</f>
        <v>570.22</v>
      </c>
      <c r="I116" s="31"/>
      <c r="J116" s="25">
        <f ca="1">Source!AT39</f>
        <v>106</v>
      </c>
      <c r="K116" s="27">
        <f ca="1">SUM(T112:T118)</f>
        <v>3477.47</v>
      </c>
      <c r="L116" s="29"/>
    </row>
    <row r="117" spans="1:26" ht="14.25">
      <c r="A117" s="42"/>
      <c r="B117" s="43"/>
      <c r="C117" s="43" t="s">
        <v>394</v>
      </c>
      <c r="D117" s="26" t="s">
        <v>393</v>
      </c>
      <c r="E117" s="10">
        <f ca="1">Source!CA39</f>
        <v>63</v>
      </c>
      <c r="F117" s="57" t="str">
        <f ca="1">CONCATENATE(" )", Source!DM39, Source!FU39, "=", Source!FY39)</f>
        <v xml:space="preserve"> )*0,85=53,55</v>
      </c>
      <c r="G117" s="58"/>
      <c r="H117" s="27">
        <f ca="1">SUM(U112:U118)</f>
        <v>287.52999999999997</v>
      </c>
      <c r="I117" s="31"/>
      <c r="J117" s="25">
        <f ca="1">Source!AU39</f>
        <v>54</v>
      </c>
      <c r="K117" s="27">
        <f ca="1">SUM(V112:V118)</f>
        <v>1771.54</v>
      </c>
      <c r="L117" s="29"/>
    </row>
    <row r="118" spans="1:26" ht="14.25">
      <c r="A118" s="44"/>
      <c r="B118" s="45"/>
      <c r="C118" s="45" t="s">
        <v>395</v>
      </c>
      <c r="D118" s="32" t="s">
        <v>396</v>
      </c>
      <c r="E118" s="33">
        <f ca="1">Source!AQ39</f>
        <v>4.08</v>
      </c>
      <c r="F118" s="34"/>
      <c r="G118" s="35" t="str">
        <f ca="1">Source!DI39</f>
        <v>)*0,8</v>
      </c>
      <c r="H118" s="34"/>
      <c r="I118" s="35"/>
      <c r="J118" s="35"/>
      <c r="K118" s="34"/>
      <c r="L118" s="36">
        <f ca="1">Source!U39</f>
        <v>54.835200000000007</v>
      </c>
    </row>
    <row r="119" spans="1:26" ht="15">
      <c r="G119" s="56">
        <f ca="1">H113+H114+H116+H117</f>
        <v>1438.1899999999998</v>
      </c>
      <c r="H119" s="56"/>
      <c r="J119" s="56">
        <f ca="1">K113+K114+K116+K117</f>
        <v>8795.5</v>
      </c>
      <c r="K119" s="56"/>
      <c r="L119" s="37">
        <f ca="1">Source!U39</f>
        <v>54.835200000000007</v>
      </c>
      <c r="O119" s="21">
        <f>G119</f>
        <v>1438.1899999999998</v>
      </c>
      <c r="P119" s="21">
        <f>J119</f>
        <v>8795.5</v>
      </c>
      <c r="Q119" s="21">
        <f>L119</f>
        <v>54.835200000000007</v>
      </c>
      <c r="W119">
        <f ca="1">IF(Source!BI39&lt;=1,H113+H114+H116+H117, 0)</f>
        <v>1438.1899999999998</v>
      </c>
      <c r="X119">
        <f ca="1">IF(Source!BI39=2,H113+H114+H116+H117, 0)</f>
        <v>0</v>
      </c>
      <c r="Y119">
        <f ca="1">IF(Source!BI39=3,H113+H114+H116+H117, 0)</f>
        <v>0</v>
      </c>
      <c r="Z119">
        <f ca="1">IF(Source!BI39=4,H113+H114+H116+H117, 0)</f>
        <v>0</v>
      </c>
    </row>
    <row r="120" spans="1:26" ht="28.5">
      <c r="A120" s="42" t="str">
        <f ca="1">Source!E40</f>
        <v>13</v>
      </c>
      <c r="B120" s="43" t="str">
        <f ca="1">Source!F40</f>
        <v>10-02-031-03 прим.</v>
      </c>
      <c r="C120" s="43" t="str">
        <f ca="1">Source!G40</f>
        <v>Разборка:Сборка перегородок дощатых щитовых (короб из ДСП)</v>
      </c>
      <c r="D120" s="26" t="str">
        <f ca="1">Source!H40</f>
        <v>100 м2</v>
      </c>
      <c r="E120" s="10">
        <f ca="1">Source!I40</f>
        <v>0.10199999999999999</v>
      </c>
      <c r="F120" s="27">
        <f ca="1">Source!AL40+Source!AM40+Source!AO40</f>
        <v>609.70000000000005</v>
      </c>
      <c r="G120" s="28"/>
      <c r="H120" s="27"/>
      <c r="I120" s="28" t="str">
        <f ca="1">Source!BO40</f>
        <v/>
      </c>
      <c r="J120" s="28"/>
      <c r="K120" s="27"/>
      <c r="L120" s="29"/>
      <c r="S120">
        <f ca="1">ROUND((Source!FX40/100)*((ROUND(Source!AF40*Source!I40, 2)+ROUND(Source!AE40*Source!I40, 2))), 2)</f>
        <v>34.25</v>
      </c>
      <c r="T120">
        <f ca="1">Source!X40</f>
        <v>208.92</v>
      </c>
      <c r="U120">
        <f ca="1">ROUND((Source!FY40/100)*((ROUND(Source!AF40*Source!I40, 2)+ROUND(Source!AE40*Source!I40, 2))), 2)</f>
        <v>17.27</v>
      </c>
      <c r="V120">
        <f ca="1">Source!Y40</f>
        <v>106.43</v>
      </c>
    </row>
    <row r="121" spans="1:26">
      <c r="C121" s="20" t="str">
        <f ca="1">"Объем: "&amp;Source!I40&amp;"=10,2/"&amp;"100"</f>
        <v>Объем: 0,102=10,2/100</v>
      </c>
    </row>
    <row r="122" spans="1:26" ht="14.25">
      <c r="A122" s="42"/>
      <c r="B122" s="43"/>
      <c r="C122" s="43" t="s">
        <v>389</v>
      </c>
      <c r="D122" s="26"/>
      <c r="E122" s="10"/>
      <c r="F122" s="27">
        <f ca="1">Source!AO40</f>
        <v>374.92</v>
      </c>
      <c r="G122" s="28" t="str">
        <f ca="1">Source!DG40</f>
        <v>)*0,8</v>
      </c>
      <c r="H122" s="27">
        <f ca="1">ROUND(Source!AF40*Source!I40, 2)</f>
        <v>30.59</v>
      </c>
      <c r="I122" s="28"/>
      <c r="J122" s="28">
        <f ca="1">IF(Source!BA40&lt;&gt; 0, Source!BA40, 1)</f>
        <v>6.11</v>
      </c>
      <c r="K122" s="27">
        <f ca="1">Source!S40</f>
        <v>186.93</v>
      </c>
      <c r="L122" s="29"/>
      <c r="R122">
        <f>H122</f>
        <v>30.59</v>
      </c>
    </row>
    <row r="123" spans="1:26" ht="14.25">
      <c r="A123" s="42"/>
      <c r="B123" s="43"/>
      <c r="C123" s="43" t="s">
        <v>276</v>
      </c>
      <c r="D123" s="26"/>
      <c r="E123" s="10"/>
      <c r="F123" s="27">
        <f ca="1">Source!AM40</f>
        <v>138.96</v>
      </c>
      <c r="G123" s="28" t="str">
        <f ca="1">Source!DE40</f>
        <v>)*0,8</v>
      </c>
      <c r="H123" s="27">
        <f ca="1">ROUND(Source!AD40*Source!I40, 2)</f>
        <v>11.34</v>
      </c>
      <c r="I123" s="28"/>
      <c r="J123" s="28">
        <f ca="1">IF(Source!BB40&lt;&gt; 0, Source!BB40, 1)</f>
        <v>6.11</v>
      </c>
      <c r="K123" s="27">
        <f ca="1">Source!Q40</f>
        <v>69.28</v>
      </c>
      <c r="L123" s="29"/>
    </row>
    <row r="124" spans="1:26" ht="14.25">
      <c r="A124" s="42"/>
      <c r="B124" s="43"/>
      <c r="C124" s="43" t="s">
        <v>390</v>
      </c>
      <c r="D124" s="26"/>
      <c r="E124" s="10"/>
      <c r="F124" s="27">
        <f ca="1">Source!AN40</f>
        <v>20.39</v>
      </c>
      <c r="G124" s="28" t="str">
        <f ca="1">Source!DF40</f>
        <v>)*0,8</v>
      </c>
      <c r="H124" s="30">
        <f ca="1">ROUND(Source!AE40*Source!I40, 2)</f>
        <v>1.66</v>
      </c>
      <c r="I124" s="28"/>
      <c r="J124" s="28">
        <f ca="1">IF(Source!BS40&lt;&gt; 0, Source!BS40, 1)</f>
        <v>6.11</v>
      </c>
      <c r="K124" s="30">
        <f ca="1">Source!R40</f>
        <v>10.16</v>
      </c>
      <c r="L124" s="29"/>
      <c r="R124">
        <f>H124</f>
        <v>1.66</v>
      </c>
    </row>
    <row r="125" spans="1:26" ht="14.25">
      <c r="A125" s="42"/>
      <c r="B125" s="43"/>
      <c r="C125" s="43" t="s">
        <v>392</v>
      </c>
      <c r="D125" s="26" t="s">
        <v>393</v>
      </c>
      <c r="E125" s="10">
        <f ca="1">Source!BZ40</f>
        <v>118</v>
      </c>
      <c r="F125" s="57" t="str">
        <f ca="1">CONCATENATE(" )", Source!DL40, Source!FT40, "=", Source!FX40)</f>
        <v xml:space="preserve"> )*0,9=106,2</v>
      </c>
      <c r="G125" s="58"/>
      <c r="H125" s="27">
        <f ca="1">SUM(S120:S127)</f>
        <v>34.25</v>
      </c>
      <c r="I125" s="31"/>
      <c r="J125" s="25">
        <f ca="1">Source!AT40</f>
        <v>106</v>
      </c>
      <c r="K125" s="27">
        <f ca="1">SUM(T120:T127)</f>
        <v>208.92</v>
      </c>
      <c r="L125" s="29"/>
    </row>
    <row r="126" spans="1:26" ht="14.25">
      <c r="A126" s="42"/>
      <c r="B126" s="43"/>
      <c r="C126" s="43" t="s">
        <v>394</v>
      </c>
      <c r="D126" s="26" t="s">
        <v>393</v>
      </c>
      <c r="E126" s="10">
        <f ca="1">Source!CA40</f>
        <v>63</v>
      </c>
      <c r="F126" s="57" t="str">
        <f ca="1">CONCATENATE(" )", Source!DM40, Source!FU40, "=", Source!FY40)</f>
        <v xml:space="preserve"> )*0,85=53,55</v>
      </c>
      <c r="G126" s="58"/>
      <c r="H126" s="27">
        <f ca="1">SUM(U120:U127)</f>
        <v>17.27</v>
      </c>
      <c r="I126" s="31"/>
      <c r="J126" s="25">
        <f ca="1">Source!AU40</f>
        <v>54</v>
      </c>
      <c r="K126" s="27">
        <f ca="1">SUM(V120:V127)</f>
        <v>106.43</v>
      </c>
      <c r="L126" s="29"/>
    </row>
    <row r="127" spans="1:26" ht="14.25">
      <c r="A127" s="44"/>
      <c r="B127" s="45"/>
      <c r="C127" s="45" t="s">
        <v>395</v>
      </c>
      <c r="D127" s="32" t="s">
        <v>396</v>
      </c>
      <c r="E127" s="33">
        <f ca="1">Source!AQ40</f>
        <v>45.89</v>
      </c>
      <c r="F127" s="34"/>
      <c r="G127" s="35" t="str">
        <f ca="1">Source!DI40</f>
        <v>)*0,8</v>
      </c>
      <c r="H127" s="34"/>
      <c r="I127" s="35"/>
      <c r="J127" s="35"/>
      <c r="K127" s="34"/>
      <c r="L127" s="36">
        <f ca="1">Source!U40</f>
        <v>3.744624</v>
      </c>
    </row>
    <row r="128" spans="1:26" ht="15">
      <c r="G128" s="56">
        <f ca="1">H122+H123+H125+H126</f>
        <v>93.45</v>
      </c>
      <c r="H128" s="56"/>
      <c r="J128" s="56">
        <f ca="1">K122+K123+K125+K126</f>
        <v>571.55999999999995</v>
      </c>
      <c r="K128" s="56"/>
      <c r="L128" s="37">
        <f ca="1">Source!U40</f>
        <v>3.744624</v>
      </c>
      <c r="O128" s="21">
        <f>G128</f>
        <v>93.45</v>
      </c>
      <c r="P128" s="21">
        <f>J128</f>
        <v>571.55999999999995</v>
      </c>
      <c r="Q128" s="21">
        <f>L128</f>
        <v>3.744624</v>
      </c>
      <c r="W128">
        <f ca="1">IF(Source!BI40&lt;=1,H122+H123+H125+H126, 0)</f>
        <v>93.45</v>
      </c>
      <c r="X128">
        <f ca="1">IF(Source!BI40=2,H122+H123+H125+H126, 0)</f>
        <v>0</v>
      </c>
      <c r="Y128">
        <f ca="1">IF(Source!BI40=3,H122+H123+H125+H126, 0)</f>
        <v>0</v>
      </c>
      <c r="Z128">
        <f ca="1">IF(Source!BI40=4,H122+H123+H125+H126, 0)</f>
        <v>0</v>
      </c>
    </row>
    <row r="129" spans="1:26" ht="42.75">
      <c r="A129" s="42" t="str">
        <f ca="1">Source!E41</f>
        <v>14</v>
      </c>
      <c r="B129" s="43" t="str">
        <f ca="1">Source!F41</f>
        <v>63-10-1</v>
      </c>
      <c r="C129" s="43" t="str">
        <f ca="1">Source!G41</f>
        <v>Разборка облицовки из гипсокартонных листов стен, откосов и перегородок</v>
      </c>
      <c r="D129" s="26" t="str">
        <f ca="1">Source!H41</f>
        <v>100 м2</v>
      </c>
      <c r="E129" s="10">
        <f ca="1">Source!I41</f>
        <v>1.1113</v>
      </c>
      <c r="F129" s="27">
        <f ca="1">Source!AL41+Source!AM41+Source!AO41</f>
        <v>69.41</v>
      </c>
      <c r="G129" s="28"/>
      <c r="H129" s="27"/>
      <c r="I129" s="28" t="str">
        <f ca="1">Source!BO41</f>
        <v/>
      </c>
      <c r="J129" s="28"/>
      <c r="K129" s="27"/>
      <c r="L129" s="29"/>
      <c r="S129">
        <f ca="1">ROUND((Source!FX41/100)*((ROUND(Source!AF41*Source!I41, 2)+ROUND(Source!AE41*Source!I41, 2))), 2)</f>
        <v>56.36</v>
      </c>
      <c r="T129">
        <f ca="1">Source!X41</f>
        <v>344.34</v>
      </c>
      <c r="U129">
        <f ca="1">ROUND((Source!FY41/100)*((ROUND(Source!AF41*Source!I41, 2)+ROUND(Source!AE41*Source!I41, 2))), 2)</f>
        <v>36.6</v>
      </c>
      <c r="V129">
        <f ca="1">Source!Y41</f>
        <v>223.6</v>
      </c>
    </row>
    <row r="130" spans="1:26">
      <c r="C130" s="20" t="str">
        <f ca="1">"Объем: "&amp;Source!I41&amp;"=(102,4+"&amp;"4,77+"&amp;"3,96)/"&amp;"100"</f>
        <v>Объем: 1,1113=(102,4+4,77+3,96)/100</v>
      </c>
    </row>
    <row r="131" spans="1:26" ht="14.25">
      <c r="A131" s="42"/>
      <c r="B131" s="43"/>
      <c r="C131" s="43" t="s">
        <v>389</v>
      </c>
      <c r="D131" s="26"/>
      <c r="E131" s="10"/>
      <c r="F131" s="27">
        <f ca="1">Source!AO41</f>
        <v>63.16</v>
      </c>
      <c r="G131" s="28" t="str">
        <f ca="1">Source!DG41</f>
        <v/>
      </c>
      <c r="H131" s="27">
        <f ca="1">ROUND(Source!AF41*Source!I41, 2)</f>
        <v>70.19</v>
      </c>
      <c r="I131" s="28"/>
      <c r="J131" s="28">
        <f ca="1">IF(Source!BA41&lt;&gt; 0, Source!BA41, 1)</f>
        <v>6.11</v>
      </c>
      <c r="K131" s="27">
        <f ca="1">Source!S41</f>
        <v>428.86</v>
      </c>
      <c r="L131" s="29"/>
      <c r="R131">
        <f>H131</f>
        <v>70.19</v>
      </c>
    </row>
    <row r="132" spans="1:26" ht="14.25">
      <c r="A132" s="42"/>
      <c r="B132" s="43"/>
      <c r="C132" s="43" t="s">
        <v>276</v>
      </c>
      <c r="D132" s="26"/>
      <c r="E132" s="10"/>
      <c r="F132" s="27">
        <f ca="1">Source!AM41</f>
        <v>6.25</v>
      </c>
      <c r="G132" s="28" t="str">
        <f ca="1">Source!DE41</f>
        <v/>
      </c>
      <c r="H132" s="27">
        <f ca="1">ROUND(Source!AD41*Source!I41, 2)</f>
        <v>6.95</v>
      </c>
      <c r="I132" s="28"/>
      <c r="J132" s="28">
        <f ca="1">IF(Source!BB41&lt;&gt; 0, Source!BB41, 1)</f>
        <v>6.11</v>
      </c>
      <c r="K132" s="27">
        <f ca="1">Source!Q41</f>
        <v>42.44</v>
      </c>
      <c r="L132" s="29"/>
    </row>
    <row r="133" spans="1:26" ht="14.25">
      <c r="A133" s="42"/>
      <c r="B133" s="43"/>
      <c r="C133" s="43" t="s">
        <v>390</v>
      </c>
      <c r="D133" s="26"/>
      <c r="E133" s="10"/>
      <c r="F133" s="27">
        <f ca="1">Source!AN41</f>
        <v>2.7</v>
      </c>
      <c r="G133" s="28" t="str">
        <f ca="1">Source!DF41</f>
        <v/>
      </c>
      <c r="H133" s="30">
        <f ca="1">ROUND(Source!AE41*Source!I41, 2)</f>
        <v>3</v>
      </c>
      <c r="I133" s="28"/>
      <c r="J133" s="28">
        <f ca="1">IF(Source!BS41&lt;&gt; 0, Source!BS41, 1)</f>
        <v>6.11</v>
      </c>
      <c r="K133" s="30">
        <f ca="1">Source!R41</f>
        <v>18.329999999999998</v>
      </c>
      <c r="L133" s="29"/>
      <c r="R133">
        <f>H133</f>
        <v>3</v>
      </c>
    </row>
    <row r="134" spans="1:26" ht="14.25">
      <c r="A134" s="42"/>
      <c r="B134" s="43"/>
      <c r="C134" s="43" t="s">
        <v>392</v>
      </c>
      <c r="D134" s="26" t="s">
        <v>393</v>
      </c>
      <c r="E134" s="10">
        <f ca="1">Source!BZ41</f>
        <v>77</v>
      </c>
      <c r="F134" s="46"/>
      <c r="G134" s="28"/>
      <c r="H134" s="27">
        <f ca="1">SUM(S129:S136)</f>
        <v>56.36</v>
      </c>
      <c r="I134" s="31"/>
      <c r="J134" s="25">
        <f ca="1">Source!AT41</f>
        <v>77</v>
      </c>
      <c r="K134" s="27">
        <f ca="1">SUM(T129:T136)</f>
        <v>344.34</v>
      </c>
      <c r="L134" s="29"/>
    </row>
    <row r="135" spans="1:26" ht="14.25">
      <c r="A135" s="42"/>
      <c r="B135" s="43"/>
      <c r="C135" s="43" t="s">
        <v>394</v>
      </c>
      <c r="D135" s="26" t="s">
        <v>393</v>
      </c>
      <c r="E135" s="10">
        <f ca="1">Source!CA41</f>
        <v>50</v>
      </c>
      <c r="F135" s="46"/>
      <c r="G135" s="28"/>
      <c r="H135" s="27">
        <f ca="1">SUM(U129:U136)</f>
        <v>36.6</v>
      </c>
      <c r="I135" s="31"/>
      <c r="J135" s="25">
        <f ca="1">Source!AU41</f>
        <v>50</v>
      </c>
      <c r="K135" s="27">
        <f ca="1">SUM(V129:V136)</f>
        <v>223.6</v>
      </c>
      <c r="L135" s="29"/>
    </row>
    <row r="136" spans="1:26" ht="14.25">
      <c r="A136" s="44"/>
      <c r="B136" s="45"/>
      <c r="C136" s="45" t="s">
        <v>395</v>
      </c>
      <c r="D136" s="32" t="s">
        <v>396</v>
      </c>
      <c r="E136" s="33">
        <f ca="1">Source!AQ41</f>
        <v>7.31</v>
      </c>
      <c r="F136" s="34"/>
      <c r="G136" s="35" t="str">
        <f ca="1">Source!DI41</f>
        <v/>
      </c>
      <c r="H136" s="34"/>
      <c r="I136" s="35"/>
      <c r="J136" s="35"/>
      <c r="K136" s="34"/>
      <c r="L136" s="36">
        <f ca="1">Source!U41</f>
        <v>8.1236029999999992</v>
      </c>
    </row>
    <row r="137" spans="1:26" ht="15">
      <c r="G137" s="56">
        <f ca="1">H131+H132+H134+H135</f>
        <v>170.1</v>
      </c>
      <c r="H137" s="56"/>
      <c r="J137" s="56">
        <f ca="1">K131+K132+K134+K135</f>
        <v>1039.24</v>
      </c>
      <c r="K137" s="56"/>
      <c r="L137" s="37">
        <f ca="1">Source!U41</f>
        <v>8.1236029999999992</v>
      </c>
      <c r="O137" s="21">
        <f>G137</f>
        <v>170.1</v>
      </c>
      <c r="P137" s="21">
        <f>J137</f>
        <v>1039.24</v>
      </c>
      <c r="Q137" s="21">
        <f>L137</f>
        <v>8.1236029999999992</v>
      </c>
      <c r="W137">
        <f ca="1">IF(Source!BI41&lt;=1,H131+H132+H134+H135, 0)</f>
        <v>170.1</v>
      </c>
      <c r="X137">
        <f ca="1">IF(Source!BI41=2,H131+H132+H134+H135, 0)</f>
        <v>0</v>
      </c>
      <c r="Y137">
        <f ca="1">IF(Source!BI41=3,H131+H132+H134+H135, 0)</f>
        <v>0</v>
      </c>
      <c r="Z137">
        <f ca="1">IF(Source!BI41=4,H131+H132+H134+H135, 0)</f>
        <v>0</v>
      </c>
    </row>
    <row r="138" spans="1:26" ht="57">
      <c r="A138" s="42" t="str">
        <f ca="1">Source!E42</f>
        <v>15</v>
      </c>
      <c r="B138" s="43" t="str">
        <f ca="1">Source!F42</f>
        <v>15-02-041-03</v>
      </c>
      <c r="C138" s="43" t="str">
        <f ca="1">Source!G42</f>
        <v>Разборка :Устройство металлического каркаса из направляющих профилей под облицовку различными материалами стен</v>
      </c>
      <c r="D138" s="26" t="str">
        <f ca="1">Source!H42</f>
        <v>100 м2</v>
      </c>
      <c r="E138" s="10">
        <f ca="1">Source!I42</f>
        <v>1.1113</v>
      </c>
      <c r="F138" s="27">
        <f ca="1">Source!AL42+Source!AM42+Source!AO42</f>
        <v>3623.4500000000003</v>
      </c>
      <c r="G138" s="28"/>
      <c r="H138" s="27"/>
      <c r="I138" s="28" t="str">
        <f ca="1">Source!BO42</f>
        <v/>
      </c>
      <c r="J138" s="28"/>
      <c r="K138" s="27"/>
      <c r="L138" s="29"/>
      <c r="S138">
        <f ca="1">ROUND((Source!FX42/100)*((ROUND(Source!AF42*Source!I42, 2)+ROUND(Source!AE42*Source!I42, 2))), 2)</f>
        <v>289.57</v>
      </c>
      <c r="T138">
        <f ca="1">Source!X42</f>
        <v>1778.6</v>
      </c>
      <c r="U138">
        <f ca="1">ROUND((Source!FY42/100)*((ROUND(Source!AF42*Source!I42, 2)+ROUND(Source!AE42*Source!I42, 2))), 2)</f>
        <v>143.25</v>
      </c>
      <c r="V138">
        <f ca="1">Source!Y42</f>
        <v>879.94</v>
      </c>
    </row>
    <row r="139" spans="1:26">
      <c r="C139" s="20" t="str">
        <f ca="1">"Объем: "&amp;Source!I42&amp;"=111,13/"&amp;"100"</f>
        <v>Объем: 1,1113=111,13/100</v>
      </c>
    </row>
    <row r="140" spans="1:26" ht="14.25">
      <c r="A140" s="42"/>
      <c r="B140" s="43"/>
      <c r="C140" s="43" t="s">
        <v>389</v>
      </c>
      <c r="D140" s="26"/>
      <c r="E140" s="10"/>
      <c r="F140" s="27">
        <f ca="1">Source!AO42</f>
        <v>393.32</v>
      </c>
      <c r="G140" s="28" t="str">
        <f ca="1">Source!DG42</f>
        <v>)*0,7</v>
      </c>
      <c r="H140" s="27">
        <f ca="1">ROUND(Source!AF42*Source!I42, 2)</f>
        <v>305.95999999999998</v>
      </c>
      <c r="I140" s="28"/>
      <c r="J140" s="28">
        <f ca="1">IF(Source!BA42&lt;&gt; 0, Source!BA42, 1)</f>
        <v>6.11</v>
      </c>
      <c r="K140" s="27">
        <f ca="1">Source!S42</f>
        <v>1869.43</v>
      </c>
      <c r="L140" s="29"/>
      <c r="R140">
        <f>H140</f>
        <v>305.95999999999998</v>
      </c>
    </row>
    <row r="141" spans="1:26" ht="14.25">
      <c r="A141" s="42"/>
      <c r="B141" s="43"/>
      <c r="C141" s="43" t="s">
        <v>276</v>
      </c>
      <c r="D141" s="26"/>
      <c r="E141" s="10"/>
      <c r="F141" s="27">
        <f ca="1">Source!AM42</f>
        <v>1.51</v>
      </c>
      <c r="G141" s="28" t="str">
        <f ca="1">Source!DE42</f>
        <v>)*0,7</v>
      </c>
      <c r="H141" s="27">
        <f ca="1">ROUND(Source!AD42*Source!I42, 2)</f>
        <v>1.17</v>
      </c>
      <c r="I141" s="28"/>
      <c r="J141" s="28">
        <f ca="1">IF(Source!BB42&lt;&gt; 0, Source!BB42, 1)</f>
        <v>6.11</v>
      </c>
      <c r="K141" s="27">
        <f ca="1">Source!Q42</f>
        <v>7.13</v>
      </c>
      <c r="L141" s="29"/>
    </row>
    <row r="142" spans="1:26" ht="14.25">
      <c r="A142" s="42"/>
      <c r="B142" s="43"/>
      <c r="C142" s="43" t="s">
        <v>390</v>
      </c>
      <c r="D142" s="26"/>
      <c r="E142" s="10"/>
      <c r="F142" s="27">
        <f ca="1">Source!AN42</f>
        <v>0.59</v>
      </c>
      <c r="G142" s="28" t="str">
        <f ca="1">Source!DF42</f>
        <v>)*0,7</v>
      </c>
      <c r="H142" s="30">
        <f ca="1">ROUND(Source!AE42*Source!I42, 2)</f>
        <v>0.46</v>
      </c>
      <c r="I142" s="28"/>
      <c r="J142" s="28">
        <f ca="1">IF(Source!BS42&lt;&gt; 0, Source!BS42, 1)</f>
        <v>6.11</v>
      </c>
      <c r="K142" s="30">
        <f ca="1">Source!R42</f>
        <v>2.78</v>
      </c>
      <c r="L142" s="29"/>
      <c r="R142">
        <f>H142</f>
        <v>0.46</v>
      </c>
    </row>
    <row r="143" spans="1:26" ht="14.25">
      <c r="A143" s="42"/>
      <c r="B143" s="43"/>
      <c r="C143" s="43" t="s">
        <v>392</v>
      </c>
      <c r="D143" s="26" t="s">
        <v>393</v>
      </c>
      <c r="E143" s="10">
        <f ca="1">Source!BZ42</f>
        <v>105</v>
      </c>
      <c r="F143" s="57" t="str">
        <f ca="1">CONCATENATE(" )", Source!DL42, Source!FT42, "=", Source!FX42)</f>
        <v xml:space="preserve"> )*0,9=94,5</v>
      </c>
      <c r="G143" s="58"/>
      <c r="H143" s="27">
        <f ca="1">SUM(S138:S145)</f>
        <v>289.57</v>
      </c>
      <c r="I143" s="31"/>
      <c r="J143" s="25">
        <f ca="1">Source!AT42</f>
        <v>95</v>
      </c>
      <c r="K143" s="27">
        <f ca="1">SUM(T138:T145)</f>
        <v>1778.6</v>
      </c>
      <c r="L143" s="29"/>
    </row>
    <row r="144" spans="1:26" ht="14.25">
      <c r="A144" s="42"/>
      <c r="B144" s="43"/>
      <c r="C144" s="43" t="s">
        <v>394</v>
      </c>
      <c r="D144" s="26" t="s">
        <v>393</v>
      </c>
      <c r="E144" s="10">
        <f ca="1">Source!CA42</f>
        <v>55</v>
      </c>
      <c r="F144" s="57" t="str">
        <f ca="1">CONCATENATE(" )", Source!DM42, Source!FU42, "=", Source!FY42)</f>
        <v xml:space="preserve"> )*0,85=46,75</v>
      </c>
      <c r="G144" s="58"/>
      <c r="H144" s="27">
        <f ca="1">SUM(U138:U145)</f>
        <v>143.25</v>
      </c>
      <c r="I144" s="31"/>
      <c r="J144" s="25">
        <f ca="1">Source!AU42</f>
        <v>47</v>
      </c>
      <c r="K144" s="27">
        <f ca="1">SUM(V138:V145)</f>
        <v>879.94</v>
      </c>
      <c r="L144" s="29"/>
    </row>
    <row r="145" spans="1:26" ht="14.25">
      <c r="A145" s="44"/>
      <c r="B145" s="45"/>
      <c r="C145" s="45" t="s">
        <v>395</v>
      </c>
      <c r="D145" s="32" t="s">
        <v>396</v>
      </c>
      <c r="E145" s="33">
        <f ca="1">Source!AQ42</f>
        <v>46.11</v>
      </c>
      <c r="F145" s="34"/>
      <c r="G145" s="35" t="str">
        <f ca="1">Source!DI42</f>
        <v>)*0,7</v>
      </c>
      <c r="H145" s="34"/>
      <c r="I145" s="35"/>
      <c r="J145" s="35"/>
      <c r="K145" s="34"/>
      <c r="L145" s="36">
        <f ca="1">Source!U42</f>
        <v>35.869430100000002</v>
      </c>
    </row>
    <row r="146" spans="1:26" ht="15">
      <c r="G146" s="56">
        <f ca="1">H140+H141+H143+H144</f>
        <v>739.95</v>
      </c>
      <c r="H146" s="56"/>
      <c r="J146" s="56">
        <f ca="1">K140+K141+K143+K144</f>
        <v>4535.1000000000004</v>
      </c>
      <c r="K146" s="56"/>
      <c r="L146" s="37">
        <f ca="1">Source!U42</f>
        <v>35.869430100000002</v>
      </c>
      <c r="O146" s="21">
        <f>G146</f>
        <v>739.95</v>
      </c>
      <c r="P146" s="21">
        <f>J146</f>
        <v>4535.1000000000004</v>
      </c>
      <c r="Q146" s="21">
        <f>L146</f>
        <v>35.869430100000002</v>
      </c>
      <c r="W146">
        <f ca="1">IF(Source!BI42&lt;=1,H140+H141+H143+H144, 0)</f>
        <v>739.95</v>
      </c>
      <c r="X146">
        <f ca="1">IF(Source!BI42=2,H140+H141+H143+H144, 0)</f>
        <v>0</v>
      </c>
      <c r="Y146">
        <f ca="1">IF(Source!BI42=3,H140+H141+H143+H144, 0)</f>
        <v>0</v>
      </c>
      <c r="Z146">
        <f ca="1">IF(Source!BI42=4,H140+H141+H143+H144, 0)</f>
        <v>0</v>
      </c>
    </row>
    <row r="147" spans="1:26" ht="28.5">
      <c r="A147" s="42" t="str">
        <f ca="1">Source!E43</f>
        <v>16</v>
      </c>
      <c r="B147" s="43" t="str">
        <f ca="1">Source!F43</f>
        <v>63-10-2</v>
      </c>
      <c r="C147" s="43" t="str">
        <f ca="1">Source!G43</f>
        <v>Разборка облицовки из гипсокартонных листов потолков</v>
      </c>
      <c r="D147" s="26" t="str">
        <f ca="1">Source!H43</f>
        <v>100 м2</v>
      </c>
      <c r="E147" s="10">
        <f ca="1">Source!I43</f>
        <v>0.29799999999999999</v>
      </c>
      <c r="F147" s="27">
        <f ca="1">Source!AL43+Source!AM43+Source!AO43</f>
        <v>89.02</v>
      </c>
      <c r="G147" s="28"/>
      <c r="H147" s="27"/>
      <c r="I147" s="28" t="str">
        <f ca="1">Source!BO43</f>
        <v/>
      </c>
      <c r="J147" s="28"/>
      <c r="K147" s="27"/>
      <c r="L147" s="29"/>
      <c r="S147">
        <f ca="1">ROUND((Source!FX43/100)*((ROUND(Source!AF43*Source!I43, 2)+ROUND(Source!AE43*Source!I43, 2))), 2)</f>
        <v>19.61</v>
      </c>
      <c r="T147">
        <f ca="1">Source!X43</f>
        <v>119.84</v>
      </c>
      <c r="U147">
        <f ca="1">ROUND((Source!FY43/100)*((ROUND(Source!AF43*Source!I43, 2)+ROUND(Source!AE43*Source!I43, 2))), 2)</f>
        <v>12.74</v>
      </c>
      <c r="V147">
        <f ca="1">Source!Y43</f>
        <v>77.819999999999993</v>
      </c>
    </row>
    <row r="148" spans="1:26">
      <c r="C148" s="20" t="str">
        <f ca="1">"Объем: "&amp;Source!I43&amp;"=29,8/"&amp;"100"</f>
        <v>Объем: 0,298=29,8/100</v>
      </c>
    </row>
    <row r="149" spans="1:26" ht="14.25">
      <c r="A149" s="42"/>
      <c r="B149" s="43"/>
      <c r="C149" s="43" t="s">
        <v>389</v>
      </c>
      <c r="D149" s="26"/>
      <c r="E149" s="10"/>
      <c r="F149" s="27">
        <f ca="1">Source!AO43</f>
        <v>82.77</v>
      </c>
      <c r="G149" s="28" t="str">
        <f ca="1">Source!DG43</f>
        <v/>
      </c>
      <c r="H149" s="27">
        <f ca="1">ROUND(Source!AF43*Source!I43, 2)</f>
        <v>24.67</v>
      </c>
      <c r="I149" s="28"/>
      <c r="J149" s="28">
        <f ca="1">IF(Source!BA43&lt;&gt; 0, Source!BA43, 1)</f>
        <v>6.11</v>
      </c>
      <c r="K149" s="27">
        <f ca="1">Source!S43</f>
        <v>150.71</v>
      </c>
      <c r="L149" s="29"/>
      <c r="R149">
        <f>H149</f>
        <v>24.67</v>
      </c>
    </row>
    <row r="150" spans="1:26" ht="14.25">
      <c r="A150" s="42"/>
      <c r="B150" s="43"/>
      <c r="C150" s="43" t="s">
        <v>276</v>
      </c>
      <c r="D150" s="26"/>
      <c r="E150" s="10"/>
      <c r="F150" s="27">
        <f ca="1">Source!AM43</f>
        <v>6.25</v>
      </c>
      <c r="G150" s="28" t="str">
        <f ca="1">Source!DE43</f>
        <v/>
      </c>
      <c r="H150" s="27">
        <f ca="1">ROUND(Source!AD43*Source!I43, 2)</f>
        <v>1.86</v>
      </c>
      <c r="I150" s="28"/>
      <c r="J150" s="28">
        <f ca="1">IF(Source!BB43&lt;&gt; 0, Source!BB43, 1)</f>
        <v>6.11</v>
      </c>
      <c r="K150" s="27">
        <f ca="1">Source!Q43</f>
        <v>11.38</v>
      </c>
      <c r="L150" s="29"/>
    </row>
    <row r="151" spans="1:26" ht="14.25">
      <c r="A151" s="42"/>
      <c r="B151" s="43"/>
      <c r="C151" s="43" t="s">
        <v>390</v>
      </c>
      <c r="D151" s="26"/>
      <c r="E151" s="10"/>
      <c r="F151" s="27">
        <f ca="1">Source!AN43</f>
        <v>2.7</v>
      </c>
      <c r="G151" s="28" t="str">
        <f ca="1">Source!DF43</f>
        <v/>
      </c>
      <c r="H151" s="30">
        <f ca="1">ROUND(Source!AE43*Source!I43, 2)</f>
        <v>0.8</v>
      </c>
      <c r="I151" s="28"/>
      <c r="J151" s="28">
        <f ca="1">IF(Source!BS43&lt;&gt; 0, Source!BS43, 1)</f>
        <v>6.11</v>
      </c>
      <c r="K151" s="30">
        <f ca="1">Source!R43</f>
        <v>4.92</v>
      </c>
      <c r="L151" s="29"/>
      <c r="R151">
        <f>H151</f>
        <v>0.8</v>
      </c>
    </row>
    <row r="152" spans="1:26" ht="14.25">
      <c r="A152" s="42"/>
      <c r="B152" s="43"/>
      <c r="C152" s="43" t="s">
        <v>392</v>
      </c>
      <c r="D152" s="26" t="s">
        <v>393</v>
      </c>
      <c r="E152" s="10">
        <f ca="1">Source!BZ43</f>
        <v>77</v>
      </c>
      <c r="F152" s="46"/>
      <c r="G152" s="28"/>
      <c r="H152" s="27">
        <f ca="1">SUM(S147:S154)</f>
        <v>19.61</v>
      </c>
      <c r="I152" s="31"/>
      <c r="J152" s="25">
        <f ca="1">Source!AT43</f>
        <v>77</v>
      </c>
      <c r="K152" s="27">
        <f ca="1">SUM(T147:T154)</f>
        <v>119.84</v>
      </c>
      <c r="L152" s="29"/>
    </row>
    <row r="153" spans="1:26" ht="14.25">
      <c r="A153" s="42"/>
      <c r="B153" s="43"/>
      <c r="C153" s="43" t="s">
        <v>394</v>
      </c>
      <c r="D153" s="26" t="s">
        <v>393</v>
      </c>
      <c r="E153" s="10">
        <f ca="1">Source!CA43</f>
        <v>50</v>
      </c>
      <c r="F153" s="46"/>
      <c r="G153" s="28"/>
      <c r="H153" s="27">
        <f ca="1">SUM(U147:U154)</f>
        <v>12.74</v>
      </c>
      <c r="I153" s="31"/>
      <c r="J153" s="25">
        <f ca="1">Source!AU43</f>
        <v>50</v>
      </c>
      <c r="K153" s="27">
        <f ca="1">SUM(V147:V154)</f>
        <v>77.819999999999993</v>
      </c>
      <c r="L153" s="29"/>
    </row>
    <row r="154" spans="1:26" ht="14.25">
      <c r="A154" s="44"/>
      <c r="B154" s="45"/>
      <c r="C154" s="45" t="s">
        <v>395</v>
      </c>
      <c r="D154" s="32" t="s">
        <v>396</v>
      </c>
      <c r="E154" s="33">
        <f ca="1">Source!AQ43</f>
        <v>9.58</v>
      </c>
      <c r="F154" s="34"/>
      <c r="G154" s="35" t="str">
        <f ca="1">Source!DI43</f>
        <v/>
      </c>
      <c r="H154" s="34"/>
      <c r="I154" s="35"/>
      <c r="J154" s="35"/>
      <c r="K154" s="34"/>
      <c r="L154" s="36">
        <f ca="1">Source!U43</f>
        <v>2.8548399999999998</v>
      </c>
    </row>
    <row r="155" spans="1:26" ht="15">
      <c r="G155" s="56">
        <f ca="1">H149+H150+H152+H153</f>
        <v>58.88</v>
      </c>
      <c r="H155" s="56"/>
      <c r="J155" s="56">
        <f ca="1">K149+K150+K152+K153</f>
        <v>359.75</v>
      </c>
      <c r="K155" s="56"/>
      <c r="L155" s="37">
        <f ca="1">Source!U43</f>
        <v>2.8548399999999998</v>
      </c>
      <c r="O155" s="21">
        <f>G155</f>
        <v>58.88</v>
      </c>
      <c r="P155" s="21">
        <f>J155</f>
        <v>359.75</v>
      </c>
      <c r="Q155" s="21">
        <f>L155</f>
        <v>2.8548399999999998</v>
      </c>
      <c r="W155">
        <f ca="1">IF(Source!BI43&lt;=1,H149+H150+H152+H153, 0)</f>
        <v>58.88</v>
      </c>
      <c r="X155">
        <f ca="1">IF(Source!BI43=2,H149+H150+H152+H153, 0)</f>
        <v>0</v>
      </c>
      <c r="Y155">
        <f ca="1">IF(Source!BI43=3,H149+H150+H152+H153, 0)</f>
        <v>0</v>
      </c>
      <c r="Z155">
        <f ca="1">IF(Source!BI43=4,H149+H150+H152+H153, 0)</f>
        <v>0</v>
      </c>
    </row>
    <row r="156" spans="1:26" ht="57">
      <c r="A156" s="42" t="str">
        <f ca="1">Source!E44</f>
        <v>17</v>
      </c>
      <c r="B156" s="43" t="str">
        <f ca="1">Source!F44</f>
        <v>15-02-041-01</v>
      </c>
      <c r="C156" s="43" t="str">
        <f ca="1">Source!G44</f>
        <v>Разборка:Устройство металлического каркаса из направляющих профилей под облицовку различными материалами потолков</v>
      </c>
      <c r="D156" s="26" t="str">
        <f ca="1">Source!H44</f>
        <v>100 м2</v>
      </c>
      <c r="E156" s="10">
        <f ca="1">Source!I44</f>
        <v>0.29799999999999999</v>
      </c>
      <c r="F156" s="27">
        <f ca="1">Source!AL44+Source!AM44+Source!AO44</f>
        <v>2919.9399999999996</v>
      </c>
      <c r="G156" s="28"/>
      <c r="H156" s="27"/>
      <c r="I156" s="28" t="str">
        <f ca="1">Source!BO44</f>
        <v/>
      </c>
      <c r="J156" s="28"/>
      <c r="K156" s="27"/>
      <c r="L156" s="29"/>
      <c r="S156">
        <f ca="1">ROUND((Source!FX44/100)*((ROUND(Source!AF44*Source!I44, 2)+ROUND(Source!AE44*Source!I44, 2))), 2)</f>
        <v>81.96</v>
      </c>
      <c r="T156">
        <f ca="1">Source!X44</f>
        <v>503.42</v>
      </c>
      <c r="U156">
        <f ca="1">ROUND((Source!FY44/100)*((ROUND(Source!AF44*Source!I44, 2)+ROUND(Source!AE44*Source!I44, 2))), 2)</f>
        <v>40.549999999999997</v>
      </c>
      <c r="V156">
        <f ca="1">Source!Y44</f>
        <v>249.06</v>
      </c>
    </row>
    <row r="157" spans="1:26">
      <c r="C157" s="20" t="str">
        <f ca="1">"Объем: "&amp;Source!I44&amp;"=29,8/"&amp;"100"</f>
        <v>Объем: 0,298=29,8/100</v>
      </c>
    </row>
    <row r="158" spans="1:26" ht="14.25">
      <c r="A158" s="42"/>
      <c r="B158" s="43"/>
      <c r="C158" s="43" t="s">
        <v>389</v>
      </c>
      <c r="D158" s="26"/>
      <c r="E158" s="10"/>
      <c r="F158" s="27">
        <f ca="1">Source!AO44</f>
        <v>415.33</v>
      </c>
      <c r="G158" s="28" t="str">
        <f ca="1">Source!DG44</f>
        <v>)*0,7</v>
      </c>
      <c r="H158" s="27">
        <f ca="1">ROUND(Source!AF44*Source!I44, 2)</f>
        <v>86.64</v>
      </c>
      <c r="I158" s="28"/>
      <c r="J158" s="28">
        <f ca="1">IF(Source!BA44&lt;&gt; 0, Source!BA44, 1)</f>
        <v>6.11</v>
      </c>
      <c r="K158" s="27">
        <f ca="1">Source!S44</f>
        <v>529.36</v>
      </c>
      <c r="L158" s="29"/>
      <c r="R158">
        <f>H158</f>
        <v>86.64</v>
      </c>
    </row>
    <row r="159" spans="1:26" ht="14.25">
      <c r="A159" s="42"/>
      <c r="B159" s="43"/>
      <c r="C159" s="43" t="s">
        <v>276</v>
      </c>
      <c r="D159" s="26"/>
      <c r="E159" s="10"/>
      <c r="F159" s="27">
        <f ca="1">Source!AM44</f>
        <v>1.1399999999999999</v>
      </c>
      <c r="G159" s="28" t="str">
        <f ca="1">Source!DE44</f>
        <v>)*0,7</v>
      </c>
      <c r="H159" s="27">
        <f ca="1">ROUND(Source!AD44*Source!I44, 2)</f>
        <v>0.24</v>
      </c>
      <c r="I159" s="28"/>
      <c r="J159" s="28">
        <f ca="1">IF(Source!BB44&lt;&gt; 0, Source!BB44, 1)</f>
        <v>6.11</v>
      </c>
      <c r="K159" s="27">
        <f ca="1">Source!Q44</f>
        <v>1.46</v>
      </c>
      <c r="L159" s="29"/>
    </row>
    <row r="160" spans="1:26" ht="14.25">
      <c r="A160" s="42"/>
      <c r="B160" s="43"/>
      <c r="C160" s="43" t="s">
        <v>390</v>
      </c>
      <c r="D160" s="26"/>
      <c r="E160" s="10"/>
      <c r="F160" s="27">
        <f ca="1">Source!AN44</f>
        <v>0.44</v>
      </c>
      <c r="G160" s="28" t="str">
        <f ca="1">Source!DF44</f>
        <v>)*0,7</v>
      </c>
      <c r="H160" s="30">
        <f ca="1">ROUND(Source!AE44*Source!I44, 2)</f>
        <v>0.09</v>
      </c>
      <c r="I160" s="28"/>
      <c r="J160" s="28">
        <f ca="1">IF(Source!BS44&lt;&gt; 0, Source!BS44, 1)</f>
        <v>6.11</v>
      </c>
      <c r="K160" s="30">
        <f ca="1">Source!R44</f>
        <v>0.56000000000000005</v>
      </c>
      <c r="L160" s="29"/>
      <c r="R160">
        <f>H160</f>
        <v>0.09</v>
      </c>
    </row>
    <row r="161" spans="1:26" ht="14.25">
      <c r="A161" s="42"/>
      <c r="B161" s="43"/>
      <c r="C161" s="43" t="s">
        <v>392</v>
      </c>
      <c r="D161" s="26" t="s">
        <v>393</v>
      </c>
      <c r="E161" s="10">
        <f ca="1">Source!BZ44</f>
        <v>105</v>
      </c>
      <c r="F161" s="57" t="str">
        <f ca="1">CONCATENATE(" )", Source!DL44, Source!FT44, "=", Source!FX44)</f>
        <v xml:space="preserve"> )*0,9=94,5</v>
      </c>
      <c r="G161" s="58"/>
      <c r="H161" s="27">
        <f ca="1">SUM(S156:S163)</f>
        <v>81.96</v>
      </c>
      <c r="I161" s="31"/>
      <c r="J161" s="25">
        <f ca="1">Source!AT44</f>
        <v>95</v>
      </c>
      <c r="K161" s="27">
        <f ca="1">SUM(T156:T163)</f>
        <v>503.42</v>
      </c>
      <c r="L161" s="29"/>
    </row>
    <row r="162" spans="1:26" ht="14.25">
      <c r="A162" s="42"/>
      <c r="B162" s="43"/>
      <c r="C162" s="43" t="s">
        <v>394</v>
      </c>
      <c r="D162" s="26" t="s">
        <v>393</v>
      </c>
      <c r="E162" s="10">
        <f ca="1">Source!CA44</f>
        <v>55</v>
      </c>
      <c r="F162" s="57" t="str">
        <f ca="1">CONCATENATE(" )", Source!DM44, Source!FU44, "=", Source!FY44)</f>
        <v xml:space="preserve"> )*0,85=46,75</v>
      </c>
      <c r="G162" s="58"/>
      <c r="H162" s="27">
        <f ca="1">SUM(U156:U163)</f>
        <v>40.549999999999997</v>
      </c>
      <c r="I162" s="31"/>
      <c r="J162" s="25">
        <f ca="1">Source!AU44</f>
        <v>47</v>
      </c>
      <c r="K162" s="27">
        <f ca="1">SUM(V156:V163)</f>
        <v>249.06</v>
      </c>
      <c r="L162" s="29"/>
    </row>
    <row r="163" spans="1:26" ht="14.25">
      <c r="A163" s="44"/>
      <c r="B163" s="45"/>
      <c r="C163" s="45" t="s">
        <v>395</v>
      </c>
      <c r="D163" s="32" t="s">
        <v>396</v>
      </c>
      <c r="E163" s="33">
        <f ca="1">Source!AQ44</f>
        <v>48.69</v>
      </c>
      <c r="F163" s="34"/>
      <c r="G163" s="35" t="str">
        <f ca="1">Source!DI44</f>
        <v>)*0,7</v>
      </c>
      <c r="H163" s="34"/>
      <c r="I163" s="35"/>
      <c r="J163" s="35"/>
      <c r="K163" s="34"/>
      <c r="L163" s="36">
        <f ca="1">Source!U44</f>
        <v>10.156733999999998</v>
      </c>
    </row>
    <row r="164" spans="1:26" ht="15">
      <c r="G164" s="56">
        <f ca="1">H158+H159+H161+H162</f>
        <v>209.39</v>
      </c>
      <c r="H164" s="56"/>
      <c r="J164" s="56">
        <f ca="1">K158+K159+K161+K162</f>
        <v>1283.3</v>
      </c>
      <c r="K164" s="56"/>
      <c r="L164" s="37">
        <f ca="1">Source!U44</f>
        <v>10.156733999999998</v>
      </c>
      <c r="O164" s="21">
        <f>G164</f>
        <v>209.39</v>
      </c>
      <c r="P164" s="21">
        <f>J164</f>
        <v>1283.3</v>
      </c>
      <c r="Q164" s="21">
        <f>L164</f>
        <v>10.156733999999998</v>
      </c>
      <c r="W164">
        <f ca="1">IF(Source!BI44&lt;=1,H158+H159+H161+H162, 0)</f>
        <v>209.39</v>
      </c>
      <c r="X164">
        <f ca="1">IF(Source!BI44=2,H158+H159+H161+H162, 0)</f>
        <v>0</v>
      </c>
      <c r="Y164">
        <f ca="1">IF(Source!BI44=3,H158+H159+H161+H162, 0)</f>
        <v>0</v>
      </c>
      <c r="Z164">
        <f ca="1">IF(Source!BI44=4,H158+H159+H161+H162, 0)</f>
        <v>0</v>
      </c>
    </row>
    <row r="165" spans="1:26" ht="28.5">
      <c r="A165" s="42" t="str">
        <f ca="1">Source!E45</f>
        <v>18</v>
      </c>
      <c r="B165" s="43" t="str">
        <f ca="1">Source!F45</f>
        <v>56-3-4</v>
      </c>
      <c r="C165" s="43" t="str">
        <f ca="1">Source!G45</f>
        <v>Снятие подоконных досок пластиковых</v>
      </c>
      <c r="D165" s="26" t="str">
        <f ca="1">Source!H45</f>
        <v>100 м2</v>
      </c>
      <c r="E165" s="10">
        <f ca="1">Source!I45</f>
        <v>2.8000000000000001E-2</v>
      </c>
      <c r="F165" s="27">
        <f ca="1">Source!AL45+Source!AM45+Source!AO45</f>
        <v>113.78</v>
      </c>
      <c r="G165" s="28"/>
      <c r="H165" s="27"/>
      <c r="I165" s="28" t="str">
        <f ca="1">Source!BO45</f>
        <v/>
      </c>
      <c r="J165" s="28"/>
      <c r="K165" s="27"/>
      <c r="L165" s="29"/>
      <c r="S165">
        <f ca="1">ROUND((Source!FX45/100)*((ROUND(Source!AF45*Source!I45, 2)+ROUND(Source!AE45*Source!I45, 2))), 2)</f>
        <v>2.62</v>
      </c>
      <c r="T165">
        <f ca="1">Source!X45</f>
        <v>15.97</v>
      </c>
      <c r="U165">
        <f ca="1">ROUND((Source!FY45/100)*((ROUND(Source!AF45*Source!I45, 2)+ROUND(Source!AE45*Source!I45, 2))), 2)</f>
        <v>1.98</v>
      </c>
      <c r="V165">
        <f ca="1">Source!Y45</f>
        <v>12.07</v>
      </c>
    </row>
    <row r="166" spans="1:26">
      <c r="C166" s="20" t="str">
        <f ca="1">"Объем: "&amp;Source!I45&amp;"=2,8/"&amp;"100"</f>
        <v>Объем: 0,028=2,8/100</v>
      </c>
    </row>
    <row r="167" spans="1:26" ht="14.25">
      <c r="A167" s="42"/>
      <c r="B167" s="43"/>
      <c r="C167" s="43" t="s">
        <v>389</v>
      </c>
      <c r="D167" s="26"/>
      <c r="E167" s="10"/>
      <c r="F167" s="27">
        <f ca="1">Source!AO45</f>
        <v>113.78</v>
      </c>
      <c r="G167" s="28" t="str">
        <f ca="1">Source!DG45</f>
        <v/>
      </c>
      <c r="H167" s="27">
        <f ca="1">ROUND(Source!AF45*Source!I45, 2)</f>
        <v>3.19</v>
      </c>
      <c r="I167" s="28"/>
      <c r="J167" s="28">
        <f ca="1">IF(Source!BA45&lt;&gt; 0, Source!BA45, 1)</f>
        <v>6.11</v>
      </c>
      <c r="K167" s="27">
        <f ca="1">Source!S45</f>
        <v>19.47</v>
      </c>
      <c r="L167" s="29"/>
      <c r="R167">
        <f>H167</f>
        <v>3.19</v>
      </c>
    </row>
    <row r="168" spans="1:26" ht="14.25">
      <c r="A168" s="42"/>
      <c r="B168" s="43"/>
      <c r="C168" s="43" t="s">
        <v>392</v>
      </c>
      <c r="D168" s="26" t="s">
        <v>393</v>
      </c>
      <c r="E168" s="10">
        <f ca="1">Source!BZ45</f>
        <v>82</v>
      </c>
      <c r="F168" s="46"/>
      <c r="G168" s="28"/>
      <c r="H168" s="27">
        <f ca="1">SUM(S165:S170)</f>
        <v>2.62</v>
      </c>
      <c r="I168" s="31"/>
      <c r="J168" s="25">
        <f ca="1">Source!AT45</f>
        <v>82</v>
      </c>
      <c r="K168" s="27">
        <f ca="1">SUM(T165:T170)</f>
        <v>15.97</v>
      </c>
      <c r="L168" s="29"/>
    </row>
    <row r="169" spans="1:26" ht="14.25">
      <c r="A169" s="42"/>
      <c r="B169" s="43"/>
      <c r="C169" s="43" t="s">
        <v>394</v>
      </c>
      <c r="D169" s="26" t="s">
        <v>393</v>
      </c>
      <c r="E169" s="10">
        <f ca="1">Source!CA45</f>
        <v>62</v>
      </c>
      <c r="F169" s="46"/>
      <c r="G169" s="28"/>
      <c r="H169" s="27">
        <f ca="1">SUM(U165:U170)</f>
        <v>1.98</v>
      </c>
      <c r="I169" s="31"/>
      <c r="J169" s="25">
        <f ca="1">Source!AU45</f>
        <v>62</v>
      </c>
      <c r="K169" s="27">
        <f ca="1">SUM(V165:V170)</f>
        <v>12.07</v>
      </c>
      <c r="L169" s="29"/>
    </row>
    <row r="170" spans="1:26" ht="14.25">
      <c r="A170" s="44"/>
      <c r="B170" s="45"/>
      <c r="C170" s="45" t="s">
        <v>395</v>
      </c>
      <c r="D170" s="32" t="s">
        <v>396</v>
      </c>
      <c r="E170" s="33">
        <f ca="1">Source!AQ45</f>
        <v>14.7</v>
      </c>
      <c r="F170" s="34"/>
      <c r="G170" s="35" t="str">
        <f ca="1">Source!DI45</f>
        <v/>
      </c>
      <c r="H170" s="34"/>
      <c r="I170" s="35"/>
      <c r="J170" s="35"/>
      <c r="K170" s="34"/>
      <c r="L170" s="36">
        <f ca="1">Source!U45</f>
        <v>0.41159999999999997</v>
      </c>
    </row>
    <row r="171" spans="1:26" ht="15">
      <c r="G171" s="56">
        <f ca="1">H167+H168+H169</f>
        <v>7.7900000000000009</v>
      </c>
      <c r="H171" s="56"/>
      <c r="J171" s="56">
        <f ca="1">K167+K168+K169</f>
        <v>47.51</v>
      </c>
      <c r="K171" s="56"/>
      <c r="L171" s="37">
        <f ca="1">Source!U45</f>
        <v>0.41159999999999997</v>
      </c>
      <c r="O171" s="21">
        <f>G171</f>
        <v>7.7900000000000009</v>
      </c>
      <c r="P171" s="21">
        <f>J171</f>
        <v>47.51</v>
      </c>
      <c r="Q171" s="21">
        <f>L171</f>
        <v>0.41159999999999997</v>
      </c>
      <c r="W171">
        <f ca="1">IF(Source!BI45&lt;=1,H167+H168+H169, 0)</f>
        <v>7.7900000000000009</v>
      </c>
      <c r="X171">
        <f ca="1">IF(Source!BI45=2,H167+H168+H169, 0)</f>
        <v>0</v>
      </c>
      <c r="Y171">
        <f ca="1">IF(Source!BI45=3,H167+H168+H169, 0)</f>
        <v>0</v>
      </c>
      <c r="Z171">
        <f ca="1">IF(Source!BI45=4,H167+H168+H169, 0)</f>
        <v>0</v>
      </c>
    </row>
    <row r="172" spans="1:26" ht="28.5">
      <c r="A172" s="42" t="str">
        <f ca="1">Source!E46</f>
        <v>19</v>
      </c>
      <c r="B172" s="43" t="str">
        <f ca="1">Source!F46</f>
        <v>13-06-003-01</v>
      </c>
      <c r="C172" s="43" t="str">
        <f ca="1">Source!G46</f>
        <v>Очистка поверхности щетками</v>
      </c>
      <c r="D172" s="26" t="str">
        <f ca="1">Source!H46</f>
        <v>м2</v>
      </c>
      <c r="E172" s="10">
        <f ca="1">Source!I46</f>
        <v>40.86</v>
      </c>
      <c r="F172" s="27">
        <f ca="1">Source!AL46+Source!AM46+Source!AO46</f>
        <v>7.68</v>
      </c>
      <c r="G172" s="28"/>
      <c r="H172" s="27"/>
      <c r="I172" s="28" t="str">
        <f ca="1">Source!BO46</f>
        <v/>
      </c>
      <c r="J172" s="28"/>
      <c r="K172" s="27"/>
      <c r="L172" s="29"/>
      <c r="S172">
        <f ca="1">ROUND((Source!FX46/100)*((ROUND(Source!AF46*Source!I46, 2)+ROUND(Source!AE46*Source!I46, 2))), 2)</f>
        <v>292.24</v>
      </c>
      <c r="T172">
        <f ca="1">Source!X46</f>
        <v>1785.6</v>
      </c>
      <c r="U172">
        <f ca="1">ROUND((Source!FY46/100)*((ROUND(Source!AF46*Source!I46, 2)+ROUND(Source!AE46*Source!I46, 2))), 2)</f>
        <v>214.67</v>
      </c>
      <c r="V172">
        <f ca="1">Source!Y46</f>
        <v>1322.67</v>
      </c>
    </row>
    <row r="173" spans="1:26">
      <c r="C173" s="20" t="str">
        <f ca="1">"Объем: "&amp;Source!I46&amp;"=16,84+"&amp;"24,02"</f>
        <v>Объем: 40,86=16,84+24,02</v>
      </c>
    </row>
    <row r="174" spans="1:26" ht="14.25">
      <c r="A174" s="42"/>
      <c r="B174" s="43"/>
      <c r="C174" s="43" t="s">
        <v>389</v>
      </c>
      <c r="D174" s="26"/>
      <c r="E174" s="10"/>
      <c r="F174" s="27">
        <f ca="1">Source!AO46</f>
        <v>7.68</v>
      </c>
      <c r="G174" s="28" t="str">
        <f ca="1">Source!DG46</f>
        <v>)*1,15</v>
      </c>
      <c r="H174" s="27">
        <f ca="1">ROUND(Source!AF46*Source!I46, 2)</f>
        <v>360.79</v>
      </c>
      <c r="I174" s="28"/>
      <c r="J174" s="28">
        <f ca="1">IF(Source!BA46&lt;&gt; 0, Source!BA46, 1)</f>
        <v>6.11</v>
      </c>
      <c r="K174" s="27">
        <f ca="1">Source!S46</f>
        <v>2204.4499999999998</v>
      </c>
      <c r="L174" s="29"/>
      <c r="R174">
        <f>H174</f>
        <v>360.79</v>
      </c>
    </row>
    <row r="175" spans="1:26" ht="14.25">
      <c r="A175" s="42"/>
      <c r="B175" s="43"/>
      <c r="C175" s="43" t="s">
        <v>392</v>
      </c>
      <c r="D175" s="26" t="s">
        <v>393</v>
      </c>
      <c r="E175" s="10">
        <f ca="1">Source!BZ46</f>
        <v>90</v>
      </c>
      <c r="F175" s="57" t="str">
        <f ca="1">CONCATENATE(" )", Source!DL46, Source!FT46, "=", Source!FX46)</f>
        <v xml:space="preserve"> )*0,9=81</v>
      </c>
      <c r="G175" s="58"/>
      <c r="H175" s="27">
        <f ca="1">SUM(S172:S177)</f>
        <v>292.24</v>
      </c>
      <c r="I175" s="31"/>
      <c r="J175" s="25">
        <f ca="1">Source!AT46</f>
        <v>81</v>
      </c>
      <c r="K175" s="27">
        <f ca="1">SUM(T172:T177)</f>
        <v>1785.6</v>
      </c>
      <c r="L175" s="29"/>
    </row>
    <row r="176" spans="1:26" ht="14.25">
      <c r="A176" s="42"/>
      <c r="B176" s="43"/>
      <c r="C176" s="43" t="s">
        <v>394</v>
      </c>
      <c r="D176" s="26" t="s">
        <v>393</v>
      </c>
      <c r="E176" s="10">
        <f ca="1">Source!CA46</f>
        <v>70</v>
      </c>
      <c r="F176" s="57" t="str">
        <f ca="1">CONCATENATE(" )", Source!DM46, Source!FU46, "=", Source!FY46)</f>
        <v xml:space="preserve"> )*0,85=59,5</v>
      </c>
      <c r="G176" s="58"/>
      <c r="H176" s="27">
        <f ca="1">SUM(U172:U177)</f>
        <v>214.67</v>
      </c>
      <c r="I176" s="31"/>
      <c r="J176" s="25">
        <f ca="1">Source!AU46</f>
        <v>60</v>
      </c>
      <c r="K176" s="27">
        <f ca="1">SUM(V172:V177)</f>
        <v>1322.67</v>
      </c>
      <c r="L176" s="29"/>
    </row>
    <row r="177" spans="1:26" ht="14.25">
      <c r="A177" s="44"/>
      <c r="B177" s="45"/>
      <c r="C177" s="45" t="s">
        <v>395</v>
      </c>
      <c r="D177" s="32" t="s">
        <v>396</v>
      </c>
      <c r="E177" s="33">
        <f ca="1">Source!AQ46</f>
        <v>0.9</v>
      </c>
      <c r="F177" s="34"/>
      <c r="G177" s="35" t="str">
        <f ca="1">Source!DI46</f>
        <v>)*1,15</v>
      </c>
      <c r="H177" s="34"/>
      <c r="I177" s="35"/>
      <c r="J177" s="35"/>
      <c r="K177" s="34"/>
      <c r="L177" s="36">
        <f ca="1">Source!U46</f>
        <v>42.290099999999995</v>
      </c>
    </row>
    <row r="178" spans="1:26" ht="15">
      <c r="G178" s="56">
        <f ca="1">H174+H175+H176</f>
        <v>867.69999999999993</v>
      </c>
      <c r="H178" s="56"/>
      <c r="J178" s="56">
        <f ca="1">K174+K175+K176</f>
        <v>5312.7199999999993</v>
      </c>
      <c r="K178" s="56"/>
      <c r="L178" s="37">
        <f ca="1">Source!U46</f>
        <v>42.290099999999995</v>
      </c>
      <c r="O178" s="21">
        <f>G178</f>
        <v>867.69999999999993</v>
      </c>
      <c r="P178" s="21">
        <f>J178</f>
        <v>5312.7199999999993</v>
      </c>
      <c r="Q178" s="21">
        <f>L178</f>
        <v>42.290099999999995</v>
      </c>
      <c r="W178">
        <f ca="1">IF(Source!BI46&lt;=1,H174+H175+H176, 0)</f>
        <v>867.69999999999993</v>
      </c>
      <c r="X178">
        <f ca="1">IF(Source!BI46=2,H174+H175+H176, 0)</f>
        <v>0</v>
      </c>
      <c r="Y178">
        <f ca="1">IF(Source!BI46=3,H174+H175+H176, 0)</f>
        <v>0</v>
      </c>
      <c r="Z178">
        <f ca="1">IF(Source!BI46=4,H174+H175+H176, 0)</f>
        <v>0</v>
      </c>
    </row>
    <row r="179" spans="1:26" ht="28.5">
      <c r="A179" s="42" t="str">
        <f ca="1">Source!E47</f>
        <v>20</v>
      </c>
      <c r="B179" s="43" t="str">
        <f ca="1">Source!F47</f>
        <v>46-02-009-02</v>
      </c>
      <c r="C179" s="43" t="str">
        <f ca="1">Source!G47</f>
        <v>Отбивка штукатурки с поверхностей  потолков кирпичных</v>
      </c>
      <c r="D179" s="26" t="str">
        <f ca="1">Source!H47</f>
        <v>100 м2</v>
      </c>
      <c r="E179" s="10">
        <f ca="1">Source!I47</f>
        <v>6.63</v>
      </c>
      <c r="F179" s="27">
        <f ca="1">Source!AL47+Source!AM47+Source!AO47</f>
        <v>178</v>
      </c>
      <c r="G179" s="28"/>
      <c r="H179" s="27"/>
      <c r="I179" s="28" t="str">
        <f ca="1">Source!BO47</f>
        <v/>
      </c>
      <c r="J179" s="28"/>
      <c r="K179" s="27"/>
      <c r="L179" s="29"/>
      <c r="S179">
        <f ca="1">ROUND((Source!FX47/100)*((ROUND(Source!AF47*Source!I47, 2)+ROUND(Source!AE47*Source!I47, 2))), 2)</f>
        <v>1168.3399999999999</v>
      </c>
      <c r="T179">
        <f ca="1">Source!X47</f>
        <v>7138.55</v>
      </c>
      <c r="U179">
        <f ca="1">ROUND((Source!FY47/100)*((ROUND(Source!AF47*Source!I47, 2)+ROUND(Source!AE47*Source!I47, 2))), 2)</f>
        <v>702.18</v>
      </c>
      <c r="V179">
        <f ca="1">Source!Y47</f>
        <v>4326.3999999999996</v>
      </c>
    </row>
    <row r="180" spans="1:26">
      <c r="C180" s="20" t="str">
        <f ca="1">"Объем: "&amp;Source!I47&amp;"=(294*"&amp;"1,6+"&amp;"192,6)/"&amp;"100"</f>
        <v>Объем: 6,63=(294*1,6+192,6)/100</v>
      </c>
    </row>
    <row r="181" spans="1:26" ht="14.25">
      <c r="A181" s="42"/>
      <c r="B181" s="43"/>
      <c r="C181" s="43" t="s">
        <v>389</v>
      </c>
      <c r="D181" s="26"/>
      <c r="E181" s="10"/>
      <c r="F181" s="27">
        <f ca="1">Source!AO47</f>
        <v>178</v>
      </c>
      <c r="G181" s="28" t="str">
        <f ca="1">Source!DG47</f>
        <v/>
      </c>
      <c r="H181" s="27">
        <f ca="1">ROUND(Source!AF47*Source!I47, 2)</f>
        <v>1180.1400000000001</v>
      </c>
      <c r="I181" s="28"/>
      <c r="J181" s="28">
        <f ca="1">IF(Source!BA47&lt;&gt; 0, Source!BA47, 1)</f>
        <v>6.11</v>
      </c>
      <c r="K181" s="27">
        <f ca="1">Source!S47</f>
        <v>7210.66</v>
      </c>
      <c r="L181" s="29"/>
      <c r="R181">
        <f>H181</f>
        <v>1180.1400000000001</v>
      </c>
    </row>
    <row r="182" spans="1:26" ht="14.25">
      <c r="A182" s="42"/>
      <c r="B182" s="43"/>
      <c r="C182" s="43" t="s">
        <v>392</v>
      </c>
      <c r="D182" s="26" t="s">
        <v>393</v>
      </c>
      <c r="E182" s="10">
        <f ca="1">Source!BZ47</f>
        <v>110</v>
      </c>
      <c r="F182" s="57" t="str">
        <f ca="1">CONCATENATE(" )", Source!DL47, Source!FT47, "=", Source!FX47)</f>
        <v xml:space="preserve"> )*0,9=99</v>
      </c>
      <c r="G182" s="58"/>
      <c r="H182" s="27">
        <f ca="1">SUM(S179:S184)</f>
        <v>1168.3399999999999</v>
      </c>
      <c r="I182" s="31"/>
      <c r="J182" s="25">
        <f ca="1">Source!AT47</f>
        <v>99</v>
      </c>
      <c r="K182" s="27">
        <f ca="1">SUM(T179:T184)</f>
        <v>7138.55</v>
      </c>
      <c r="L182" s="29"/>
    </row>
    <row r="183" spans="1:26" ht="14.25">
      <c r="A183" s="42"/>
      <c r="B183" s="43"/>
      <c r="C183" s="43" t="s">
        <v>394</v>
      </c>
      <c r="D183" s="26" t="s">
        <v>393</v>
      </c>
      <c r="E183" s="10">
        <f ca="1">Source!CA47</f>
        <v>70</v>
      </c>
      <c r="F183" s="57" t="str">
        <f ca="1">CONCATENATE(" )", Source!DM47, Source!FU47, "=", Source!FY47)</f>
        <v xml:space="preserve"> )*0,85=59,5</v>
      </c>
      <c r="G183" s="58"/>
      <c r="H183" s="27">
        <f ca="1">SUM(U179:U184)</f>
        <v>702.18</v>
      </c>
      <c r="I183" s="31"/>
      <c r="J183" s="25">
        <f ca="1">Source!AU47</f>
        <v>60</v>
      </c>
      <c r="K183" s="27">
        <f ca="1">SUM(V179:V184)</f>
        <v>4326.3999999999996</v>
      </c>
      <c r="L183" s="29"/>
    </row>
    <row r="184" spans="1:26" ht="14.25">
      <c r="A184" s="44"/>
      <c r="B184" s="45"/>
      <c r="C184" s="45" t="s">
        <v>395</v>
      </c>
      <c r="D184" s="32" t="s">
        <v>396</v>
      </c>
      <c r="E184" s="33">
        <f ca="1">Source!AQ47</f>
        <v>22.82</v>
      </c>
      <c r="F184" s="34"/>
      <c r="G184" s="35" t="str">
        <f ca="1">Source!DI47</f>
        <v/>
      </c>
      <c r="H184" s="34"/>
      <c r="I184" s="35"/>
      <c r="J184" s="35"/>
      <c r="K184" s="34"/>
      <c r="L184" s="36">
        <f ca="1">Source!U47</f>
        <v>151.29660000000001</v>
      </c>
    </row>
    <row r="185" spans="1:26" ht="15">
      <c r="G185" s="56">
        <f ca="1">H181+H182+H183</f>
        <v>3050.66</v>
      </c>
      <c r="H185" s="56"/>
      <c r="J185" s="56">
        <f ca="1">K181+K182+K183</f>
        <v>18675.61</v>
      </c>
      <c r="K185" s="56"/>
      <c r="L185" s="37">
        <f ca="1">Source!U47</f>
        <v>151.29660000000001</v>
      </c>
      <c r="O185" s="21">
        <f>G185</f>
        <v>3050.66</v>
      </c>
      <c r="P185" s="21">
        <f>J185</f>
        <v>18675.61</v>
      </c>
      <c r="Q185" s="21">
        <f>L185</f>
        <v>151.29660000000001</v>
      </c>
      <c r="W185">
        <f ca="1">IF(Source!BI47&lt;=1,H181+H182+H183, 0)</f>
        <v>3050.66</v>
      </c>
      <c r="X185">
        <f ca="1">IF(Source!BI47=2,H181+H182+H183, 0)</f>
        <v>0</v>
      </c>
      <c r="Y185">
        <f ca="1">IF(Source!BI47=3,H181+H182+H183, 0)</f>
        <v>0</v>
      </c>
      <c r="Z185">
        <f ca="1">IF(Source!BI47=4,H181+H182+H183, 0)</f>
        <v>0</v>
      </c>
    </row>
    <row r="186" spans="1:26" ht="42.75">
      <c r="A186" s="42" t="str">
        <f ca="1">Source!E48</f>
        <v>21</v>
      </c>
      <c r="B186" s="43" t="str">
        <f ca="1">Source!F48</f>
        <v>62-42-1</v>
      </c>
      <c r="C186" s="43" t="str">
        <f ca="1">Source!G48</f>
        <v>Протравка цементной штукатурки нейтрализующим раствором стен и потолков</v>
      </c>
      <c r="D186" s="26" t="str">
        <f ca="1">Source!H48</f>
        <v>100 м2</v>
      </c>
      <c r="E186" s="10">
        <f ca="1">Source!I48</f>
        <v>0.6</v>
      </c>
      <c r="F186" s="27">
        <f ca="1">Source!AL48+Source!AM48+Source!AO48</f>
        <v>37.1</v>
      </c>
      <c r="G186" s="28"/>
      <c r="H186" s="27"/>
      <c r="I186" s="28" t="str">
        <f ca="1">Source!BO48</f>
        <v/>
      </c>
      <c r="J186" s="28"/>
      <c r="K186" s="27"/>
      <c r="L186" s="29"/>
      <c r="S186">
        <f ca="1">ROUND((Source!FX48/100)*((ROUND(Source!AF48*Source!I48, 2)+ROUND(Source!AE48*Source!I48, 2))), 2)</f>
        <v>14.12</v>
      </c>
      <c r="T186">
        <f ca="1">Source!X48</f>
        <v>86.26</v>
      </c>
      <c r="U186">
        <f ca="1">ROUND((Source!FY48/100)*((ROUND(Source!AF48*Source!I48, 2)+ROUND(Source!AE48*Source!I48, 2))), 2)</f>
        <v>8.83</v>
      </c>
      <c r="V186">
        <f ca="1">Source!Y48</f>
        <v>53.91</v>
      </c>
    </row>
    <row r="187" spans="1:26">
      <c r="C187" s="20" t="str">
        <f ca="1">"Объем: "&amp;Source!I48&amp;"=60/"&amp;"100"</f>
        <v>Объем: 0,6=60/100</v>
      </c>
    </row>
    <row r="188" spans="1:26" ht="14.25">
      <c r="A188" s="42"/>
      <c r="B188" s="43"/>
      <c r="C188" s="43" t="s">
        <v>389</v>
      </c>
      <c r="D188" s="26"/>
      <c r="E188" s="10"/>
      <c r="F188" s="27">
        <f ca="1">Source!AO48</f>
        <v>29.41</v>
      </c>
      <c r="G188" s="28" t="str">
        <f ca="1">Source!DG48</f>
        <v/>
      </c>
      <c r="H188" s="27">
        <f ca="1">ROUND(Source!AF48*Source!I48, 2)</f>
        <v>17.649999999999999</v>
      </c>
      <c r="I188" s="28"/>
      <c r="J188" s="28">
        <f ca="1">IF(Source!BA48&lt;&gt; 0, Source!BA48, 1)</f>
        <v>6.11</v>
      </c>
      <c r="K188" s="27">
        <f ca="1">Source!S48</f>
        <v>107.82</v>
      </c>
      <c r="L188" s="29"/>
      <c r="R188">
        <f>H188</f>
        <v>17.649999999999999</v>
      </c>
    </row>
    <row r="189" spans="1:26" ht="14.25">
      <c r="A189" s="42"/>
      <c r="B189" s="43"/>
      <c r="C189" s="43" t="s">
        <v>391</v>
      </c>
      <c r="D189" s="26"/>
      <c r="E189" s="10"/>
      <c r="F189" s="27">
        <f ca="1">Source!AL48</f>
        <v>7.69</v>
      </c>
      <c r="G189" s="28" t="str">
        <f ca="1">Source!DD48</f>
        <v/>
      </c>
      <c r="H189" s="27">
        <f ca="1">ROUND(Source!AC48*Source!I48, 2)</f>
        <v>4.6100000000000003</v>
      </c>
      <c r="I189" s="28"/>
      <c r="J189" s="28">
        <f ca="1">IF(Source!BC48&lt;&gt; 0, Source!BC48, 1)</f>
        <v>6.11</v>
      </c>
      <c r="K189" s="27">
        <f ca="1">Source!P48</f>
        <v>28.19</v>
      </c>
      <c r="L189" s="29"/>
    </row>
    <row r="190" spans="1:26" ht="14.25">
      <c r="A190" s="42"/>
      <c r="B190" s="43"/>
      <c r="C190" s="43" t="s">
        <v>392</v>
      </c>
      <c r="D190" s="26" t="s">
        <v>393</v>
      </c>
      <c r="E190" s="10">
        <f ca="1">Source!BZ48</f>
        <v>80</v>
      </c>
      <c r="F190" s="46"/>
      <c r="G190" s="28"/>
      <c r="H190" s="27">
        <f ca="1">SUM(S186:S194)</f>
        <v>14.12</v>
      </c>
      <c r="I190" s="31"/>
      <c r="J190" s="25">
        <f ca="1">Source!AT48</f>
        <v>80</v>
      </c>
      <c r="K190" s="27">
        <f ca="1">SUM(T186:T194)</f>
        <v>86.26</v>
      </c>
      <c r="L190" s="29"/>
    </row>
    <row r="191" spans="1:26" ht="14.25">
      <c r="A191" s="42"/>
      <c r="B191" s="43"/>
      <c r="C191" s="43" t="s">
        <v>394</v>
      </c>
      <c r="D191" s="26" t="s">
        <v>393</v>
      </c>
      <c r="E191" s="10">
        <f ca="1">Source!CA48</f>
        <v>50</v>
      </c>
      <c r="F191" s="46"/>
      <c r="G191" s="28"/>
      <c r="H191" s="27">
        <f ca="1">SUM(U186:U194)</f>
        <v>8.83</v>
      </c>
      <c r="I191" s="31"/>
      <c r="J191" s="25">
        <f ca="1">Source!AU48</f>
        <v>50</v>
      </c>
      <c r="K191" s="27">
        <f ca="1">SUM(V186:V194)</f>
        <v>53.91</v>
      </c>
      <c r="L191" s="29"/>
    </row>
    <row r="192" spans="1:26" ht="14.25">
      <c r="A192" s="42"/>
      <c r="B192" s="43"/>
      <c r="C192" s="43" t="s">
        <v>395</v>
      </c>
      <c r="D192" s="26" t="s">
        <v>396</v>
      </c>
      <c r="E192" s="10">
        <f ca="1">Source!AQ48</f>
        <v>3.77</v>
      </c>
      <c r="F192" s="27"/>
      <c r="G192" s="28" t="str">
        <f ca="1">Source!DI48</f>
        <v/>
      </c>
      <c r="H192" s="27"/>
      <c r="I192" s="28"/>
      <c r="J192" s="28"/>
      <c r="K192" s="27"/>
      <c r="L192" s="38">
        <f ca="1">Source!U48</f>
        <v>2.262</v>
      </c>
    </row>
    <row r="193" spans="1:26" ht="42.75">
      <c r="A193" s="42" t="str">
        <f ca="1">Source!E49</f>
        <v>21,1</v>
      </c>
      <c r="B193" s="43" t="str">
        <f ca="1">Source!F49</f>
        <v>14.2.06.03-0201</v>
      </c>
      <c r="C193" s="43" t="str">
        <f ca="1">Source!G49</f>
        <v>Грунтовка-антисептик (против грибков и плесеней) "БИРС Гидрофоб специализированный"</v>
      </c>
      <c r="D193" s="26" t="str">
        <f ca="1">Source!H49</f>
        <v>т</v>
      </c>
      <c r="E193" s="10">
        <f ca="1">Source!I49</f>
        <v>7.7999999999999996E-3</v>
      </c>
      <c r="F193" s="27">
        <f ca="1">Source!AL49+Source!AM49+Source!AO49</f>
        <v>33449.699999999997</v>
      </c>
      <c r="G193" s="39" t="s">
        <v>1069</v>
      </c>
      <c r="H193" s="27">
        <f ca="1">ROUND(Source!AC49*Source!I49, 2)+ROUND(Source!AD49*Source!I49, 2)+ROUND(Source!AF49*Source!I49, 2)</f>
        <v>260.91000000000003</v>
      </c>
      <c r="I193" s="28"/>
      <c r="J193" s="28">
        <f ca="1">IF(Source!BC49&lt;&gt; 0, Source!BC49, 1)</f>
        <v>6.11</v>
      </c>
      <c r="K193" s="27">
        <f ca="1">Source!O49</f>
        <v>1594.15</v>
      </c>
      <c r="L193" s="29"/>
      <c r="S193">
        <f ca="1">ROUND((Source!FX49/100)*((ROUND(Source!AF49*Source!I49, 2)+ROUND(Source!AE49*Source!I49, 2))), 2)</f>
        <v>0</v>
      </c>
      <c r="T193">
        <f ca="1">Source!X49</f>
        <v>0</v>
      </c>
      <c r="U193">
        <f ca="1">ROUND((Source!FY49/100)*((ROUND(Source!AF49*Source!I49, 2)+ROUND(Source!AE49*Source!I49, 2))), 2)</f>
        <v>0</v>
      </c>
      <c r="V193">
        <f ca="1">Source!Y49</f>
        <v>0</v>
      </c>
      <c r="W193">
        <f ca="1">IF(Source!BI49&lt;=1,H193, 0)</f>
        <v>260.91000000000003</v>
      </c>
      <c r="X193">
        <f ca="1">IF(Source!BI49=2,H193, 0)</f>
        <v>0</v>
      </c>
      <c r="Y193">
        <f ca="1">IF(Source!BI49=3,H193, 0)</f>
        <v>0</v>
      </c>
      <c r="Z193">
        <f ca="1">IF(Source!BI49=4,H193, 0)</f>
        <v>0</v>
      </c>
    </row>
    <row r="194" spans="1:26" ht="28.5">
      <c r="A194" s="44" t="str">
        <f ca="1">Source!E50</f>
        <v>21,2</v>
      </c>
      <c r="B194" s="45" t="str">
        <f ca="1">Source!F50</f>
        <v>01.3.05.19-0011</v>
      </c>
      <c r="C194" s="45" t="str">
        <f ca="1">Source!G50</f>
        <v>Купорос медный марки А</v>
      </c>
      <c r="D194" s="32" t="str">
        <f ca="1">Source!H50</f>
        <v>т</v>
      </c>
      <c r="E194" s="33">
        <f ca="1">Source!I50</f>
        <v>-5.9999999999999995E-4</v>
      </c>
      <c r="F194" s="34">
        <f ca="1">Source!AL50+Source!AM50+Source!AO50</f>
        <v>7571</v>
      </c>
      <c r="G194" s="40" t="s">
        <v>1069</v>
      </c>
      <c r="H194" s="34">
        <f ca="1">ROUND(Source!AC50*Source!I50, 2)+ROUND(Source!AD50*Source!I50, 2)+ROUND(Source!AF50*Source!I50, 2)</f>
        <v>-4.54</v>
      </c>
      <c r="I194" s="35"/>
      <c r="J194" s="35">
        <f ca="1">IF(Source!BC50&lt;&gt; 0, Source!BC50, 1)</f>
        <v>6.11</v>
      </c>
      <c r="K194" s="34">
        <f ca="1">Source!O50</f>
        <v>-27.76</v>
      </c>
      <c r="L194" s="41"/>
      <c r="S194">
        <f ca="1">ROUND((Source!FX50/100)*((ROUND(Source!AF50*Source!I50, 2)+ROUND(Source!AE50*Source!I50, 2))), 2)</f>
        <v>0</v>
      </c>
      <c r="T194">
        <f ca="1">Source!X50</f>
        <v>0</v>
      </c>
      <c r="U194">
        <f ca="1">ROUND((Source!FY50/100)*((ROUND(Source!AF50*Source!I50, 2)+ROUND(Source!AE50*Source!I50, 2))), 2)</f>
        <v>0</v>
      </c>
      <c r="V194">
        <f ca="1">Source!Y50</f>
        <v>0</v>
      </c>
      <c r="W194">
        <f ca="1">IF(Source!BI50&lt;=1,H194, 0)</f>
        <v>-4.54</v>
      </c>
      <c r="X194">
        <f ca="1">IF(Source!BI50=2,H194, 0)</f>
        <v>0</v>
      </c>
      <c r="Y194">
        <f ca="1">IF(Source!BI50=3,H194, 0)</f>
        <v>0</v>
      </c>
      <c r="Z194">
        <f ca="1">IF(Source!BI50=4,H194, 0)</f>
        <v>0</v>
      </c>
    </row>
    <row r="195" spans="1:26" ht="15">
      <c r="G195" s="56">
        <f ca="1">H188+H189+H190+H191+SUM(H193:H194)</f>
        <v>301.58</v>
      </c>
      <c r="H195" s="56"/>
      <c r="J195" s="56">
        <f ca="1">K188+K189+K190+K191+SUM(K193:K194)</f>
        <v>1842.5700000000002</v>
      </c>
      <c r="K195" s="56"/>
      <c r="L195" s="37">
        <f ca="1">Source!U48</f>
        <v>2.262</v>
      </c>
      <c r="O195" s="21">
        <f>G195</f>
        <v>301.58</v>
      </c>
      <c r="P195" s="21">
        <f>J195</f>
        <v>1842.5700000000002</v>
      </c>
      <c r="Q195" s="21">
        <f>L195</f>
        <v>2.262</v>
      </c>
      <c r="W195">
        <f ca="1">IF(Source!BI48&lt;=1,H188+H189+H190+H191, 0)</f>
        <v>45.209999999999994</v>
      </c>
      <c r="X195">
        <f ca="1">IF(Source!BI48=2,H188+H189+H190+H191, 0)</f>
        <v>0</v>
      </c>
      <c r="Y195">
        <f ca="1">IF(Source!BI48=3,H188+H189+H190+H191, 0)</f>
        <v>0</v>
      </c>
      <c r="Z195">
        <f ca="1">IF(Source!BI48=4,H188+H189+H190+H191, 0)</f>
        <v>0</v>
      </c>
    </row>
    <row r="196" spans="1:26" ht="57">
      <c r="A196" s="42" t="str">
        <f ca="1">Source!E55</f>
        <v>22</v>
      </c>
      <c r="B196" s="43" t="str">
        <f ca="1">Source!F55</f>
        <v>15-02-019-04</v>
      </c>
      <c r="C196" s="43" t="str">
        <f ca="1">Source!G55</f>
        <v>Сплошное выравнивание внутренних поверхностей (однослойное оштукатуривание) из сухих растворных смесей толщиной до 10 мм потолков</v>
      </c>
      <c r="D196" s="26" t="str">
        <f ca="1">Source!H55</f>
        <v>100 м2</v>
      </c>
      <c r="E196" s="10">
        <f ca="1">Source!I55</f>
        <v>6.63</v>
      </c>
      <c r="F196" s="27">
        <f ca="1">Source!AL55+Source!AM55+Source!AO55</f>
        <v>341.21000000000004</v>
      </c>
      <c r="G196" s="28"/>
      <c r="H196" s="27"/>
      <c r="I196" s="28" t="str">
        <f ca="1">Source!BO55</f>
        <v/>
      </c>
      <c r="J196" s="28"/>
      <c r="K196" s="27"/>
      <c r="L196" s="29"/>
      <c r="S196">
        <f ca="1">ROUND((Source!FX55/100)*((ROUND(Source!AF55*Source!I55, 2)+ROUND(Source!AE55*Source!I55, 2))), 2)</f>
        <v>2403.4499999999998</v>
      </c>
      <c r="T196">
        <f ca="1">Source!X55</f>
        <v>14762.78</v>
      </c>
      <c r="U196">
        <f ca="1">ROUND((Source!FY55/100)*((ROUND(Source!AF55*Source!I55, 2)+ROUND(Source!AE55*Source!I55, 2))), 2)</f>
        <v>1189.01</v>
      </c>
      <c r="V196">
        <f ca="1">Source!Y55</f>
        <v>7303.69</v>
      </c>
    </row>
    <row r="197" spans="1:26">
      <c r="C197" s="20" t="str">
        <f ca="1">"Объем: "&amp;Source!I55&amp;"=(294*"&amp;"1,6+"&amp;"192,6)/"&amp;"100"</f>
        <v>Объем: 6,63=(294*1,6+192,6)/100</v>
      </c>
    </row>
    <row r="198" spans="1:26" ht="14.25">
      <c r="A198" s="42"/>
      <c r="B198" s="43"/>
      <c r="C198" s="43" t="s">
        <v>389</v>
      </c>
      <c r="D198" s="26"/>
      <c r="E198" s="10"/>
      <c r="F198" s="27">
        <f ca="1">Source!AO55</f>
        <v>321.92</v>
      </c>
      <c r="G198" s="28" t="str">
        <f ca="1">Source!DG55</f>
        <v>)*1,15</v>
      </c>
      <c r="H198" s="27">
        <f ca="1">ROUND(Source!AF55*Source!I55, 2)</f>
        <v>2454.4899999999998</v>
      </c>
      <c r="I198" s="28"/>
      <c r="J198" s="28">
        <f ca="1">IF(Source!BA55&lt;&gt; 0, Source!BA55, 1)</f>
        <v>6.11</v>
      </c>
      <c r="K198" s="27">
        <f ca="1">Source!S55</f>
        <v>14996.95</v>
      </c>
      <c r="L198" s="29"/>
      <c r="R198">
        <f>H198</f>
        <v>2454.4899999999998</v>
      </c>
    </row>
    <row r="199" spans="1:26" ht="14.25">
      <c r="A199" s="42"/>
      <c r="B199" s="43"/>
      <c r="C199" s="43" t="s">
        <v>276</v>
      </c>
      <c r="D199" s="26"/>
      <c r="E199" s="10"/>
      <c r="F199" s="27">
        <f ca="1">Source!AM55</f>
        <v>17.97</v>
      </c>
      <c r="G199" s="28" t="str">
        <f ca="1">Source!DE55</f>
        <v>)*1,25</v>
      </c>
      <c r="H199" s="27">
        <f ca="1">ROUND(Source!AD55*Source!I55, 2)</f>
        <v>148.91</v>
      </c>
      <c r="I199" s="28"/>
      <c r="J199" s="28">
        <f ca="1">IF(Source!BB55&lt;&gt; 0, Source!BB55, 1)</f>
        <v>6.11</v>
      </c>
      <c r="K199" s="27">
        <f ca="1">Source!Q55</f>
        <v>909.84</v>
      </c>
      <c r="L199" s="29"/>
    </row>
    <row r="200" spans="1:26" ht="14.25">
      <c r="A200" s="42"/>
      <c r="B200" s="43"/>
      <c r="C200" s="43" t="s">
        <v>390</v>
      </c>
      <c r="D200" s="26"/>
      <c r="E200" s="10"/>
      <c r="F200" s="27">
        <f ca="1">Source!AN55</f>
        <v>10.72</v>
      </c>
      <c r="G200" s="28" t="str">
        <f ca="1">Source!DF55</f>
        <v>)*1,25</v>
      </c>
      <c r="H200" s="30">
        <f ca="1">ROUND(Source!AE55*Source!I55, 2)</f>
        <v>88.84</v>
      </c>
      <c r="I200" s="28"/>
      <c r="J200" s="28">
        <f ca="1">IF(Source!BS55&lt;&gt; 0, Source!BS55, 1)</f>
        <v>6.11</v>
      </c>
      <c r="K200" s="30">
        <f ca="1">Source!R55</f>
        <v>542.82000000000005</v>
      </c>
      <c r="L200" s="29"/>
      <c r="R200">
        <f>H200</f>
        <v>88.84</v>
      </c>
    </row>
    <row r="201" spans="1:26" ht="14.25">
      <c r="A201" s="42"/>
      <c r="B201" s="43"/>
      <c r="C201" s="43" t="s">
        <v>391</v>
      </c>
      <c r="D201" s="26"/>
      <c r="E201" s="10"/>
      <c r="F201" s="27">
        <f ca="1">Source!AL55</f>
        <v>1.32</v>
      </c>
      <c r="G201" s="28" t="str">
        <f ca="1">Source!DD55</f>
        <v/>
      </c>
      <c r="H201" s="27">
        <f ca="1">ROUND(Source!AC55*Source!I55, 2)</f>
        <v>8.75</v>
      </c>
      <c r="I201" s="28"/>
      <c r="J201" s="28">
        <f ca="1">IF(Source!BC55&lt;&gt; 0, Source!BC55, 1)</f>
        <v>6.11</v>
      </c>
      <c r="K201" s="27">
        <f ca="1">Source!P55</f>
        <v>53.47</v>
      </c>
      <c r="L201" s="29"/>
    </row>
    <row r="202" spans="1:26" ht="14.25">
      <c r="A202" s="42"/>
      <c r="B202" s="43"/>
      <c r="C202" s="43" t="s">
        <v>392</v>
      </c>
      <c r="D202" s="26" t="s">
        <v>393</v>
      </c>
      <c r="E202" s="10">
        <f ca="1">Source!BZ55</f>
        <v>105</v>
      </c>
      <c r="F202" s="57" t="str">
        <f ca="1">CONCATENATE(" )", Source!DL55, Source!FT55, "=", Source!FX55)</f>
        <v xml:space="preserve"> )*0,9=94,5</v>
      </c>
      <c r="G202" s="58"/>
      <c r="H202" s="27">
        <f ca="1">SUM(S196:S206)</f>
        <v>2403.4499999999998</v>
      </c>
      <c r="I202" s="31"/>
      <c r="J202" s="25">
        <f ca="1">Source!AT55</f>
        <v>95</v>
      </c>
      <c r="K202" s="27">
        <f ca="1">SUM(T196:T206)</f>
        <v>14762.78</v>
      </c>
      <c r="L202" s="29"/>
    </row>
    <row r="203" spans="1:26" ht="14.25">
      <c r="A203" s="42"/>
      <c r="B203" s="43"/>
      <c r="C203" s="43" t="s">
        <v>394</v>
      </c>
      <c r="D203" s="26" t="s">
        <v>393</v>
      </c>
      <c r="E203" s="10">
        <f ca="1">Source!CA55</f>
        <v>55</v>
      </c>
      <c r="F203" s="57" t="str">
        <f ca="1">CONCATENATE(" )", Source!DM55, Source!FU55, "=", Source!FY55)</f>
        <v xml:space="preserve"> )*0,85=46,75</v>
      </c>
      <c r="G203" s="58"/>
      <c r="H203" s="27">
        <f ca="1">SUM(U196:U206)</f>
        <v>1189.01</v>
      </c>
      <c r="I203" s="31"/>
      <c r="J203" s="25">
        <f ca="1">Source!AU55</f>
        <v>47</v>
      </c>
      <c r="K203" s="27">
        <f ca="1">SUM(V196:V206)</f>
        <v>7303.69</v>
      </c>
      <c r="L203" s="29"/>
    </row>
    <row r="204" spans="1:26" ht="14.25">
      <c r="A204" s="42"/>
      <c r="B204" s="43"/>
      <c r="C204" s="43" t="s">
        <v>395</v>
      </c>
      <c r="D204" s="26" t="s">
        <v>396</v>
      </c>
      <c r="E204" s="10">
        <f ca="1">Source!AQ55</f>
        <v>37.74</v>
      </c>
      <c r="F204" s="27"/>
      <c r="G204" s="28" t="str">
        <f ca="1">Source!DI55</f>
        <v>)*1,15</v>
      </c>
      <c r="H204" s="27"/>
      <c r="I204" s="28"/>
      <c r="J204" s="28"/>
      <c r="K204" s="27"/>
      <c r="L204" s="38">
        <f ca="1">Source!U55</f>
        <v>287.74862999999999</v>
      </c>
    </row>
    <row r="205" spans="1:26" ht="28.5">
      <c r="A205" s="42" t="str">
        <f ca="1">Source!E56</f>
        <v>22,1</v>
      </c>
      <c r="B205" s="43" t="str">
        <f ca="1">Source!F56</f>
        <v>04.3.02.05-0002</v>
      </c>
      <c r="C205" s="43" t="str">
        <f ca="1">Source!G56</f>
        <v>Смесь штукатурная «Ротбанд», КНАУФ</v>
      </c>
      <c r="D205" s="26" t="str">
        <f ca="1">Source!H56</f>
        <v>кг</v>
      </c>
      <c r="E205" s="10">
        <f ca="1">Source!I56</f>
        <v>5973.63</v>
      </c>
      <c r="F205" s="27">
        <f ca="1">Source!AL56+Source!AM56+Source!AO56</f>
        <v>2.0699999999999998</v>
      </c>
      <c r="G205" s="39" t="s">
        <v>1069</v>
      </c>
      <c r="H205" s="27">
        <f ca="1">ROUND(Source!AC56*Source!I56, 2)+ROUND(Source!AD56*Source!I56, 2)+ROUND(Source!AF56*Source!I56, 2)</f>
        <v>12365.41</v>
      </c>
      <c r="I205" s="28"/>
      <c r="J205" s="28">
        <f ca="1">IF(Source!BC56&lt;&gt; 0, Source!BC56, 1)</f>
        <v>6.11</v>
      </c>
      <c r="K205" s="27">
        <f ca="1">Source!O56</f>
        <v>75552.679999999993</v>
      </c>
      <c r="L205" s="29"/>
      <c r="S205">
        <f ca="1">ROUND((Source!FX56/100)*((ROUND(Source!AF56*Source!I56, 2)+ROUND(Source!AE56*Source!I56, 2))), 2)</f>
        <v>0</v>
      </c>
      <c r="T205">
        <f ca="1">Source!X56</f>
        <v>0</v>
      </c>
      <c r="U205">
        <f ca="1">ROUND((Source!FY56/100)*((ROUND(Source!AF56*Source!I56, 2)+ROUND(Source!AE56*Source!I56, 2))), 2)</f>
        <v>0</v>
      </c>
      <c r="V205">
        <f ca="1">Source!Y56</f>
        <v>0</v>
      </c>
      <c r="W205">
        <f ca="1">IF(Source!BI56&lt;=1,H205, 0)</f>
        <v>12365.41</v>
      </c>
      <c r="X205">
        <f ca="1">IF(Source!BI56=2,H205, 0)</f>
        <v>0</v>
      </c>
      <c r="Y205">
        <f ca="1">IF(Source!BI56=3,H205, 0)</f>
        <v>0</v>
      </c>
      <c r="Z205">
        <f ca="1">IF(Source!BI56=4,H205, 0)</f>
        <v>0</v>
      </c>
    </row>
    <row r="206" spans="1:26" ht="28.5">
      <c r="A206" s="44" t="str">
        <f ca="1">Source!E57</f>
        <v>22,2</v>
      </c>
      <c r="B206" s="45" t="str">
        <f ca="1">Source!F57</f>
        <v>14.3.01.02-0103</v>
      </c>
      <c r="C206" s="45" t="str">
        <f ca="1">Source!G57</f>
        <v>Грунтовка воднодисперсионная CERESIT CT 17</v>
      </c>
      <c r="D206" s="32" t="str">
        <f ca="1">Source!H57</f>
        <v>л</v>
      </c>
      <c r="E206" s="33">
        <f ca="1">Source!I57</f>
        <v>86.19</v>
      </c>
      <c r="F206" s="34">
        <f ca="1">Source!AL57+Source!AM57+Source!AO57</f>
        <v>9.14</v>
      </c>
      <c r="G206" s="40" t="s">
        <v>1069</v>
      </c>
      <c r="H206" s="34">
        <f ca="1">ROUND(Source!AC57*Source!I57, 2)+ROUND(Source!AD57*Source!I57, 2)+ROUND(Source!AF57*Source!I57, 2)</f>
        <v>787.78</v>
      </c>
      <c r="I206" s="35"/>
      <c r="J206" s="35">
        <f ca="1">IF(Source!BC57&lt;&gt; 0, Source!BC57, 1)</f>
        <v>6.11</v>
      </c>
      <c r="K206" s="34">
        <f ca="1">Source!O57</f>
        <v>4813.32</v>
      </c>
      <c r="L206" s="41"/>
      <c r="S206">
        <f ca="1">ROUND((Source!FX57/100)*((ROUND(Source!AF57*Source!I57, 2)+ROUND(Source!AE57*Source!I57, 2))), 2)</f>
        <v>0</v>
      </c>
      <c r="T206">
        <f ca="1">Source!X57</f>
        <v>0</v>
      </c>
      <c r="U206">
        <f ca="1">ROUND((Source!FY57/100)*((ROUND(Source!AF57*Source!I57, 2)+ROUND(Source!AE57*Source!I57, 2))), 2)</f>
        <v>0</v>
      </c>
      <c r="V206">
        <f ca="1">Source!Y57</f>
        <v>0</v>
      </c>
      <c r="W206">
        <f ca="1">IF(Source!BI57&lt;=1,H206, 0)</f>
        <v>787.78</v>
      </c>
      <c r="X206">
        <f ca="1">IF(Source!BI57=2,H206, 0)</f>
        <v>0</v>
      </c>
      <c r="Y206">
        <f ca="1">IF(Source!BI57=3,H206, 0)</f>
        <v>0</v>
      </c>
      <c r="Z206">
        <f ca="1">IF(Source!BI57=4,H206, 0)</f>
        <v>0</v>
      </c>
    </row>
    <row r="207" spans="1:26" ht="15">
      <c r="G207" s="56">
        <f ca="1">H198+H199+H201+H202+H203+SUM(H205:H206)</f>
        <v>19357.8</v>
      </c>
      <c r="H207" s="56"/>
      <c r="J207" s="56">
        <f ca="1">K198+K199+K201+K202+K203+SUM(K205:K206)</f>
        <v>118392.73000000001</v>
      </c>
      <c r="K207" s="56"/>
      <c r="L207" s="37">
        <f ca="1">Source!U55</f>
        <v>287.74862999999999</v>
      </c>
      <c r="O207" s="21">
        <f>G207</f>
        <v>19357.8</v>
      </c>
      <c r="P207" s="21">
        <f>J207</f>
        <v>118392.73000000001</v>
      </c>
      <c r="Q207" s="21">
        <f>L207</f>
        <v>287.74862999999999</v>
      </c>
      <c r="W207">
        <f ca="1">IF(Source!BI55&lt;=1,H198+H199+H201+H202+H203, 0)</f>
        <v>6204.61</v>
      </c>
      <c r="X207">
        <f ca="1">IF(Source!BI55=2,H198+H199+H201+H202+H203, 0)</f>
        <v>0</v>
      </c>
      <c r="Y207">
        <f ca="1">IF(Source!BI55=3,H198+H199+H201+H202+H203, 0)</f>
        <v>0</v>
      </c>
      <c r="Z207">
        <f ca="1">IF(Source!BI55=4,H198+H199+H201+H202+H203, 0)</f>
        <v>0</v>
      </c>
    </row>
    <row r="208" spans="1:26" ht="99.75">
      <c r="A208" s="42" t="str">
        <f ca="1">Source!E58</f>
        <v>23</v>
      </c>
      <c r="B208" s="43" t="str">
        <f ca="1">Source!F58</f>
        <v>15-02-019-08</v>
      </c>
      <c r="C208" s="43" t="str">
        <f ca="1">Source!G58</f>
        <v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15-02-019-04 толщиной 20 мм</v>
      </c>
      <c r="D208" s="26" t="str">
        <f ca="1">Source!H58</f>
        <v>100 м2</v>
      </c>
      <c r="E208" s="10">
        <f ca="1">Source!I58</f>
        <v>6.63</v>
      </c>
      <c r="F208" s="27">
        <f ca="1">Source!AL58+Source!AM58+Source!AO58</f>
        <v>32.550000000000004</v>
      </c>
      <c r="G208" s="28"/>
      <c r="H208" s="27"/>
      <c r="I208" s="28" t="str">
        <f ca="1">Source!BO58</f>
        <v/>
      </c>
      <c r="J208" s="28"/>
      <c r="K208" s="27"/>
      <c r="L208" s="29"/>
      <c r="S208">
        <f ca="1">ROUND((Source!FX58/100)*((ROUND(Source!AF58*Source!I58, 2)+ROUND(Source!AE58*Source!I58, 2))), 2)</f>
        <v>4583.16</v>
      </c>
      <c r="T208">
        <f ca="1">Source!X58</f>
        <v>28151.31</v>
      </c>
      <c r="U208">
        <f ca="1">ROUND((Source!FY58/100)*((ROUND(Source!AF58*Source!I58, 2)+ROUND(Source!AE58*Source!I58, 2))), 2)</f>
        <v>2267.33</v>
      </c>
      <c r="V208">
        <f ca="1">Source!Y58</f>
        <v>13927.49</v>
      </c>
    </row>
    <row r="209" spans="1:26" ht="14.25">
      <c r="A209" s="42"/>
      <c r="B209" s="43"/>
      <c r="C209" s="43" t="s">
        <v>389</v>
      </c>
      <c r="D209" s="26"/>
      <c r="E209" s="10"/>
      <c r="F209" s="27">
        <f ca="1">Source!AO58</f>
        <v>30.62</v>
      </c>
      <c r="G209" s="28" t="str">
        <f ca="1">Source!DG58</f>
        <v>)*1,15*20</v>
      </c>
      <c r="H209" s="27">
        <f ca="1">ROUND(Source!AF58*Source!I58, 2)</f>
        <v>4669.24</v>
      </c>
      <c r="I209" s="28"/>
      <c r="J209" s="28">
        <f ca="1">IF(Source!BA58&lt;&gt; 0, Source!BA58, 1)</f>
        <v>6.11</v>
      </c>
      <c r="K209" s="27">
        <f ca="1">Source!S58</f>
        <v>28529.08</v>
      </c>
      <c r="L209" s="29"/>
      <c r="R209">
        <f>H209</f>
        <v>4669.24</v>
      </c>
    </row>
    <row r="210" spans="1:26" ht="14.25">
      <c r="A210" s="42"/>
      <c r="B210" s="43"/>
      <c r="C210" s="43" t="s">
        <v>276</v>
      </c>
      <c r="D210" s="26"/>
      <c r="E210" s="10"/>
      <c r="F210" s="27">
        <f ca="1">Source!AM58</f>
        <v>1.8</v>
      </c>
      <c r="G210" s="28" t="str">
        <f ca="1">Source!DE58</f>
        <v>)*1,25*20</v>
      </c>
      <c r="H210" s="27">
        <f ca="1">ROUND(Source!AD58*Source!I58, 2)</f>
        <v>298.35000000000002</v>
      </c>
      <c r="I210" s="28"/>
      <c r="J210" s="28">
        <f ca="1">IF(Source!BB58&lt;&gt; 0, Source!BB58, 1)</f>
        <v>6.11</v>
      </c>
      <c r="K210" s="27">
        <f ca="1">Source!Q58</f>
        <v>1822.92</v>
      </c>
      <c r="L210" s="29"/>
    </row>
    <row r="211" spans="1:26" ht="14.25">
      <c r="A211" s="42"/>
      <c r="B211" s="43"/>
      <c r="C211" s="43" t="s">
        <v>390</v>
      </c>
      <c r="D211" s="26"/>
      <c r="E211" s="10"/>
      <c r="F211" s="27">
        <f ca="1">Source!AN58</f>
        <v>1.0900000000000001</v>
      </c>
      <c r="G211" s="28" t="str">
        <f ca="1">Source!DF58</f>
        <v>)*1,25*20</v>
      </c>
      <c r="H211" s="30">
        <f ca="1">ROUND(Source!AE58*Source!I58, 2)</f>
        <v>180.67</v>
      </c>
      <c r="I211" s="28"/>
      <c r="J211" s="28">
        <f ca="1">IF(Source!BS58&lt;&gt; 0, Source!BS58, 1)</f>
        <v>6.11</v>
      </c>
      <c r="K211" s="30">
        <f ca="1">Source!R58</f>
        <v>1103.8800000000001</v>
      </c>
      <c r="L211" s="29"/>
      <c r="R211">
        <f>H211</f>
        <v>180.67</v>
      </c>
    </row>
    <row r="212" spans="1:26" ht="14.25">
      <c r="A212" s="42"/>
      <c r="B212" s="43"/>
      <c r="C212" s="43" t="s">
        <v>391</v>
      </c>
      <c r="D212" s="26"/>
      <c r="E212" s="10"/>
      <c r="F212" s="27">
        <f ca="1">Source!AL58</f>
        <v>0.13</v>
      </c>
      <c r="G212" s="28" t="str">
        <f ca="1">Source!DD58</f>
        <v>*20</v>
      </c>
      <c r="H212" s="27">
        <f ca="1">ROUND(Source!AC58*Source!I58, 2)</f>
        <v>17.239999999999998</v>
      </c>
      <c r="I212" s="28"/>
      <c r="J212" s="28">
        <f ca="1">IF(Source!BC58&lt;&gt; 0, Source!BC58, 1)</f>
        <v>6.11</v>
      </c>
      <c r="K212" s="27">
        <f ca="1">Source!P58</f>
        <v>105.32</v>
      </c>
      <c r="L212" s="29"/>
    </row>
    <row r="213" spans="1:26" ht="14.25">
      <c r="A213" s="42"/>
      <c r="B213" s="43"/>
      <c r="C213" s="43" t="s">
        <v>392</v>
      </c>
      <c r="D213" s="26" t="s">
        <v>393</v>
      </c>
      <c r="E213" s="10">
        <f ca="1">Source!BZ58</f>
        <v>105</v>
      </c>
      <c r="F213" s="57" t="str">
        <f ca="1">CONCATENATE(" )", Source!DL58, Source!FT58, "=", Source!FX58)</f>
        <v xml:space="preserve"> )*0,9=94,5</v>
      </c>
      <c r="G213" s="58"/>
      <c r="H213" s="27">
        <f ca="1">SUM(S208:S216)</f>
        <v>4583.16</v>
      </c>
      <c r="I213" s="31"/>
      <c r="J213" s="25">
        <f ca="1">Source!AT58</f>
        <v>95</v>
      </c>
      <c r="K213" s="27">
        <f ca="1">SUM(T208:T216)</f>
        <v>28151.31</v>
      </c>
      <c r="L213" s="29"/>
    </row>
    <row r="214" spans="1:26" ht="14.25">
      <c r="A214" s="42"/>
      <c r="B214" s="43"/>
      <c r="C214" s="43" t="s">
        <v>394</v>
      </c>
      <c r="D214" s="26" t="s">
        <v>393</v>
      </c>
      <c r="E214" s="10">
        <f ca="1">Source!CA58</f>
        <v>55</v>
      </c>
      <c r="F214" s="57" t="str">
        <f ca="1">CONCATENATE(" )", Source!DM58, Source!FU58, "=", Source!FY58)</f>
        <v xml:space="preserve"> )*0,85=46,75</v>
      </c>
      <c r="G214" s="58"/>
      <c r="H214" s="27">
        <f ca="1">SUM(U208:U216)</f>
        <v>2267.33</v>
      </c>
      <c r="I214" s="31"/>
      <c r="J214" s="25">
        <f ca="1">Source!AU58</f>
        <v>47</v>
      </c>
      <c r="K214" s="27">
        <f ca="1">SUM(V208:V216)</f>
        <v>13927.49</v>
      </c>
      <c r="L214" s="29"/>
    </row>
    <row r="215" spans="1:26" ht="14.25">
      <c r="A215" s="42"/>
      <c r="B215" s="43"/>
      <c r="C215" s="43" t="s">
        <v>395</v>
      </c>
      <c r="D215" s="26" t="s">
        <v>396</v>
      </c>
      <c r="E215" s="10">
        <f ca="1">Source!AQ58</f>
        <v>3.59</v>
      </c>
      <c r="F215" s="27"/>
      <c r="G215" s="28" t="str">
        <f ca="1">Source!DI58</f>
        <v>)*1,15*20</v>
      </c>
      <c r="H215" s="27"/>
      <c r="I215" s="28"/>
      <c r="J215" s="28"/>
      <c r="K215" s="27"/>
      <c r="L215" s="38">
        <f ca="1">Source!U58</f>
        <v>547.43909999999994</v>
      </c>
    </row>
    <row r="216" spans="1:26" ht="28.5">
      <c r="A216" s="44" t="str">
        <f ca="1">Source!E59</f>
        <v>23,1</v>
      </c>
      <c r="B216" s="45" t="str">
        <f ca="1">Source!F59</f>
        <v>04.3.02.05-0002</v>
      </c>
      <c r="C216" s="45" t="str">
        <f ca="1">Source!G59</f>
        <v>Смесь штукатурная «Ротбанд», КНАУФ</v>
      </c>
      <c r="D216" s="32" t="str">
        <f ca="1">Source!H59</f>
        <v>кг</v>
      </c>
      <c r="E216" s="33">
        <f ca="1">Source!I59</f>
        <v>11.94726</v>
      </c>
      <c r="F216" s="34">
        <f ca="1">Source!AL59+Source!AM59+Source!AO59</f>
        <v>2.0699999999999998</v>
      </c>
      <c r="G216" s="40" t="s">
        <v>1069</v>
      </c>
      <c r="H216" s="34">
        <f ca="1">ROUND(Source!AC59*Source!I59, 2)+ROUND(Source!AD59*Source!I59, 2)+ROUND(Source!AF59*Source!I59, 2)</f>
        <v>24.73</v>
      </c>
      <c r="I216" s="35"/>
      <c r="J216" s="35">
        <f ca="1">IF(Source!BC59&lt;&gt; 0, Source!BC59, 1)</f>
        <v>6.11</v>
      </c>
      <c r="K216" s="34">
        <f ca="1">Source!O59</f>
        <v>151.11000000000001</v>
      </c>
      <c r="L216" s="41"/>
      <c r="S216">
        <f ca="1">ROUND((Source!FX59/100)*((ROUND(Source!AF59*Source!I59, 2)+ROUND(Source!AE59*Source!I59, 2))), 2)</f>
        <v>0</v>
      </c>
      <c r="T216">
        <f ca="1">Source!X59</f>
        <v>0</v>
      </c>
      <c r="U216">
        <f ca="1">ROUND((Source!FY59/100)*((ROUND(Source!AF59*Source!I59, 2)+ROUND(Source!AE59*Source!I59, 2))), 2)</f>
        <v>0</v>
      </c>
      <c r="V216">
        <f ca="1">Source!Y59</f>
        <v>0</v>
      </c>
      <c r="W216">
        <f ca="1">IF(Source!BI59&lt;=1,H216, 0)</f>
        <v>24.73</v>
      </c>
      <c r="X216">
        <f ca="1">IF(Source!BI59=2,H216, 0)</f>
        <v>0</v>
      </c>
      <c r="Y216">
        <f ca="1">IF(Source!BI59=3,H216, 0)</f>
        <v>0</v>
      </c>
      <c r="Z216">
        <f ca="1">IF(Source!BI59=4,H216, 0)</f>
        <v>0</v>
      </c>
    </row>
    <row r="217" spans="1:26" ht="15">
      <c r="G217" s="56">
        <f ca="1">H209+H210+H212+H213+H214+SUM(H216:H216)</f>
        <v>11860.05</v>
      </c>
      <c r="H217" s="56"/>
      <c r="J217" s="56">
        <f ca="1">K209+K210+K212+K213+K214+SUM(K216:K216)</f>
        <v>72687.23000000001</v>
      </c>
      <c r="K217" s="56"/>
      <c r="L217" s="37">
        <f ca="1">Source!U58</f>
        <v>547.43909999999994</v>
      </c>
      <c r="O217" s="21">
        <f>G217</f>
        <v>11860.05</v>
      </c>
      <c r="P217" s="21">
        <f>J217</f>
        <v>72687.23000000001</v>
      </c>
      <c r="Q217" s="21">
        <f>L217</f>
        <v>547.43909999999994</v>
      </c>
      <c r="W217">
        <f ca="1">IF(Source!BI58&lt;=1,H209+H210+H212+H213+H214, 0)</f>
        <v>11835.32</v>
      </c>
      <c r="X217">
        <f ca="1">IF(Source!BI58=2,H209+H210+H212+H213+H214, 0)</f>
        <v>0</v>
      </c>
      <c r="Y217">
        <f ca="1">IF(Source!BI58=3,H209+H210+H212+H213+H214, 0)</f>
        <v>0</v>
      </c>
      <c r="Z217">
        <f ca="1">IF(Source!BI58=4,H209+H210+H212+H213+H214, 0)</f>
        <v>0</v>
      </c>
    </row>
    <row r="218" spans="1:26" ht="71.25">
      <c r="A218" s="42" t="str">
        <f ca="1">Source!E64</f>
        <v>24</v>
      </c>
      <c r="B218" s="43" t="str">
        <f ca="1">Source!F64</f>
        <v>15-02-019-05</v>
      </c>
      <c r="C218" s="43" t="str">
        <f ca="1">Source!G64</f>
        <v>Сплошное выравнивание внутренних поверхностей (однослойное оштукатуривание) из сухих растворных смесей толщиной до 10 мм оконных и дверных откосов плоских</v>
      </c>
      <c r="D218" s="26" t="str">
        <f ca="1">Source!H64</f>
        <v>100 м2</v>
      </c>
      <c r="E218" s="10">
        <f ca="1">Source!I64</f>
        <v>0.42530000000000001</v>
      </c>
      <c r="F218" s="27">
        <f ca="1">Source!AL64+Source!AM64+Source!AO64</f>
        <v>739.34</v>
      </c>
      <c r="G218" s="28"/>
      <c r="H218" s="27"/>
      <c r="I218" s="28" t="str">
        <f ca="1">Source!BO64</f>
        <v/>
      </c>
      <c r="J218" s="28"/>
      <c r="K218" s="27"/>
      <c r="L218" s="29"/>
      <c r="S218">
        <f ca="1">ROUND((Source!FX64/100)*((ROUND(Source!AF64*Source!I64, 2)+ROUND(Source!AE64*Source!I64, 2))), 2)</f>
        <v>337.16</v>
      </c>
      <c r="T218">
        <f ca="1">Source!X64</f>
        <v>2070.98</v>
      </c>
      <c r="U218">
        <f ca="1">ROUND((Source!FY64/100)*((ROUND(Source!AF64*Source!I64, 2)+ROUND(Source!AE64*Source!I64, 2))), 2)</f>
        <v>166.79</v>
      </c>
      <c r="V218">
        <f ca="1">Source!Y64</f>
        <v>1024.5899999999999</v>
      </c>
    </row>
    <row r="219" spans="1:26" ht="38.25">
      <c r="C219" s="20" t="str">
        <f ca="1">"Объем: "&amp;Source!I64&amp;"=(1,11+"&amp;"2,68+"&amp;"2,2+"&amp;"3,46+"&amp;"2,7+"&amp;"4,77+"&amp;"1,59+"&amp;"12+"&amp;"8,06+"&amp;"1,69+"&amp;"2,27)/"&amp;"100"</f>
        <v>Объем: 0,4253=(1,11+2,68+2,2+3,46+2,7+4,77+1,59+12+8,06+1,69+2,27)/100</v>
      </c>
    </row>
    <row r="220" spans="1:26" ht="14.25">
      <c r="A220" s="42"/>
      <c r="B220" s="43"/>
      <c r="C220" s="43" t="s">
        <v>389</v>
      </c>
      <c r="D220" s="26"/>
      <c r="E220" s="10"/>
      <c r="F220" s="27">
        <f ca="1">Source!AO64</f>
        <v>713.71</v>
      </c>
      <c r="G220" s="28" t="str">
        <f ca="1">Source!DG64</f>
        <v>)*1,15</v>
      </c>
      <c r="H220" s="27">
        <f ca="1">ROUND(Source!AF64*Source!I64, 2)</f>
        <v>349.07</v>
      </c>
      <c r="I220" s="28"/>
      <c r="J220" s="28">
        <f ca="1">IF(Source!BA64&lt;&gt; 0, Source!BA64, 1)</f>
        <v>6.11</v>
      </c>
      <c r="K220" s="27">
        <f ca="1">Source!S64</f>
        <v>2132.84</v>
      </c>
      <c r="L220" s="29"/>
      <c r="R220">
        <f>H220</f>
        <v>349.07</v>
      </c>
    </row>
    <row r="221" spans="1:26" ht="14.25">
      <c r="A221" s="42"/>
      <c r="B221" s="43"/>
      <c r="C221" s="43" t="s">
        <v>276</v>
      </c>
      <c r="D221" s="26"/>
      <c r="E221" s="10"/>
      <c r="F221" s="27">
        <f ca="1">Source!AM64</f>
        <v>23.82</v>
      </c>
      <c r="G221" s="28" t="str">
        <f ca="1">Source!DE64</f>
        <v>)*1,25</v>
      </c>
      <c r="H221" s="27">
        <f ca="1">ROUND(Source!AD64*Source!I64, 2)</f>
        <v>12.67</v>
      </c>
      <c r="I221" s="28"/>
      <c r="J221" s="28">
        <f ca="1">IF(Source!BB64&lt;&gt; 0, Source!BB64, 1)</f>
        <v>6.11</v>
      </c>
      <c r="K221" s="27">
        <f ca="1">Source!Q64</f>
        <v>77.39</v>
      </c>
      <c r="L221" s="29"/>
    </row>
    <row r="222" spans="1:26" ht="14.25">
      <c r="A222" s="42"/>
      <c r="B222" s="43"/>
      <c r="C222" s="43" t="s">
        <v>390</v>
      </c>
      <c r="D222" s="26"/>
      <c r="E222" s="10"/>
      <c r="F222" s="27">
        <f ca="1">Source!AN64</f>
        <v>14.51</v>
      </c>
      <c r="G222" s="28" t="str">
        <f ca="1">Source!DF64</f>
        <v>)*1,25</v>
      </c>
      <c r="H222" s="30">
        <f ca="1">ROUND(Source!AE64*Source!I64, 2)</f>
        <v>7.71</v>
      </c>
      <c r="I222" s="28"/>
      <c r="J222" s="28">
        <f ca="1">IF(Source!BS64&lt;&gt; 0, Source!BS64, 1)</f>
        <v>6.11</v>
      </c>
      <c r="K222" s="30">
        <f ca="1">Source!R64</f>
        <v>47.14</v>
      </c>
      <c r="L222" s="29"/>
      <c r="R222">
        <f>H222</f>
        <v>7.71</v>
      </c>
    </row>
    <row r="223" spans="1:26" ht="14.25">
      <c r="A223" s="42"/>
      <c r="B223" s="43"/>
      <c r="C223" s="43" t="s">
        <v>391</v>
      </c>
      <c r="D223" s="26"/>
      <c r="E223" s="10"/>
      <c r="F223" s="27">
        <f ca="1">Source!AL64</f>
        <v>1.81</v>
      </c>
      <c r="G223" s="28" t="str">
        <f ca="1">Source!DD64</f>
        <v/>
      </c>
      <c r="H223" s="27">
        <f ca="1">ROUND(Source!AC64*Source!I64, 2)</f>
        <v>0.77</v>
      </c>
      <c r="I223" s="28"/>
      <c r="J223" s="28">
        <f ca="1">IF(Source!BC64&lt;&gt; 0, Source!BC64, 1)</f>
        <v>6.11</v>
      </c>
      <c r="K223" s="27">
        <f ca="1">Source!P64</f>
        <v>4.7</v>
      </c>
      <c r="L223" s="29"/>
    </row>
    <row r="224" spans="1:26" ht="14.25">
      <c r="A224" s="42"/>
      <c r="B224" s="43"/>
      <c r="C224" s="43" t="s">
        <v>392</v>
      </c>
      <c r="D224" s="26" t="s">
        <v>393</v>
      </c>
      <c r="E224" s="10">
        <f ca="1">Source!BZ64</f>
        <v>105</v>
      </c>
      <c r="F224" s="57" t="str">
        <f ca="1">CONCATENATE(" )", Source!DL64, Source!FT64, "=", Source!FX64)</f>
        <v xml:space="preserve"> )*0,9=94,5</v>
      </c>
      <c r="G224" s="58"/>
      <c r="H224" s="27">
        <f ca="1">SUM(S218:S228)</f>
        <v>337.16</v>
      </c>
      <c r="I224" s="31"/>
      <c r="J224" s="25">
        <f ca="1">Source!AT64</f>
        <v>95</v>
      </c>
      <c r="K224" s="27">
        <f ca="1">SUM(T218:T228)</f>
        <v>2070.98</v>
      </c>
      <c r="L224" s="29"/>
    </row>
    <row r="225" spans="1:26" ht="14.25">
      <c r="A225" s="42"/>
      <c r="B225" s="43"/>
      <c r="C225" s="43" t="s">
        <v>394</v>
      </c>
      <c r="D225" s="26" t="s">
        <v>393</v>
      </c>
      <c r="E225" s="10">
        <f ca="1">Source!CA64</f>
        <v>55</v>
      </c>
      <c r="F225" s="57" t="str">
        <f ca="1">CONCATENATE(" )", Source!DM64, Source!FU64, "=", Source!FY64)</f>
        <v xml:space="preserve"> )*0,85=46,75</v>
      </c>
      <c r="G225" s="58"/>
      <c r="H225" s="27">
        <f ca="1">SUM(U218:U228)</f>
        <v>166.79</v>
      </c>
      <c r="I225" s="31"/>
      <c r="J225" s="25">
        <f ca="1">Source!AU64</f>
        <v>47</v>
      </c>
      <c r="K225" s="27">
        <f ca="1">SUM(V218:V228)</f>
        <v>1024.5899999999999</v>
      </c>
      <c r="L225" s="29"/>
    </row>
    <row r="226" spans="1:26" ht="14.25">
      <c r="A226" s="42"/>
      <c r="B226" s="43"/>
      <c r="C226" s="43" t="s">
        <v>395</v>
      </c>
      <c r="D226" s="26" t="s">
        <v>396</v>
      </c>
      <c r="E226" s="10">
        <f ca="1">Source!AQ64</f>
        <v>83.67</v>
      </c>
      <c r="F226" s="27"/>
      <c r="G226" s="28" t="str">
        <f ca="1">Source!DI64</f>
        <v>)*1,15</v>
      </c>
      <c r="H226" s="27"/>
      <c r="I226" s="28"/>
      <c r="J226" s="28"/>
      <c r="K226" s="27"/>
      <c r="L226" s="38">
        <f ca="1">Source!U64</f>
        <v>40.922578649999998</v>
      </c>
    </row>
    <row r="227" spans="1:26" ht="28.5">
      <c r="A227" s="42" t="str">
        <f ca="1">Source!E65</f>
        <v>24,1</v>
      </c>
      <c r="B227" s="43" t="str">
        <f ca="1">Source!F65</f>
        <v>14.3.01.02-0103</v>
      </c>
      <c r="C227" s="43" t="str">
        <f ca="1">Source!G65</f>
        <v>Грунтовка воднодисперсионная CERESIT CT 17</v>
      </c>
      <c r="D227" s="26" t="str">
        <f ca="1">Source!H65</f>
        <v>л</v>
      </c>
      <c r="E227" s="10">
        <f ca="1">Source!I65</f>
        <v>5.5289000000000001</v>
      </c>
      <c r="F227" s="27">
        <f ca="1">Source!AL65+Source!AM65+Source!AO65</f>
        <v>9.14</v>
      </c>
      <c r="G227" s="39" t="s">
        <v>1069</v>
      </c>
      <c r="H227" s="27">
        <f ca="1">ROUND(Source!AC65*Source!I65, 2)+ROUND(Source!AD65*Source!I65, 2)+ROUND(Source!AF65*Source!I65, 2)</f>
        <v>50.53</v>
      </c>
      <c r="I227" s="28"/>
      <c r="J227" s="28">
        <f ca="1">IF(Source!BC65&lt;&gt; 0, Source!BC65, 1)</f>
        <v>6.11</v>
      </c>
      <c r="K227" s="27">
        <f ca="1">Source!O65</f>
        <v>308.76</v>
      </c>
      <c r="L227" s="29"/>
      <c r="S227">
        <f ca="1">ROUND((Source!FX65/100)*((ROUND(Source!AF65*Source!I65, 2)+ROUND(Source!AE65*Source!I65, 2))), 2)</f>
        <v>0</v>
      </c>
      <c r="T227">
        <f ca="1">Source!X65</f>
        <v>0</v>
      </c>
      <c r="U227">
        <f ca="1">ROUND((Source!FY65/100)*((ROUND(Source!AF65*Source!I65, 2)+ROUND(Source!AE65*Source!I65, 2))), 2)</f>
        <v>0</v>
      </c>
      <c r="V227">
        <f ca="1">Source!Y65</f>
        <v>0</v>
      </c>
      <c r="W227">
        <f ca="1">IF(Source!BI65&lt;=1,H227, 0)</f>
        <v>50.53</v>
      </c>
      <c r="X227">
        <f ca="1">IF(Source!BI65=2,H227, 0)</f>
        <v>0</v>
      </c>
      <c r="Y227">
        <f ca="1">IF(Source!BI65=3,H227, 0)</f>
        <v>0</v>
      </c>
      <c r="Z227">
        <f ca="1">IF(Source!BI65=4,H227, 0)</f>
        <v>0</v>
      </c>
    </row>
    <row r="228" spans="1:26" ht="28.5">
      <c r="A228" s="44" t="str">
        <f ca="1">Source!E66</f>
        <v>24,2</v>
      </c>
      <c r="B228" s="45" t="str">
        <f ca="1">Source!F66</f>
        <v>04.3.02.12-0006</v>
      </c>
      <c r="C228" s="45" t="str">
        <f ca="1">Source!G66</f>
        <v>Смесь штукатурная "БИРСС 22" (марка М100)</v>
      </c>
      <c r="D228" s="32" t="str">
        <f ca="1">Source!H66</f>
        <v>т</v>
      </c>
      <c r="E228" s="33">
        <f ca="1">Source!I66</f>
        <v>0.523119</v>
      </c>
      <c r="F228" s="34">
        <f ca="1">Source!AL66+Source!AM66+Source!AO66</f>
        <v>1113.1099999999999</v>
      </c>
      <c r="G228" s="40" t="s">
        <v>1069</v>
      </c>
      <c r="H228" s="34">
        <f ca="1">ROUND(Source!AC66*Source!I66, 2)+ROUND(Source!AD66*Source!I66, 2)+ROUND(Source!AF66*Source!I66, 2)</f>
        <v>582.29</v>
      </c>
      <c r="I228" s="35"/>
      <c r="J228" s="35">
        <f ca="1">IF(Source!BC66&lt;&gt; 0, Source!BC66, 1)</f>
        <v>6.11</v>
      </c>
      <c r="K228" s="34">
        <f ca="1">Source!O66</f>
        <v>3557.79</v>
      </c>
      <c r="L228" s="41"/>
      <c r="S228">
        <f ca="1">ROUND((Source!FX66/100)*((ROUND(Source!AF66*Source!I66, 2)+ROUND(Source!AE66*Source!I66, 2))), 2)</f>
        <v>0</v>
      </c>
      <c r="T228">
        <f ca="1">Source!X66</f>
        <v>0</v>
      </c>
      <c r="U228">
        <f ca="1">ROUND((Source!FY66/100)*((ROUND(Source!AF66*Source!I66, 2)+ROUND(Source!AE66*Source!I66, 2))), 2)</f>
        <v>0</v>
      </c>
      <c r="V228">
        <f ca="1">Source!Y66</f>
        <v>0</v>
      </c>
      <c r="W228">
        <f ca="1">IF(Source!BI66&lt;=1,H228, 0)</f>
        <v>582.29</v>
      </c>
      <c r="X228">
        <f ca="1">IF(Source!BI66=2,H228, 0)</f>
        <v>0</v>
      </c>
      <c r="Y228">
        <f ca="1">IF(Source!BI66=3,H228, 0)</f>
        <v>0</v>
      </c>
      <c r="Z228">
        <f ca="1">IF(Source!BI66=4,H228, 0)</f>
        <v>0</v>
      </c>
    </row>
    <row r="229" spans="1:26" ht="15">
      <c r="G229" s="56">
        <f ca="1">H220+H221+H223+H224+H225+SUM(H227:H228)</f>
        <v>1499.28</v>
      </c>
      <c r="H229" s="56"/>
      <c r="J229" s="56">
        <f ca="1">K220+K221+K223+K224+K225+SUM(K227:K228)</f>
        <v>9177.0499999999993</v>
      </c>
      <c r="K229" s="56"/>
      <c r="L229" s="37">
        <f ca="1">Source!U64</f>
        <v>40.922578649999998</v>
      </c>
      <c r="O229" s="21">
        <f>G229</f>
        <v>1499.28</v>
      </c>
      <c r="P229" s="21">
        <f>J229</f>
        <v>9177.0499999999993</v>
      </c>
      <c r="Q229" s="21">
        <f>L229</f>
        <v>40.922578649999998</v>
      </c>
      <c r="W229">
        <f ca="1">IF(Source!BI64&lt;=1,H220+H221+H223+H224+H225, 0)</f>
        <v>866.46</v>
      </c>
      <c r="X229">
        <f ca="1">IF(Source!BI64=2,H220+H221+H223+H224+H225, 0)</f>
        <v>0</v>
      </c>
      <c r="Y229">
        <f ca="1">IF(Source!BI64=3,H220+H221+H223+H224+H225, 0)</f>
        <v>0</v>
      </c>
      <c r="Z229">
        <f ca="1">IF(Source!BI64=4,H220+H221+H223+H224+H225, 0)</f>
        <v>0</v>
      </c>
    </row>
    <row r="230" spans="1:26" ht="99.75">
      <c r="A230" s="42" t="str">
        <f ca="1">Source!E67</f>
        <v>25</v>
      </c>
      <c r="B230" s="43" t="str">
        <f ca="1">Source!F67</f>
        <v>15-02-019-09</v>
      </c>
      <c r="C230" s="43" t="str">
        <f ca="1">Source!G67</f>
        <v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15-02-019-05 толщиной 20 мм</v>
      </c>
      <c r="D230" s="26" t="str">
        <f ca="1">Source!H67</f>
        <v>100 м2</v>
      </c>
      <c r="E230" s="10">
        <f ca="1">Source!I67</f>
        <v>0.42530000000000001</v>
      </c>
      <c r="F230" s="27">
        <f ca="1">Source!AL67+Source!AM67+Source!AO67</f>
        <v>72.660000000000011</v>
      </c>
      <c r="G230" s="28"/>
      <c r="H230" s="27"/>
      <c r="I230" s="28" t="str">
        <f ca="1">Source!BO67</f>
        <v/>
      </c>
      <c r="J230" s="28"/>
      <c r="K230" s="27"/>
      <c r="L230" s="29"/>
      <c r="S230">
        <f ca="1">ROUND((Source!FX67/100)*((ROUND(Source!AF67*Source!I67, 2)+ROUND(Source!AE67*Source!I67, 2))), 2)</f>
        <v>662.65</v>
      </c>
      <c r="T230">
        <f ca="1">Source!X67</f>
        <v>4070.22</v>
      </c>
      <c r="U230">
        <f ca="1">ROUND((Source!FY67/100)*((ROUND(Source!AF67*Source!I67, 2)+ROUND(Source!AE67*Source!I67, 2))), 2)</f>
        <v>327.82</v>
      </c>
      <c r="V230">
        <f ca="1">Source!Y67</f>
        <v>2013.69</v>
      </c>
    </row>
    <row r="231" spans="1:26" ht="14.25">
      <c r="A231" s="42"/>
      <c r="B231" s="43"/>
      <c r="C231" s="43" t="s">
        <v>389</v>
      </c>
      <c r="D231" s="26"/>
      <c r="E231" s="10"/>
      <c r="F231" s="27">
        <f ca="1">Source!AO67</f>
        <v>70.12</v>
      </c>
      <c r="G231" s="28" t="str">
        <f ca="1">Source!DG67</f>
        <v>)*1,15*20</v>
      </c>
      <c r="H231" s="27">
        <f ca="1">ROUND(Source!AF67*Source!I67, 2)</f>
        <v>685.91</v>
      </c>
      <c r="I231" s="28"/>
      <c r="J231" s="28">
        <f ca="1">IF(Source!BA67&lt;&gt; 0, Source!BA67, 1)</f>
        <v>6.11</v>
      </c>
      <c r="K231" s="27">
        <f ca="1">Source!S67</f>
        <v>4190.8900000000003</v>
      </c>
      <c r="L231" s="29"/>
      <c r="R231">
        <f>H231</f>
        <v>685.91</v>
      </c>
    </row>
    <row r="232" spans="1:26" ht="14.25">
      <c r="A232" s="42"/>
      <c r="B232" s="43"/>
      <c r="C232" s="43" t="s">
        <v>276</v>
      </c>
      <c r="D232" s="26"/>
      <c r="E232" s="10"/>
      <c r="F232" s="27">
        <f ca="1">Source!AM67</f>
        <v>2.36</v>
      </c>
      <c r="G232" s="28" t="str">
        <f ca="1">Source!DE67</f>
        <v>)*1,25*20</v>
      </c>
      <c r="H232" s="27">
        <f ca="1">ROUND(Source!AD67*Source!I67, 2)</f>
        <v>25.09</v>
      </c>
      <c r="I232" s="28"/>
      <c r="J232" s="28">
        <f ca="1">IF(Source!BB67&lt;&gt; 0, Source!BB67, 1)</f>
        <v>6.11</v>
      </c>
      <c r="K232" s="27">
        <f ca="1">Source!Q67</f>
        <v>153.32</v>
      </c>
      <c r="L232" s="29"/>
    </row>
    <row r="233" spans="1:26" ht="14.25">
      <c r="A233" s="42"/>
      <c r="B233" s="43"/>
      <c r="C233" s="43" t="s">
        <v>390</v>
      </c>
      <c r="D233" s="26"/>
      <c r="E233" s="10"/>
      <c r="F233" s="27">
        <f ca="1">Source!AN67</f>
        <v>1.44</v>
      </c>
      <c r="G233" s="28" t="str">
        <f ca="1">Source!DF67</f>
        <v>)*1,25*20</v>
      </c>
      <c r="H233" s="30">
        <f ca="1">ROUND(Source!AE67*Source!I67, 2)</f>
        <v>15.31</v>
      </c>
      <c r="I233" s="28"/>
      <c r="J233" s="28">
        <f ca="1">IF(Source!BS67&lt;&gt; 0, Source!BS67, 1)</f>
        <v>6.11</v>
      </c>
      <c r="K233" s="30">
        <f ca="1">Source!R67</f>
        <v>93.55</v>
      </c>
      <c r="L233" s="29"/>
      <c r="R233">
        <f>H233</f>
        <v>15.31</v>
      </c>
    </row>
    <row r="234" spans="1:26" ht="14.25">
      <c r="A234" s="42"/>
      <c r="B234" s="43"/>
      <c r="C234" s="43" t="s">
        <v>391</v>
      </c>
      <c r="D234" s="26"/>
      <c r="E234" s="10"/>
      <c r="F234" s="27">
        <f ca="1">Source!AL67</f>
        <v>0.18</v>
      </c>
      <c r="G234" s="28" t="str">
        <f ca="1">Source!DD67</f>
        <v>*20</v>
      </c>
      <c r="H234" s="27">
        <f ca="1">ROUND(Source!AC67*Source!I67, 2)</f>
        <v>1.53</v>
      </c>
      <c r="I234" s="28"/>
      <c r="J234" s="28">
        <f ca="1">IF(Source!BC67&lt;&gt; 0, Source!BC67, 1)</f>
        <v>6.11</v>
      </c>
      <c r="K234" s="27">
        <f ca="1">Source!P67</f>
        <v>9.35</v>
      </c>
      <c r="L234" s="29"/>
    </row>
    <row r="235" spans="1:26" ht="14.25">
      <c r="A235" s="42"/>
      <c r="B235" s="43"/>
      <c r="C235" s="43" t="s">
        <v>392</v>
      </c>
      <c r="D235" s="26" t="s">
        <v>393</v>
      </c>
      <c r="E235" s="10">
        <f ca="1">Source!BZ67</f>
        <v>105</v>
      </c>
      <c r="F235" s="57" t="str">
        <f ca="1">CONCATENATE(" )", Source!DL67, Source!FT67, "=", Source!FX67)</f>
        <v xml:space="preserve"> )*0,9=94,5</v>
      </c>
      <c r="G235" s="58"/>
      <c r="H235" s="27">
        <f ca="1">SUM(S230:S238)</f>
        <v>662.65</v>
      </c>
      <c r="I235" s="31"/>
      <c r="J235" s="25">
        <f ca="1">Source!AT67</f>
        <v>95</v>
      </c>
      <c r="K235" s="27">
        <f ca="1">SUM(T230:T238)</f>
        <v>4070.22</v>
      </c>
      <c r="L235" s="29"/>
    </row>
    <row r="236" spans="1:26" ht="14.25">
      <c r="A236" s="42"/>
      <c r="B236" s="43"/>
      <c r="C236" s="43" t="s">
        <v>394</v>
      </c>
      <c r="D236" s="26" t="s">
        <v>393</v>
      </c>
      <c r="E236" s="10">
        <f ca="1">Source!CA67</f>
        <v>55</v>
      </c>
      <c r="F236" s="57" t="str">
        <f ca="1">CONCATENATE(" )", Source!DM67, Source!FU67, "=", Source!FY67)</f>
        <v xml:space="preserve"> )*0,85=46,75</v>
      </c>
      <c r="G236" s="58"/>
      <c r="H236" s="27">
        <f ca="1">SUM(U230:U238)</f>
        <v>327.82</v>
      </c>
      <c r="I236" s="31"/>
      <c r="J236" s="25">
        <f ca="1">Source!AU67</f>
        <v>47</v>
      </c>
      <c r="K236" s="27">
        <f ca="1">SUM(V230:V238)</f>
        <v>2013.69</v>
      </c>
      <c r="L236" s="29"/>
    </row>
    <row r="237" spans="1:26" ht="14.25">
      <c r="A237" s="42"/>
      <c r="B237" s="43"/>
      <c r="C237" s="43" t="s">
        <v>395</v>
      </c>
      <c r="D237" s="26" t="s">
        <v>396</v>
      </c>
      <c r="E237" s="10">
        <f ca="1">Source!AQ67</f>
        <v>8.2200000000000006</v>
      </c>
      <c r="F237" s="27"/>
      <c r="G237" s="28" t="str">
        <f ca="1">Source!DI67</f>
        <v>)*1,15*20</v>
      </c>
      <c r="H237" s="27"/>
      <c r="I237" s="28"/>
      <c r="J237" s="28"/>
      <c r="K237" s="27"/>
      <c r="L237" s="38">
        <f ca="1">Source!U67</f>
        <v>80.407218</v>
      </c>
    </row>
    <row r="238" spans="1:26" ht="28.5">
      <c r="A238" s="44" t="str">
        <f ca="1">Source!E68</f>
        <v>25,1</v>
      </c>
      <c r="B238" s="45" t="str">
        <f ca="1">Source!F68</f>
        <v>04.3.02.12-0006</v>
      </c>
      <c r="C238" s="45" t="str">
        <f ca="1">Source!G68</f>
        <v>Смесь штукатурная "БИРСС 22" (марка М100)</v>
      </c>
      <c r="D238" s="32" t="str">
        <f ca="1">Source!H68</f>
        <v>т</v>
      </c>
      <c r="E238" s="33">
        <f ca="1">Source!I68</f>
        <v>10.46238</v>
      </c>
      <c r="F238" s="34">
        <f ca="1">Source!AL68+Source!AM68+Source!AO68</f>
        <v>1113.1099999999999</v>
      </c>
      <c r="G238" s="40" t="s">
        <v>397</v>
      </c>
      <c r="H238" s="34">
        <f ca="1">ROUND(Source!AC68*Source!I68, 2)+ROUND(Source!AD68*Source!I68, 2)+ROUND(Source!AF68*Source!I68, 2)</f>
        <v>11645.78</v>
      </c>
      <c r="I238" s="35"/>
      <c r="J238" s="35">
        <f ca="1">IF(Source!BC68&lt;&gt; 0, Source!BC68, 1)</f>
        <v>6.11</v>
      </c>
      <c r="K238" s="34">
        <f ca="1">Source!O68</f>
        <v>71155.710000000006</v>
      </c>
      <c r="L238" s="41"/>
      <c r="S238">
        <f ca="1">ROUND((Source!FX68/100)*((ROUND(Source!AF68*Source!I68, 2)+ROUND(Source!AE68*Source!I68, 2))), 2)</f>
        <v>0</v>
      </c>
      <c r="T238">
        <f ca="1">Source!X68</f>
        <v>0</v>
      </c>
      <c r="U238">
        <f ca="1">ROUND((Source!FY68/100)*((ROUND(Source!AF68*Source!I68, 2)+ROUND(Source!AE68*Source!I68, 2))), 2)</f>
        <v>0</v>
      </c>
      <c r="V238">
        <f ca="1">Source!Y68</f>
        <v>0</v>
      </c>
      <c r="W238">
        <f ca="1">IF(Source!BI68&lt;=1,H238, 0)</f>
        <v>11645.78</v>
      </c>
      <c r="X238">
        <f ca="1">IF(Source!BI68=2,H238, 0)</f>
        <v>0</v>
      </c>
      <c r="Y238">
        <f ca="1">IF(Source!BI68=3,H238, 0)</f>
        <v>0</v>
      </c>
      <c r="Z238">
        <f ca="1">IF(Source!BI68=4,H238, 0)</f>
        <v>0</v>
      </c>
    </row>
    <row r="239" spans="1:26" ht="15">
      <c r="G239" s="56">
        <f ca="1">H231+H232+H234+H235+H236+SUM(H238:H238)</f>
        <v>13348.78</v>
      </c>
      <c r="H239" s="56"/>
      <c r="J239" s="56">
        <f ca="1">K231+K232+K234+K235+K236+SUM(K238:K238)</f>
        <v>81593.180000000008</v>
      </c>
      <c r="K239" s="56"/>
      <c r="L239" s="37">
        <f ca="1">Source!U67</f>
        <v>80.407218</v>
      </c>
      <c r="O239" s="21">
        <f>G239</f>
        <v>13348.78</v>
      </c>
      <c r="P239" s="21">
        <f>J239</f>
        <v>81593.180000000008</v>
      </c>
      <c r="Q239" s="21">
        <f>L239</f>
        <v>80.407218</v>
      </c>
      <c r="W239">
        <f ca="1">IF(Source!BI67&lt;=1,H231+H232+H234+H235+H236, 0)</f>
        <v>1702.9999999999998</v>
      </c>
      <c r="X239">
        <f ca="1">IF(Source!BI67=2,H231+H232+H234+H235+H236, 0)</f>
        <v>0</v>
      </c>
      <c r="Y239">
        <f ca="1">IF(Source!BI67=3,H231+H232+H234+H235+H236, 0)</f>
        <v>0</v>
      </c>
      <c r="Z239">
        <f ca="1">IF(Source!BI67=4,H231+H232+H234+H235+H236, 0)</f>
        <v>0</v>
      </c>
    </row>
    <row r="240" spans="1:26" ht="85.5">
      <c r="A240" s="42" t="str">
        <f ca="1">Source!E69</f>
        <v>26</v>
      </c>
      <c r="B240" s="43" t="str">
        <f ca="1">Source!F69</f>
        <v>15-04-006-01</v>
      </c>
      <c r="C240" s="43" t="str">
        <f ca="1">Source!G69</f>
        <v>Покрытие поверхностей грунтовкой глубокого проникновения за 1 раз потолков (согласно объёмам по сплошному выравниванию(однослойная  штукатурка) потолка)</v>
      </c>
      <c r="D240" s="26" t="str">
        <f ca="1">Source!H69</f>
        <v>100 м2</v>
      </c>
      <c r="E240" s="10">
        <f ca="1">Source!I69</f>
        <v>6.63</v>
      </c>
      <c r="F240" s="27">
        <f ca="1">Source!AL69+Source!AM69+Source!AO69</f>
        <v>79.070000000000007</v>
      </c>
      <c r="G240" s="28"/>
      <c r="H240" s="27"/>
      <c r="I240" s="28" t="str">
        <f ca="1">Source!BO69</f>
        <v/>
      </c>
      <c r="J240" s="28"/>
      <c r="K240" s="27"/>
      <c r="L240" s="29"/>
      <c r="S240">
        <f ca="1">ROUND((Source!FX69/100)*((ROUND(Source!AF69*Source!I69, 2)+ROUND(Source!AE69*Source!I69, 2))), 2)</f>
        <v>563.5</v>
      </c>
      <c r="T240">
        <f ca="1">Source!X69</f>
        <v>3461.24</v>
      </c>
      <c r="U240">
        <f ca="1">ROUND((Source!FY69/100)*((ROUND(Source!AF69*Source!I69, 2)+ROUND(Source!AE69*Source!I69, 2))), 2)</f>
        <v>278.77</v>
      </c>
      <c r="V240">
        <f ca="1">Source!Y69</f>
        <v>1712.4</v>
      </c>
    </row>
    <row r="241" spans="1:26" ht="14.25">
      <c r="A241" s="42"/>
      <c r="B241" s="43"/>
      <c r="C241" s="43" t="s">
        <v>389</v>
      </c>
      <c r="D241" s="26"/>
      <c r="E241" s="10"/>
      <c r="F241" s="27">
        <f ca="1">Source!AO69</f>
        <v>77.92</v>
      </c>
      <c r="G241" s="28" t="str">
        <f ca="1">Source!DG69</f>
        <v>)*1,15</v>
      </c>
      <c r="H241" s="27">
        <f ca="1">ROUND(Source!AF69*Source!I69, 2)</f>
        <v>594.11</v>
      </c>
      <c r="I241" s="28"/>
      <c r="J241" s="28">
        <f ca="1">IF(Source!BA69&lt;&gt; 0, Source!BA69, 1)</f>
        <v>6.11</v>
      </c>
      <c r="K241" s="27">
        <f ca="1">Source!S69</f>
        <v>3630.04</v>
      </c>
      <c r="L241" s="29"/>
      <c r="R241">
        <f>H241</f>
        <v>594.11</v>
      </c>
    </row>
    <row r="242" spans="1:26" ht="14.25">
      <c r="A242" s="42"/>
      <c r="B242" s="43"/>
      <c r="C242" s="43" t="s">
        <v>276</v>
      </c>
      <c r="D242" s="26"/>
      <c r="E242" s="10"/>
      <c r="F242" s="27">
        <f ca="1">Source!AM69</f>
        <v>0.97</v>
      </c>
      <c r="G242" s="28" t="str">
        <f ca="1">Source!DE69</f>
        <v>)*1,25</v>
      </c>
      <c r="H242" s="27">
        <f ca="1">ROUND(Source!AD69*Source!I69, 2)</f>
        <v>8.09</v>
      </c>
      <c r="I242" s="28"/>
      <c r="J242" s="28">
        <f ca="1">IF(Source!BB69&lt;&gt; 0, Source!BB69, 1)</f>
        <v>6.11</v>
      </c>
      <c r="K242" s="27">
        <f ca="1">Source!Q69</f>
        <v>49.42</v>
      </c>
      <c r="L242" s="29"/>
    </row>
    <row r="243" spans="1:26" ht="14.25">
      <c r="A243" s="42"/>
      <c r="B243" s="43"/>
      <c r="C243" s="43" t="s">
        <v>390</v>
      </c>
      <c r="D243" s="26"/>
      <c r="E243" s="10"/>
      <c r="F243" s="27">
        <f ca="1">Source!AN69</f>
        <v>0.26</v>
      </c>
      <c r="G243" s="28" t="str">
        <f ca="1">Source!DF69</f>
        <v>)*1,25</v>
      </c>
      <c r="H243" s="30">
        <f ca="1">ROUND(Source!AE69*Source!I69, 2)</f>
        <v>2.19</v>
      </c>
      <c r="I243" s="28"/>
      <c r="J243" s="28">
        <f ca="1">IF(Source!BS69&lt;&gt; 0, Source!BS69, 1)</f>
        <v>6.11</v>
      </c>
      <c r="K243" s="30">
        <f ca="1">Source!R69</f>
        <v>13.37</v>
      </c>
      <c r="L243" s="29"/>
      <c r="R243">
        <f>H243</f>
        <v>2.19</v>
      </c>
    </row>
    <row r="244" spans="1:26" ht="14.25">
      <c r="A244" s="42"/>
      <c r="B244" s="43"/>
      <c r="C244" s="43" t="s">
        <v>391</v>
      </c>
      <c r="D244" s="26"/>
      <c r="E244" s="10"/>
      <c r="F244" s="27">
        <f ca="1">Source!AL69</f>
        <v>0.18</v>
      </c>
      <c r="G244" s="28" t="str">
        <f ca="1">Source!DD69</f>
        <v/>
      </c>
      <c r="H244" s="27">
        <f ca="1">ROUND(Source!AC69*Source!I69, 2)</f>
        <v>1.19</v>
      </c>
      <c r="I244" s="28"/>
      <c r="J244" s="28">
        <f ca="1">IF(Source!BC69&lt;&gt; 0, Source!BC69, 1)</f>
        <v>6.11</v>
      </c>
      <c r="K244" s="27">
        <f ca="1">Source!P69</f>
        <v>7.29</v>
      </c>
      <c r="L244" s="29"/>
    </row>
    <row r="245" spans="1:26" ht="14.25">
      <c r="A245" s="42"/>
      <c r="B245" s="43"/>
      <c r="C245" s="43" t="s">
        <v>392</v>
      </c>
      <c r="D245" s="26" t="s">
        <v>393</v>
      </c>
      <c r="E245" s="10">
        <f ca="1">Source!BZ69</f>
        <v>105</v>
      </c>
      <c r="F245" s="57" t="str">
        <f ca="1">CONCATENATE(" )", Source!DL69, Source!FT69, "=", Source!FX69)</f>
        <v xml:space="preserve"> )*0,9=94,5</v>
      </c>
      <c r="G245" s="58"/>
      <c r="H245" s="27">
        <f ca="1">SUM(S240:S248)</f>
        <v>563.5</v>
      </c>
      <c r="I245" s="31"/>
      <c r="J245" s="25">
        <f ca="1">Source!AT69</f>
        <v>95</v>
      </c>
      <c r="K245" s="27">
        <f ca="1">SUM(T240:T248)</f>
        <v>3461.24</v>
      </c>
      <c r="L245" s="29"/>
    </row>
    <row r="246" spans="1:26" ht="14.25">
      <c r="A246" s="42"/>
      <c r="B246" s="43"/>
      <c r="C246" s="43" t="s">
        <v>394</v>
      </c>
      <c r="D246" s="26" t="s">
        <v>393</v>
      </c>
      <c r="E246" s="10">
        <f ca="1">Source!CA69</f>
        <v>55</v>
      </c>
      <c r="F246" s="57" t="str">
        <f ca="1">CONCATENATE(" )", Source!DM69, Source!FU69, "=", Source!FY69)</f>
        <v xml:space="preserve"> )*0,85=46,75</v>
      </c>
      <c r="G246" s="58"/>
      <c r="H246" s="27">
        <f ca="1">SUM(U240:U248)</f>
        <v>278.77</v>
      </c>
      <c r="I246" s="31"/>
      <c r="J246" s="25">
        <f ca="1">Source!AU69</f>
        <v>47</v>
      </c>
      <c r="K246" s="27">
        <f ca="1">SUM(V240:V248)</f>
        <v>1712.4</v>
      </c>
      <c r="L246" s="29"/>
    </row>
    <row r="247" spans="1:26" ht="14.25">
      <c r="A247" s="42"/>
      <c r="B247" s="43"/>
      <c r="C247" s="43" t="s">
        <v>395</v>
      </c>
      <c r="D247" s="26" t="s">
        <v>396</v>
      </c>
      <c r="E247" s="10">
        <f ca="1">Source!AQ69</f>
        <v>8.1</v>
      </c>
      <c r="F247" s="27"/>
      <c r="G247" s="28" t="str">
        <f ca="1">Source!DI69</f>
        <v>)*1,15</v>
      </c>
      <c r="H247" s="27"/>
      <c r="I247" s="28"/>
      <c r="J247" s="28"/>
      <c r="K247" s="27"/>
      <c r="L247" s="38">
        <f ca="1">Source!U69</f>
        <v>61.758449999999996</v>
      </c>
    </row>
    <row r="248" spans="1:26" ht="28.5">
      <c r="A248" s="44" t="str">
        <f ca="1">Source!E70</f>
        <v>26,1</v>
      </c>
      <c r="B248" s="45" t="str">
        <f ca="1">Source!F70</f>
        <v>14.3.01.02-0103</v>
      </c>
      <c r="C248" s="45" t="str">
        <f ca="1">Source!G70</f>
        <v>Грунтовка воднодисперсионная CERESIT CT 17</v>
      </c>
      <c r="D248" s="32" t="str">
        <f ca="1">Source!H70</f>
        <v>л</v>
      </c>
      <c r="E248" s="33">
        <f ca="1">Source!I70</f>
        <v>86.19</v>
      </c>
      <c r="F248" s="34">
        <f ca="1">Source!AL70+Source!AM70+Source!AO70</f>
        <v>9.14</v>
      </c>
      <c r="G248" s="40" t="s">
        <v>1069</v>
      </c>
      <c r="H248" s="34">
        <f ca="1">ROUND(Source!AC70*Source!I70, 2)+ROUND(Source!AD70*Source!I70, 2)+ROUND(Source!AF70*Source!I70, 2)</f>
        <v>787.78</v>
      </c>
      <c r="I248" s="35"/>
      <c r="J248" s="35">
        <f ca="1">IF(Source!BC70&lt;&gt; 0, Source!BC70, 1)</f>
        <v>6.11</v>
      </c>
      <c r="K248" s="34">
        <f ca="1">Source!O70</f>
        <v>4813.32</v>
      </c>
      <c r="L248" s="41"/>
      <c r="S248">
        <f ca="1">ROUND((Source!FX70/100)*((ROUND(Source!AF70*Source!I70, 2)+ROUND(Source!AE70*Source!I70, 2))), 2)</f>
        <v>0</v>
      </c>
      <c r="T248">
        <f ca="1">Source!X70</f>
        <v>0</v>
      </c>
      <c r="U248">
        <f ca="1">ROUND((Source!FY70/100)*((ROUND(Source!AF70*Source!I70, 2)+ROUND(Source!AE70*Source!I70, 2))), 2)</f>
        <v>0</v>
      </c>
      <c r="V248">
        <f ca="1">Source!Y70</f>
        <v>0</v>
      </c>
      <c r="W248">
        <f ca="1">IF(Source!BI70&lt;=1,H248, 0)</f>
        <v>787.78</v>
      </c>
      <c r="X248">
        <f ca="1">IF(Source!BI70=2,H248, 0)</f>
        <v>0</v>
      </c>
      <c r="Y248">
        <f ca="1">IF(Source!BI70=3,H248, 0)</f>
        <v>0</v>
      </c>
      <c r="Z248">
        <f ca="1">IF(Source!BI70=4,H248, 0)</f>
        <v>0</v>
      </c>
    </row>
    <row r="249" spans="1:26" ht="15">
      <c r="G249" s="56">
        <f ca="1">H241+H242+H244+H245+H246+SUM(H248:H248)</f>
        <v>2233.44</v>
      </c>
      <c r="H249" s="56"/>
      <c r="J249" s="56">
        <f ca="1">K241+K242+K244+K245+K246+SUM(K248:K248)</f>
        <v>13673.71</v>
      </c>
      <c r="K249" s="56"/>
      <c r="L249" s="37">
        <f ca="1">Source!U69</f>
        <v>61.758449999999996</v>
      </c>
      <c r="O249" s="21">
        <f>G249</f>
        <v>2233.44</v>
      </c>
      <c r="P249" s="21">
        <f>J249</f>
        <v>13673.71</v>
      </c>
      <c r="Q249" s="21">
        <f>L249</f>
        <v>61.758449999999996</v>
      </c>
      <c r="W249">
        <f ca="1">IF(Source!BI69&lt;=1,H241+H242+H244+H245+H246, 0)</f>
        <v>1445.66</v>
      </c>
      <c r="X249">
        <f ca="1">IF(Source!BI69=2,H241+H242+H244+H245+H246, 0)</f>
        <v>0</v>
      </c>
      <c r="Y249">
        <f ca="1">IF(Source!BI69=3,H241+H242+H244+H245+H246, 0)</f>
        <v>0</v>
      </c>
      <c r="Z249">
        <f ca="1">IF(Source!BI69=4,H241+H242+H244+H245+H246, 0)</f>
        <v>0</v>
      </c>
    </row>
    <row r="250" spans="1:26" ht="85.5">
      <c r="A250" s="42" t="str">
        <f ca="1">Source!E71</f>
        <v>27</v>
      </c>
      <c r="B250" s="43" t="str">
        <f ca="1">Source!F71</f>
        <v>15-04-005-04</v>
      </c>
      <c r="C250" s="43" t="str">
        <f ca="1">Source!G71</f>
        <v>Окраска поливинилацетатными водоэмульсионными составами улучшенная по штукатурке потолков (согласно объёмам по сплошному выравниванию(однослойная штукатурка потолка)</v>
      </c>
      <c r="D250" s="26" t="str">
        <f ca="1">Source!H71</f>
        <v>100 м2</v>
      </c>
      <c r="E250" s="10">
        <f ca="1">Source!I71</f>
        <v>6.63</v>
      </c>
      <c r="F250" s="27">
        <f ca="1">Source!AL71+Source!AM71+Source!AO71</f>
        <v>792.1</v>
      </c>
      <c r="G250" s="28"/>
      <c r="H250" s="27"/>
      <c r="I250" s="28" t="str">
        <f ca="1">Source!BO71</f>
        <v/>
      </c>
      <c r="J250" s="28"/>
      <c r="K250" s="27"/>
      <c r="L250" s="29"/>
      <c r="S250">
        <f ca="1">ROUND((Source!FX71/100)*((ROUND(Source!AF71*Source!I71, 2)+ROUND(Source!AE71*Source!I71, 2))), 2)</f>
        <v>3500.2</v>
      </c>
      <c r="T250">
        <f ca="1">Source!X71</f>
        <v>21499.37</v>
      </c>
      <c r="U250">
        <f ca="1">ROUND((Source!FY71/100)*((ROUND(Source!AF71*Source!I71, 2)+ROUND(Source!AE71*Source!I71, 2))), 2)</f>
        <v>1731.58</v>
      </c>
      <c r="V250">
        <f ca="1">Source!Y71</f>
        <v>10636.53</v>
      </c>
    </row>
    <row r="251" spans="1:26" ht="14.25">
      <c r="A251" s="42"/>
      <c r="B251" s="43"/>
      <c r="C251" s="43" t="s">
        <v>389</v>
      </c>
      <c r="D251" s="26"/>
      <c r="E251" s="10"/>
      <c r="F251" s="27">
        <f ca="1">Source!AO71</f>
        <v>483.48</v>
      </c>
      <c r="G251" s="28" t="str">
        <f ca="1">Source!DG71</f>
        <v>)*1,15</v>
      </c>
      <c r="H251" s="27">
        <f ca="1">ROUND(Source!AF71*Source!I71, 2)</f>
        <v>3686.28</v>
      </c>
      <c r="I251" s="28"/>
      <c r="J251" s="28">
        <f ca="1">IF(Source!BA71&lt;&gt; 0, Source!BA71, 1)</f>
        <v>6.11</v>
      </c>
      <c r="K251" s="27">
        <f ca="1">Source!S71</f>
        <v>22523.17</v>
      </c>
      <c r="L251" s="29"/>
      <c r="R251">
        <f>H251</f>
        <v>3686.28</v>
      </c>
    </row>
    <row r="252" spans="1:26" ht="14.25">
      <c r="A252" s="42"/>
      <c r="B252" s="43"/>
      <c r="C252" s="43" t="s">
        <v>276</v>
      </c>
      <c r="D252" s="26"/>
      <c r="E252" s="10"/>
      <c r="F252" s="27">
        <f ca="1">Source!AM71</f>
        <v>11.14</v>
      </c>
      <c r="G252" s="28" t="str">
        <f ca="1">Source!DE71</f>
        <v>)*1,25</v>
      </c>
      <c r="H252" s="27">
        <f ca="1">ROUND(Source!AD71*Source!I71, 2)</f>
        <v>92.29</v>
      </c>
      <c r="I252" s="28"/>
      <c r="J252" s="28">
        <f ca="1">IF(Source!BB71&lt;&gt; 0, Source!BB71, 1)</f>
        <v>6.11</v>
      </c>
      <c r="K252" s="27">
        <f ca="1">Source!Q71</f>
        <v>563.89</v>
      </c>
      <c r="L252" s="29"/>
    </row>
    <row r="253" spans="1:26" ht="14.25">
      <c r="A253" s="42"/>
      <c r="B253" s="43"/>
      <c r="C253" s="43" t="s">
        <v>390</v>
      </c>
      <c r="D253" s="26"/>
      <c r="E253" s="10"/>
      <c r="F253" s="27">
        <f ca="1">Source!AN71</f>
        <v>2.13</v>
      </c>
      <c r="G253" s="28" t="str">
        <f ca="1">Source!DF71</f>
        <v>)*1,25</v>
      </c>
      <c r="H253" s="30">
        <f ca="1">ROUND(Source!AE71*Source!I71, 2)</f>
        <v>17.64</v>
      </c>
      <c r="I253" s="28"/>
      <c r="J253" s="28">
        <f ca="1">IF(Source!BS71&lt;&gt; 0, Source!BS71, 1)</f>
        <v>6.11</v>
      </c>
      <c r="K253" s="30">
        <f ca="1">Source!R71</f>
        <v>107.75</v>
      </c>
      <c r="L253" s="29"/>
      <c r="R253">
        <f>H253</f>
        <v>17.64</v>
      </c>
    </row>
    <row r="254" spans="1:26" ht="14.25">
      <c r="A254" s="42"/>
      <c r="B254" s="43"/>
      <c r="C254" s="43" t="s">
        <v>391</v>
      </c>
      <c r="D254" s="26"/>
      <c r="E254" s="10"/>
      <c r="F254" s="27">
        <f ca="1">Source!AL71</f>
        <v>297.48</v>
      </c>
      <c r="G254" s="28" t="str">
        <f ca="1">Source!DD71</f>
        <v/>
      </c>
      <c r="H254" s="27">
        <f ca="1">ROUND(Source!AC71*Source!I71, 2)</f>
        <v>1972.29</v>
      </c>
      <c r="I254" s="28"/>
      <c r="J254" s="28">
        <f ca="1">IF(Source!BC71&lt;&gt; 0, Source!BC71, 1)</f>
        <v>6.11</v>
      </c>
      <c r="K254" s="27">
        <f ca="1">Source!P71</f>
        <v>12050.71</v>
      </c>
      <c r="L254" s="29"/>
    </row>
    <row r="255" spans="1:26" ht="14.25">
      <c r="A255" s="42"/>
      <c r="B255" s="43"/>
      <c r="C255" s="43" t="s">
        <v>392</v>
      </c>
      <c r="D255" s="26" t="s">
        <v>393</v>
      </c>
      <c r="E255" s="10">
        <f ca="1">Source!BZ71</f>
        <v>105</v>
      </c>
      <c r="F255" s="57" t="str">
        <f ca="1">CONCATENATE(" )", Source!DL71, Source!FT71, "=", Source!FX71)</f>
        <v xml:space="preserve"> )*0,9=94,5</v>
      </c>
      <c r="G255" s="58"/>
      <c r="H255" s="27">
        <f ca="1">SUM(S250:S258)</f>
        <v>3500.2</v>
      </c>
      <c r="I255" s="31"/>
      <c r="J255" s="25">
        <f ca="1">Source!AT71</f>
        <v>95</v>
      </c>
      <c r="K255" s="27">
        <f ca="1">SUM(T250:T258)</f>
        <v>21499.37</v>
      </c>
      <c r="L255" s="29"/>
    </row>
    <row r="256" spans="1:26" ht="14.25">
      <c r="A256" s="42"/>
      <c r="B256" s="43"/>
      <c r="C256" s="43" t="s">
        <v>394</v>
      </c>
      <c r="D256" s="26" t="s">
        <v>393</v>
      </c>
      <c r="E256" s="10">
        <f ca="1">Source!CA71</f>
        <v>55</v>
      </c>
      <c r="F256" s="57" t="str">
        <f ca="1">CONCATENATE(" )", Source!DM71, Source!FU71, "=", Source!FY71)</f>
        <v xml:space="preserve"> )*0,85=46,75</v>
      </c>
      <c r="G256" s="58"/>
      <c r="H256" s="27">
        <f ca="1">SUM(U250:U258)</f>
        <v>1731.58</v>
      </c>
      <c r="I256" s="31"/>
      <c r="J256" s="25">
        <f ca="1">Source!AU71</f>
        <v>47</v>
      </c>
      <c r="K256" s="27">
        <f ca="1">SUM(V250:V258)</f>
        <v>10636.53</v>
      </c>
      <c r="L256" s="29"/>
    </row>
    <row r="257" spans="1:26" ht="14.25">
      <c r="A257" s="42"/>
      <c r="B257" s="43"/>
      <c r="C257" s="43" t="s">
        <v>395</v>
      </c>
      <c r="D257" s="26" t="s">
        <v>396</v>
      </c>
      <c r="E257" s="10">
        <f ca="1">Source!AQ71</f>
        <v>53.9</v>
      </c>
      <c r="F257" s="27"/>
      <c r="G257" s="28" t="str">
        <f ca="1">Source!DI71</f>
        <v>)*1,15</v>
      </c>
      <c r="H257" s="27"/>
      <c r="I257" s="28"/>
      <c r="J257" s="28"/>
      <c r="K257" s="27"/>
      <c r="L257" s="38">
        <f ca="1">Source!U71</f>
        <v>410.96054999999996</v>
      </c>
    </row>
    <row r="258" spans="1:26" ht="28.5">
      <c r="A258" s="44" t="str">
        <f ca="1">Source!E72</f>
        <v>27,1</v>
      </c>
      <c r="B258" s="45" t="str">
        <f ca="1">Source!F72</f>
        <v>14.3.02.01-0224</v>
      </c>
      <c r="C258" s="45" t="str">
        <f ca="1">Source!G72</f>
        <v>Краска водоэмульсионная для внутренних работ ВАК-25</v>
      </c>
      <c r="D258" s="32" t="str">
        <f ca="1">Source!H72</f>
        <v>т</v>
      </c>
      <c r="E258" s="33">
        <f ca="1">Source!I72</f>
        <v>0.45747000000000004</v>
      </c>
      <c r="F258" s="34">
        <f ca="1">Source!AL72+Source!AM72+Source!AO72</f>
        <v>22484.66</v>
      </c>
      <c r="G258" s="40" t="s">
        <v>1069</v>
      </c>
      <c r="H258" s="34">
        <f ca="1">ROUND(Source!AC72*Source!I72, 2)+ROUND(Source!AD72*Source!I72, 2)+ROUND(Source!AF72*Source!I72, 2)</f>
        <v>10286.06</v>
      </c>
      <c r="I258" s="35"/>
      <c r="J258" s="35">
        <f ca="1">IF(Source!BC72&lt;&gt; 0, Source!BC72, 1)</f>
        <v>6.11</v>
      </c>
      <c r="K258" s="34">
        <f ca="1">Source!O72</f>
        <v>62847.81</v>
      </c>
      <c r="L258" s="41"/>
      <c r="S258">
        <f ca="1">ROUND((Source!FX72/100)*((ROUND(Source!AF72*Source!I72, 2)+ROUND(Source!AE72*Source!I72, 2))), 2)</f>
        <v>0</v>
      </c>
      <c r="T258">
        <f ca="1">Source!X72</f>
        <v>0</v>
      </c>
      <c r="U258">
        <f ca="1">ROUND((Source!FY72/100)*((ROUND(Source!AF72*Source!I72, 2)+ROUND(Source!AE72*Source!I72, 2))), 2)</f>
        <v>0</v>
      </c>
      <c r="V258">
        <f ca="1">Source!Y72</f>
        <v>0</v>
      </c>
      <c r="W258">
        <f ca="1">IF(Source!BI72&lt;=1,H258, 0)</f>
        <v>10286.06</v>
      </c>
      <c r="X258">
        <f ca="1">IF(Source!BI72=2,H258, 0)</f>
        <v>0</v>
      </c>
      <c r="Y258">
        <f ca="1">IF(Source!BI72=3,H258, 0)</f>
        <v>0</v>
      </c>
      <c r="Z258">
        <f ca="1">IF(Source!BI72=4,H258, 0)</f>
        <v>0</v>
      </c>
    </row>
    <row r="259" spans="1:26" ht="15">
      <c r="G259" s="56">
        <f ca="1">H251+H252+H254+H255+H256+SUM(H258:H258)</f>
        <v>21268.7</v>
      </c>
      <c r="H259" s="56"/>
      <c r="J259" s="56">
        <f ca="1">K251+K252+K254+K255+K256+SUM(K258:K258)</f>
        <v>130121.48</v>
      </c>
      <c r="K259" s="56"/>
      <c r="L259" s="37">
        <f ca="1">Source!U71</f>
        <v>410.96054999999996</v>
      </c>
      <c r="O259" s="21">
        <f>G259</f>
        <v>21268.7</v>
      </c>
      <c r="P259" s="21">
        <f>J259</f>
        <v>130121.48</v>
      </c>
      <c r="Q259" s="21">
        <f>L259</f>
        <v>410.96054999999996</v>
      </c>
      <c r="W259">
        <f ca="1">IF(Source!BI71&lt;=1,H251+H252+H254+H255+H256, 0)</f>
        <v>10982.640000000001</v>
      </c>
      <c r="X259">
        <f ca="1">IF(Source!BI71=2,H251+H252+H254+H255+H256, 0)</f>
        <v>0</v>
      </c>
      <c r="Y259">
        <f ca="1">IF(Source!BI71=3,H251+H252+H254+H255+H256, 0)</f>
        <v>0</v>
      </c>
      <c r="Z259">
        <f ca="1">IF(Source!BI71=4,H251+H252+H254+H255+H256, 0)</f>
        <v>0</v>
      </c>
    </row>
    <row r="260" spans="1:26" ht="57">
      <c r="A260" s="42" t="str">
        <f ca="1">Source!E76</f>
        <v>28</v>
      </c>
      <c r="B260" s="43" t="str">
        <f ca="1">Source!F76</f>
        <v>15-02-019-03</v>
      </c>
      <c r="C260" s="43" t="str">
        <f ca="1">Source!G76</f>
        <v>Сплошное выравнивание внутренних поверхностей (однослойное оштукатуривание) из сухих растворных смесей толщиной до 10 мм стен</v>
      </c>
      <c r="D260" s="26" t="str">
        <f ca="1">Source!H76</f>
        <v>100 м2</v>
      </c>
      <c r="E260" s="10">
        <f ca="1">Source!I76</f>
        <v>6.4606000000000003</v>
      </c>
      <c r="F260" s="27">
        <f ca="1">Source!AL76+Source!AM76+Source!AO76</f>
        <v>295.40999999999997</v>
      </c>
      <c r="G260" s="28"/>
      <c r="H260" s="27"/>
      <c r="I260" s="28" t="str">
        <f ca="1">Source!BO76</f>
        <v/>
      </c>
      <c r="J260" s="28"/>
      <c r="K260" s="27"/>
      <c r="L260" s="29"/>
      <c r="S260">
        <f ca="1">ROUND((Source!FX76/100)*((ROUND(Source!AF76*Source!I76, 2)+ROUND(Source!AE76*Source!I76, 2))), 2)</f>
        <v>2022.73</v>
      </c>
      <c r="T260">
        <f ca="1">Source!X76</f>
        <v>12424.31</v>
      </c>
      <c r="U260">
        <f ca="1">ROUND((Source!FY76/100)*((ROUND(Source!AF76*Source!I76, 2)+ROUND(Source!AE76*Source!I76, 2))), 2)</f>
        <v>1000.67</v>
      </c>
      <c r="V260">
        <f ca="1">Source!Y76</f>
        <v>6146.76</v>
      </c>
    </row>
    <row r="261" spans="1:26">
      <c r="C261" s="20" t="str">
        <f ca="1">"Объем: "&amp;Source!I76&amp;"=(326,46+"&amp;"319,6)/"&amp;"100"</f>
        <v>Объем: 6,4606=(326,46+319,6)/100</v>
      </c>
    </row>
    <row r="262" spans="1:26" ht="14.25">
      <c r="A262" s="42"/>
      <c r="B262" s="43"/>
      <c r="C262" s="43" t="s">
        <v>389</v>
      </c>
      <c r="D262" s="26"/>
      <c r="E262" s="10"/>
      <c r="F262" s="27">
        <f ca="1">Source!AO76</f>
        <v>277.14</v>
      </c>
      <c r="G262" s="28" t="str">
        <f ca="1">Source!DG76</f>
        <v>)*1,15</v>
      </c>
      <c r="H262" s="27">
        <f ca="1">ROUND(Source!AF76*Source!I76, 2)</f>
        <v>2059.06</v>
      </c>
      <c r="I262" s="28"/>
      <c r="J262" s="28">
        <f ca="1">IF(Source!BA76&lt;&gt; 0, Source!BA76, 1)</f>
        <v>6.11</v>
      </c>
      <c r="K262" s="27">
        <f ca="1">Source!S76</f>
        <v>12580.84</v>
      </c>
      <c r="L262" s="29"/>
      <c r="R262">
        <f>H262</f>
        <v>2059.06</v>
      </c>
    </row>
    <row r="263" spans="1:26" ht="14.25">
      <c r="A263" s="42"/>
      <c r="B263" s="43"/>
      <c r="C263" s="43" t="s">
        <v>276</v>
      </c>
      <c r="D263" s="26"/>
      <c r="E263" s="10"/>
      <c r="F263" s="27">
        <f ca="1">Source!AM76</f>
        <v>17.03</v>
      </c>
      <c r="G263" s="28" t="str">
        <f ca="1">Source!DE76</f>
        <v>)*1,25</v>
      </c>
      <c r="H263" s="27">
        <f ca="1">ROUND(Source!AD76*Source!I76, 2)</f>
        <v>137.55000000000001</v>
      </c>
      <c r="I263" s="28"/>
      <c r="J263" s="28">
        <f ca="1">IF(Source!BB76&lt;&gt; 0, Source!BB76, 1)</f>
        <v>6.11</v>
      </c>
      <c r="K263" s="27">
        <f ca="1">Source!Q76</f>
        <v>840.41</v>
      </c>
      <c r="L263" s="29"/>
    </row>
    <row r="264" spans="1:26" ht="14.25">
      <c r="A264" s="42"/>
      <c r="B264" s="43"/>
      <c r="C264" s="43" t="s">
        <v>390</v>
      </c>
      <c r="D264" s="26"/>
      <c r="E264" s="10"/>
      <c r="F264" s="27">
        <f ca="1">Source!AN76</f>
        <v>10.08</v>
      </c>
      <c r="G264" s="28" t="str">
        <f ca="1">Source!DF76</f>
        <v>)*1,25</v>
      </c>
      <c r="H264" s="30">
        <f ca="1">ROUND(Source!AE76*Source!I76, 2)</f>
        <v>81.400000000000006</v>
      </c>
      <c r="I264" s="28"/>
      <c r="J264" s="28">
        <f ca="1">IF(Source!BS76&lt;&gt; 0, Source!BS76, 1)</f>
        <v>6.11</v>
      </c>
      <c r="K264" s="30">
        <f ca="1">Source!R76</f>
        <v>497.38</v>
      </c>
      <c r="L264" s="29"/>
      <c r="R264">
        <f>H264</f>
        <v>81.400000000000006</v>
      </c>
    </row>
    <row r="265" spans="1:26" ht="14.25">
      <c r="A265" s="42"/>
      <c r="B265" s="43"/>
      <c r="C265" s="43" t="s">
        <v>391</v>
      </c>
      <c r="D265" s="26"/>
      <c r="E265" s="10"/>
      <c r="F265" s="27">
        <f ca="1">Source!AL76</f>
        <v>1.24</v>
      </c>
      <c r="G265" s="28" t="str">
        <f ca="1">Source!DD76</f>
        <v/>
      </c>
      <c r="H265" s="27">
        <f ca="1">ROUND(Source!AC76*Source!I76, 2)</f>
        <v>8.01</v>
      </c>
      <c r="I265" s="28"/>
      <c r="J265" s="28">
        <f ca="1">IF(Source!BC76&lt;&gt; 0, Source!BC76, 1)</f>
        <v>6.11</v>
      </c>
      <c r="K265" s="27">
        <f ca="1">Source!P76</f>
        <v>48.95</v>
      </c>
      <c r="L265" s="29"/>
    </row>
    <row r="266" spans="1:26" ht="14.25">
      <c r="A266" s="42"/>
      <c r="B266" s="43"/>
      <c r="C266" s="43" t="s">
        <v>392</v>
      </c>
      <c r="D266" s="26" t="s">
        <v>393</v>
      </c>
      <c r="E266" s="10">
        <f ca="1">Source!BZ76</f>
        <v>105</v>
      </c>
      <c r="F266" s="57" t="str">
        <f ca="1">CONCATENATE(" )", Source!DL76, Source!FT76, "=", Source!FX76)</f>
        <v xml:space="preserve"> )*0,9=94,5</v>
      </c>
      <c r="G266" s="58"/>
      <c r="H266" s="27">
        <f ca="1">SUM(S260:S270)</f>
        <v>2022.73</v>
      </c>
      <c r="I266" s="31"/>
      <c r="J266" s="25">
        <f ca="1">Source!AT76</f>
        <v>95</v>
      </c>
      <c r="K266" s="27">
        <f ca="1">SUM(T260:T270)</f>
        <v>12424.31</v>
      </c>
      <c r="L266" s="29"/>
    </row>
    <row r="267" spans="1:26" ht="14.25">
      <c r="A267" s="42"/>
      <c r="B267" s="43"/>
      <c r="C267" s="43" t="s">
        <v>394</v>
      </c>
      <c r="D267" s="26" t="s">
        <v>393</v>
      </c>
      <c r="E267" s="10">
        <f ca="1">Source!CA76</f>
        <v>55</v>
      </c>
      <c r="F267" s="57" t="str">
        <f ca="1">CONCATENATE(" )", Source!DM76, Source!FU76, "=", Source!FY76)</f>
        <v xml:space="preserve"> )*0,85=46,75</v>
      </c>
      <c r="G267" s="58"/>
      <c r="H267" s="27">
        <f ca="1">SUM(U260:U270)</f>
        <v>1000.67</v>
      </c>
      <c r="I267" s="31"/>
      <c r="J267" s="25">
        <f ca="1">Source!AU76</f>
        <v>47</v>
      </c>
      <c r="K267" s="27">
        <f ca="1">SUM(V260:V270)</f>
        <v>6146.76</v>
      </c>
      <c r="L267" s="29"/>
    </row>
    <row r="268" spans="1:26" ht="14.25">
      <c r="A268" s="42"/>
      <c r="B268" s="43"/>
      <c r="C268" s="43" t="s">
        <v>395</v>
      </c>
      <c r="D268" s="26" t="s">
        <v>396</v>
      </c>
      <c r="E268" s="10">
        <f ca="1">Source!AQ76</f>
        <v>32.49</v>
      </c>
      <c r="F268" s="27"/>
      <c r="G268" s="28" t="str">
        <f ca="1">Source!DI76</f>
        <v>)*1,15</v>
      </c>
      <c r="H268" s="27"/>
      <c r="I268" s="28"/>
      <c r="J268" s="28"/>
      <c r="K268" s="27"/>
      <c r="L268" s="38">
        <f ca="1">Source!U76</f>
        <v>241.39062810000001</v>
      </c>
    </row>
    <row r="269" spans="1:26" ht="28.5">
      <c r="A269" s="42" t="str">
        <f ca="1">Source!E77</f>
        <v>28,1</v>
      </c>
      <c r="B269" s="43" t="str">
        <f ca="1">Source!F77</f>
        <v>04.3.02.12-0006</v>
      </c>
      <c r="C269" s="43" t="str">
        <f ca="1">Source!G77</f>
        <v>Смесь штукатурная "БИРСС 22" (марка М100)</v>
      </c>
      <c r="D269" s="26" t="str">
        <f ca="1">Source!H77</f>
        <v>т</v>
      </c>
      <c r="E269" s="10">
        <f ca="1">Source!I77</f>
        <v>5.4915099999999999</v>
      </c>
      <c r="F269" s="27">
        <f ca="1">Source!AL77+Source!AM77+Source!AO77</f>
        <v>1113.1099999999999</v>
      </c>
      <c r="G269" s="39" t="s">
        <v>1069</v>
      </c>
      <c r="H269" s="27">
        <f ca="1">ROUND(Source!AC77*Source!I77, 2)+ROUND(Source!AD77*Source!I77, 2)+ROUND(Source!AF77*Source!I77, 2)</f>
        <v>6112.65</v>
      </c>
      <c r="I269" s="28"/>
      <c r="J269" s="28">
        <f ca="1">IF(Source!BC77&lt;&gt; 0, Source!BC77, 1)</f>
        <v>6.11</v>
      </c>
      <c r="K269" s="27">
        <f ca="1">Source!O77</f>
        <v>37348.32</v>
      </c>
      <c r="L269" s="29"/>
      <c r="S269">
        <f ca="1">ROUND((Source!FX77/100)*((ROUND(Source!AF77*Source!I77, 2)+ROUND(Source!AE77*Source!I77, 2))), 2)</f>
        <v>0</v>
      </c>
      <c r="T269">
        <f ca="1">Source!X77</f>
        <v>0</v>
      </c>
      <c r="U269">
        <f ca="1">ROUND((Source!FY77/100)*((ROUND(Source!AF77*Source!I77, 2)+ROUND(Source!AE77*Source!I77, 2))), 2)</f>
        <v>0</v>
      </c>
      <c r="V269">
        <f ca="1">Source!Y77</f>
        <v>0</v>
      </c>
      <c r="W269">
        <f ca="1">IF(Source!BI77&lt;=1,H269, 0)</f>
        <v>6112.65</v>
      </c>
      <c r="X269">
        <f ca="1">IF(Source!BI77=2,H269, 0)</f>
        <v>0</v>
      </c>
      <c r="Y269">
        <f ca="1">IF(Source!BI77=3,H269, 0)</f>
        <v>0</v>
      </c>
      <c r="Z269">
        <f ca="1">IF(Source!BI77=4,H269, 0)</f>
        <v>0</v>
      </c>
    </row>
    <row r="270" spans="1:26" ht="28.5">
      <c r="A270" s="44" t="str">
        <f ca="1">Source!E78</f>
        <v>28,2</v>
      </c>
      <c r="B270" s="45" t="str">
        <f ca="1">Source!F78</f>
        <v>14.3.01.02-0103</v>
      </c>
      <c r="C270" s="45" t="str">
        <f ca="1">Source!G78</f>
        <v>Грунтовка воднодисперсионная CERESIT CT 17</v>
      </c>
      <c r="D270" s="32" t="str">
        <f ca="1">Source!H78</f>
        <v>л</v>
      </c>
      <c r="E270" s="33">
        <f ca="1">Source!I78</f>
        <v>83.987799999999993</v>
      </c>
      <c r="F270" s="34">
        <f ca="1">Source!AL78+Source!AM78+Source!AO78</f>
        <v>9.14</v>
      </c>
      <c r="G270" s="40" t="s">
        <v>1069</v>
      </c>
      <c r="H270" s="34">
        <f ca="1">ROUND(Source!AC78*Source!I78, 2)+ROUND(Source!AD78*Source!I78, 2)+ROUND(Source!AF78*Source!I78, 2)</f>
        <v>767.65</v>
      </c>
      <c r="I270" s="35"/>
      <c r="J270" s="35">
        <f ca="1">IF(Source!BC78&lt;&gt; 0, Source!BC78, 1)</f>
        <v>6.11</v>
      </c>
      <c r="K270" s="34">
        <f ca="1">Source!O78</f>
        <v>4690.33</v>
      </c>
      <c r="L270" s="41"/>
      <c r="S270">
        <f ca="1">ROUND((Source!FX78/100)*((ROUND(Source!AF78*Source!I78, 2)+ROUND(Source!AE78*Source!I78, 2))), 2)</f>
        <v>0</v>
      </c>
      <c r="T270">
        <f ca="1">Source!X78</f>
        <v>0</v>
      </c>
      <c r="U270">
        <f ca="1">ROUND((Source!FY78/100)*((ROUND(Source!AF78*Source!I78, 2)+ROUND(Source!AE78*Source!I78, 2))), 2)</f>
        <v>0</v>
      </c>
      <c r="V270">
        <f ca="1">Source!Y78</f>
        <v>0</v>
      </c>
      <c r="W270">
        <f ca="1">IF(Source!BI78&lt;=1,H270, 0)</f>
        <v>767.65</v>
      </c>
      <c r="X270">
        <f ca="1">IF(Source!BI78=2,H270, 0)</f>
        <v>0</v>
      </c>
      <c r="Y270">
        <f ca="1">IF(Source!BI78=3,H270, 0)</f>
        <v>0</v>
      </c>
      <c r="Z270">
        <f ca="1">IF(Source!BI78=4,H270, 0)</f>
        <v>0</v>
      </c>
    </row>
    <row r="271" spans="1:26" ht="15">
      <c r="G271" s="56">
        <f ca="1">H262+H263+H265+H266+H267+SUM(H269:H270)</f>
        <v>12108.32</v>
      </c>
      <c r="H271" s="56"/>
      <c r="J271" s="56">
        <f ca="1">K262+K263+K265+K266+K267+SUM(K269:K270)</f>
        <v>74079.920000000013</v>
      </c>
      <c r="K271" s="56"/>
      <c r="L271" s="37">
        <f ca="1">Source!U76</f>
        <v>241.39062810000001</v>
      </c>
      <c r="O271" s="21">
        <f>G271</f>
        <v>12108.32</v>
      </c>
      <c r="P271" s="21">
        <f>J271</f>
        <v>74079.920000000013</v>
      </c>
      <c r="Q271" s="21">
        <f>L271</f>
        <v>241.39062810000001</v>
      </c>
      <c r="W271">
        <f ca="1">IF(Source!BI76&lt;=1,H262+H263+H265+H266+H267, 0)</f>
        <v>5228.0200000000004</v>
      </c>
      <c r="X271">
        <f ca="1">IF(Source!BI76=2,H262+H263+H265+H266+H267, 0)</f>
        <v>0</v>
      </c>
      <c r="Y271">
        <f ca="1">IF(Source!BI76=3,H262+H263+H265+H266+H267, 0)</f>
        <v>0</v>
      </c>
      <c r="Z271">
        <f ca="1">IF(Source!BI76=4,H262+H263+H265+H266+H267, 0)</f>
        <v>0</v>
      </c>
    </row>
    <row r="272" spans="1:26" ht="85.5">
      <c r="A272" s="42" t="str">
        <f ca="1">Source!E79</f>
        <v>29</v>
      </c>
      <c r="B272" s="43" t="str">
        <f ca="1">Source!F79</f>
        <v>15-02-019-07</v>
      </c>
      <c r="C272" s="43" t="str">
        <f ca="1">Source!G79</f>
        <v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расценке 15-02-019-03</v>
      </c>
      <c r="D272" s="26" t="str">
        <f ca="1">Source!H79</f>
        <v>100 м2</v>
      </c>
      <c r="E272" s="10">
        <f ca="1">Source!I79</f>
        <v>6.4606000000000003</v>
      </c>
      <c r="F272" s="27">
        <f ca="1">Source!AL79+Source!AM79+Source!AO79</f>
        <v>28.240000000000002</v>
      </c>
      <c r="G272" s="28"/>
      <c r="H272" s="27"/>
      <c r="I272" s="28" t="str">
        <f ca="1">Source!BO79</f>
        <v/>
      </c>
      <c r="J272" s="28"/>
      <c r="K272" s="27"/>
      <c r="L272" s="29"/>
      <c r="S272">
        <f ca="1">ROUND((Source!FX79/100)*((ROUND(Source!AF79*Source!I79, 2)+ROUND(Source!AE79*Source!I79, 2))), 2)</f>
        <v>3863.84</v>
      </c>
      <c r="T272">
        <f ca="1">Source!X79</f>
        <v>23732.98</v>
      </c>
      <c r="U272">
        <f ca="1">ROUND((Source!FY79/100)*((ROUND(Source!AF79*Source!I79, 2)+ROUND(Source!AE79*Source!I79, 2))), 2)</f>
        <v>1911.48</v>
      </c>
      <c r="V272">
        <f ca="1">Source!Y79</f>
        <v>11741.58</v>
      </c>
    </row>
    <row r="273" spans="1:26" ht="14.25">
      <c r="A273" s="42"/>
      <c r="B273" s="43"/>
      <c r="C273" s="43" t="s">
        <v>389</v>
      </c>
      <c r="D273" s="26"/>
      <c r="E273" s="10"/>
      <c r="F273" s="27">
        <f ca="1">Source!AO79</f>
        <v>26.44</v>
      </c>
      <c r="G273" s="28" t="str">
        <f ca="1">Source!DG79</f>
        <v>)*1,15*20</v>
      </c>
      <c r="H273" s="27">
        <f ca="1">ROUND(Source!AF79*Source!I79, 2)</f>
        <v>3928.82</v>
      </c>
      <c r="I273" s="28"/>
      <c r="J273" s="28">
        <f ca="1">IF(Source!BA79&lt;&gt; 0, Source!BA79, 1)</f>
        <v>6.11</v>
      </c>
      <c r="K273" s="27">
        <f ca="1">Source!S79</f>
        <v>24005.09</v>
      </c>
      <c r="L273" s="29"/>
      <c r="R273">
        <f>H273</f>
        <v>3928.82</v>
      </c>
    </row>
    <row r="274" spans="1:26" ht="14.25">
      <c r="A274" s="42"/>
      <c r="B274" s="43"/>
      <c r="C274" s="43" t="s">
        <v>276</v>
      </c>
      <c r="D274" s="26"/>
      <c r="E274" s="10"/>
      <c r="F274" s="27">
        <f ca="1">Source!AM79</f>
        <v>1.68</v>
      </c>
      <c r="G274" s="28" t="str">
        <f ca="1">Source!DE79</f>
        <v>)*1,25*20</v>
      </c>
      <c r="H274" s="27">
        <f ca="1">ROUND(Source!AD79*Source!I79, 2)</f>
        <v>271.35000000000002</v>
      </c>
      <c r="I274" s="28"/>
      <c r="J274" s="28">
        <f ca="1">IF(Source!BB79&lt;&gt; 0, Source!BB79, 1)</f>
        <v>6.11</v>
      </c>
      <c r="K274" s="27">
        <f ca="1">Source!Q79</f>
        <v>1657.92</v>
      </c>
      <c r="L274" s="29"/>
    </row>
    <row r="275" spans="1:26" ht="14.25">
      <c r="A275" s="42"/>
      <c r="B275" s="43"/>
      <c r="C275" s="43" t="s">
        <v>390</v>
      </c>
      <c r="D275" s="26"/>
      <c r="E275" s="10"/>
      <c r="F275" s="27">
        <f ca="1">Source!AN79</f>
        <v>0.99</v>
      </c>
      <c r="G275" s="28" t="str">
        <f ca="1">Source!DF79</f>
        <v>)*1,25*20</v>
      </c>
      <c r="H275" s="30">
        <f ca="1">ROUND(Source!AE79*Source!I79, 2)</f>
        <v>159.9</v>
      </c>
      <c r="I275" s="28"/>
      <c r="J275" s="28">
        <f ca="1">IF(Source!BS79&lt;&gt; 0, Source!BS79, 1)</f>
        <v>6.11</v>
      </c>
      <c r="K275" s="30">
        <f ca="1">Source!R79</f>
        <v>976.99</v>
      </c>
      <c r="L275" s="29"/>
      <c r="R275">
        <f>H275</f>
        <v>159.9</v>
      </c>
    </row>
    <row r="276" spans="1:26" ht="14.25">
      <c r="A276" s="42"/>
      <c r="B276" s="43"/>
      <c r="C276" s="43" t="s">
        <v>391</v>
      </c>
      <c r="D276" s="26"/>
      <c r="E276" s="10"/>
      <c r="F276" s="27">
        <f ca="1">Source!AL79</f>
        <v>0.12</v>
      </c>
      <c r="G276" s="28" t="str">
        <f ca="1">Source!DD79</f>
        <v>*20</v>
      </c>
      <c r="H276" s="27">
        <f ca="1">ROUND(Source!AC79*Source!I79, 2)</f>
        <v>15.51</v>
      </c>
      <c r="I276" s="28"/>
      <c r="J276" s="28">
        <f ca="1">IF(Source!BC79&lt;&gt; 0, Source!BC79, 1)</f>
        <v>6.11</v>
      </c>
      <c r="K276" s="27">
        <f ca="1">Source!P79</f>
        <v>94.74</v>
      </c>
      <c r="L276" s="29"/>
    </row>
    <row r="277" spans="1:26" ht="14.25">
      <c r="A277" s="42"/>
      <c r="B277" s="43"/>
      <c r="C277" s="43" t="s">
        <v>392</v>
      </c>
      <c r="D277" s="26" t="s">
        <v>393</v>
      </c>
      <c r="E277" s="10">
        <f ca="1">Source!BZ79</f>
        <v>105</v>
      </c>
      <c r="F277" s="57" t="str">
        <f ca="1">CONCATENATE(" )", Source!DL79, Source!FT79, "=", Source!FX79)</f>
        <v xml:space="preserve"> )*0,9=94,5</v>
      </c>
      <c r="G277" s="58"/>
      <c r="H277" s="27">
        <f ca="1">SUM(S272:S280)</f>
        <v>3863.84</v>
      </c>
      <c r="I277" s="31"/>
      <c r="J277" s="25">
        <f ca="1">Source!AT79</f>
        <v>95</v>
      </c>
      <c r="K277" s="27">
        <f ca="1">SUM(T272:T280)</f>
        <v>23732.98</v>
      </c>
      <c r="L277" s="29"/>
    </row>
    <row r="278" spans="1:26" ht="14.25">
      <c r="A278" s="42"/>
      <c r="B278" s="43"/>
      <c r="C278" s="43" t="s">
        <v>394</v>
      </c>
      <c r="D278" s="26" t="s">
        <v>393</v>
      </c>
      <c r="E278" s="10">
        <f ca="1">Source!CA79</f>
        <v>55</v>
      </c>
      <c r="F278" s="57" t="str">
        <f ca="1">CONCATENATE(" )", Source!DM79, Source!FU79, "=", Source!FY79)</f>
        <v xml:space="preserve"> )*0,85=46,75</v>
      </c>
      <c r="G278" s="58"/>
      <c r="H278" s="27">
        <f ca="1">SUM(U272:U280)</f>
        <v>1911.48</v>
      </c>
      <c r="I278" s="31"/>
      <c r="J278" s="25">
        <f ca="1">Source!AU79</f>
        <v>47</v>
      </c>
      <c r="K278" s="27">
        <f ca="1">SUM(V272:V280)</f>
        <v>11741.58</v>
      </c>
      <c r="L278" s="29"/>
    </row>
    <row r="279" spans="1:26" ht="14.25">
      <c r="A279" s="42"/>
      <c r="B279" s="43"/>
      <c r="C279" s="43" t="s">
        <v>395</v>
      </c>
      <c r="D279" s="26" t="s">
        <v>396</v>
      </c>
      <c r="E279" s="10">
        <f ca="1">Source!AQ79</f>
        <v>3.1</v>
      </c>
      <c r="F279" s="27"/>
      <c r="G279" s="28" t="str">
        <f ca="1">Source!DI79</f>
        <v>)*1,15*20</v>
      </c>
      <c r="H279" s="27"/>
      <c r="I279" s="28"/>
      <c r="J279" s="28"/>
      <c r="K279" s="27"/>
      <c r="L279" s="38">
        <f ca="1">Source!U79</f>
        <v>460.64078000000001</v>
      </c>
    </row>
    <row r="280" spans="1:26" ht="28.5">
      <c r="A280" s="44" t="str">
        <f ca="1">Source!E80</f>
        <v>29,1</v>
      </c>
      <c r="B280" s="45" t="str">
        <f ca="1">Source!F80</f>
        <v>04.3.02.12-0006</v>
      </c>
      <c r="C280" s="45" t="str">
        <f ca="1">Source!G80</f>
        <v>Смесь штукатурная "БИРСС 22" (марка М100)</v>
      </c>
      <c r="D280" s="32" t="str">
        <f ca="1">Source!H80</f>
        <v>т</v>
      </c>
      <c r="E280" s="33">
        <f ca="1">Source!I80</f>
        <v>10.98302</v>
      </c>
      <c r="F280" s="34">
        <f ca="1">Source!AL80+Source!AM80+Source!AO80</f>
        <v>1113.1099999999999</v>
      </c>
      <c r="G280" s="40" t="s">
        <v>397</v>
      </c>
      <c r="H280" s="34">
        <f ca="1">ROUND(Source!AC80*Source!I80, 2)+ROUND(Source!AD80*Source!I80, 2)+ROUND(Source!AF80*Source!I80, 2)</f>
        <v>12225.31</v>
      </c>
      <c r="I280" s="35"/>
      <c r="J280" s="35">
        <f ca="1">IF(Source!BC80&lt;&gt; 0, Source!BC80, 1)</f>
        <v>6.11</v>
      </c>
      <c r="K280" s="34">
        <f ca="1">Source!O80</f>
        <v>74696.639999999999</v>
      </c>
      <c r="L280" s="41"/>
      <c r="S280">
        <f ca="1">ROUND((Source!FX80/100)*((ROUND(Source!AF80*Source!I80, 2)+ROUND(Source!AE80*Source!I80, 2))), 2)</f>
        <v>0</v>
      </c>
      <c r="T280">
        <f ca="1">Source!X80</f>
        <v>0</v>
      </c>
      <c r="U280">
        <f ca="1">ROUND((Source!FY80/100)*((ROUND(Source!AF80*Source!I80, 2)+ROUND(Source!AE80*Source!I80, 2))), 2)</f>
        <v>0</v>
      </c>
      <c r="V280">
        <f ca="1">Source!Y80</f>
        <v>0</v>
      </c>
      <c r="W280">
        <f ca="1">IF(Source!BI80&lt;=1,H280, 0)</f>
        <v>12225.31</v>
      </c>
      <c r="X280">
        <f ca="1">IF(Source!BI80=2,H280, 0)</f>
        <v>0</v>
      </c>
      <c r="Y280">
        <f ca="1">IF(Source!BI80=3,H280, 0)</f>
        <v>0</v>
      </c>
      <c r="Z280">
        <f ca="1">IF(Source!BI80=4,H280, 0)</f>
        <v>0</v>
      </c>
    </row>
    <row r="281" spans="1:26" ht="15">
      <c r="G281" s="56">
        <f ca="1">H273+H274+H276+H277+H278+SUM(H280:H280)</f>
        <v>22216.309999999998</v>
      </c>
      <c r="H281" s="56"/>
      <c r="J281" s="56">
        <f ca="1">K273+K274+K276+K277+K278+SUM(K280:K280)</f>
        <v>135928.95000000001</v>
      </c>
      <c r="K281" s="56"/>
      <c r="L281" s="37">
        <f ca="1">Source!U79</f>
        <v>460.64078000000001</v>
      </c>
      <c r="O281" s="21">
        <f>G281</f>
        <v>22216.309999999998</v>
      </c>
      <c r="P281" s="21">
        <f>J281</f>
        <v>135928.95000000001</v>
      </c>
      <c r="Q281" s="21">
        <f>L281</f>
        <v>460.64078000000001</v>
      </c>
      <c r="W281">
        <f ca="1">IF(Source!BI79&lt;=1,H273+H274+H276+H277+H278, 0)</f>
        <v>9991</v>
      </c>
      <c r="X281">
        <f ca="1">IF(Source!BI79=2,H273+H274+H276+H277+H278, 0)</f>
        <v>0</v>
      </c>
      <c r="Y281">
        <f ca="1">IF(Source!BI79=3,H273+H274+H276+H277+H278, 0)</f>
        <v>0</v>
      </c>
      <c r="Z281">
        <f ca="1">IF(Source!BI79=4,H273+H274+H276+H277+H278, 0)</f>
        <v>0</v>
      </c>
    </row>
    <row r="282" spans="1:26" ht="42.75">
      <c r="A282" s="42" t="str">
        <f ca="1">Source!E81</f>
        <v>30</v>
      </c>
      <c r="B282" s="43" t="str">
        <f ca="1">Source!F81</f>
        <v>15-04-006-03</v>
      </c>
      <c r="C282" s="43" t="str">
        <f ca="1">Source!G81</f>
        <v>Покрытие поверхностей грунтовкой глубокого проникновения за 1 раз стен,откосов</v>
      </c>
      <c r="D282" s="26" t="str">
        <f ca="1">Source!H81</f>
        <v>100 м2</v>
      </c>
      <c r="E282" s="10">
        <f ca="1">Source!I81</f>
        <v>6.9447000000000001</v>
      </c>
      <c r="F282" s="27">
        <f ca="1">Source!AL81+Source!AM81+Source!AO81</f>
        <v>64.16</v>
      </c>
      <c r="G282" s="28"/>
      <c r="H282" s="27"/>
      <c r="I282" s="28" t="str">
        <f ca="1">Source!BO81</f>
        <v/>
      </c>
      <c r="J282" s="28"/>
      <c r="K282" s="27"/>
      <c r="L282" s="29"/>
      <c r="S282">
        <f ca="1">ROUND((Source!FX81/100)*((ROUND(Source!AF81*Source!I81, 2)+ROUND(Source!AE81*Source!I81, 2))), 2)</f>
        <v>477.7</v>
      </c>
      <c r="T282">
        <f ca="1">Source!X81</f>
        <v>2934.2</v>
      </c>
      <c r="U282">
        <f ca="1">ROUND((Source!FY81/100)*((ROUND(Source!AF81*Source!I81, 2)+ROUND(Source!AE81*Source!I81, 2))), 2)</f>
        <v>236.32</v>
      </c>
      <c r="V282">
        <f ca="1">Source!Y81</f>
        <v>1451.66</v>
      </c>
    </row>
    <row r="283" spans="1:26" ht="25.5">
      <c r="C283" s="20" t="str">
        <f ca="1">"Объем: "&amp;Source!I81&amp;"=(42,53+"&amp;"326,46+"&amp;"319,6+"&amp;"5,88)/"&amp;"100"</f>
        <v>Объем: 6,9447=(42,53+326,46+319,6+5,88)/100</v>
      </c>
    </row>
    <row r="284" spans="1:26" ht="14.25">
      <c r="A284" s="42"/>
      <c r="B284" s="43"/>
      <c r="C284" s="43" t="s">
        <v>389</v>
      </c>
      <c r="D284" s="26"/>
      <c r="E284" s="10"/>
      <c r="F284" s="27">
        <f ca="1">Source!AO81</f>
        <v>63.01</v>
      </c>
      <c r="G284" s="28" t="str">
        <f ca="1">Source!DG81</f>
        <v>)*1,15</v>
      </c>
      <c r="H284" s="27">
        <f ca="1">ROUND(Source!AF81*Source!I81, 2)</f>
        <v>503.21</v>
      </c>
      <c r="I284" s="28"/>
      <c r="J284" s="28">
        <f ca="1">IF(Source!BA81&lt;&gt; 0, Source!BA81, 1)</f>
        <v>6.11</v>
      </c>
      <c r="K284" s="27">
        <f ca="1">Source!S81</f>
        <v>3074.63</v>
      </c>
      <c r="L284" s="29"/>
      <c r="R284">
        <f>H284</f>
        <v>503.21</v>
      </c>
    </row>
    <row r="285" spans="1:26" ht="14.25">
      <c r="A285" s="42"/>
      <c r="B285" s="43"/>
      <c r="C285" s="43" t="s">
        <v>276</v>
      </c>
      <c r="D285" s="26"/>
      <c r="E285" s="10"/>
      <c r="F285" s="27">
        <f ca="1">Source!AM81</f>
        <v>0.97</v>
      </c>
      <c r="G285" s="28" t="str">
        <f ca="1">Source!DE81</f>
        <v>)*1,25</v>
      </c>
      <c r="H285" s="27">
        <f ca="1">ROUND(Source!AD81*Source!I81, 2)</f>
        <v>8.4700000000000006</v>
      </c>
      <c r="I285" s="28"/>
      <c r="J285" s="28">
        <f ca="1">IF(Source!BB81&lt;&gt; 0, Source!BB81, 1)</f>
        <v>6.11</v>
      </c>
      <c r="K285" s="27">
        <f ca="1">Source!Q81</f>
        <v>51.77</v>
      </c>
      <c r="L285" s="29"/>
    </row>
    <row r="286" spans="1:26" ht="14.25">
      <c r="A286" s="42"/>
      <c r="B286" s="43"/>
      <c r="C286" s="43" t="s">
        <v>390</v>
      </c>
      <c r="D286" s="26"/>
      <c r="E286" s="10"/>
      <c r="F286" s="27">
        <f ca="1">Source!AN81</f>
        <v>0.26</v>
      </c>
      <c r="G286" s="28" t="str">
        <f ca="1">Source!DF81</f>
        <v>)*1,25</v>
      </c>
      <c r="H286" s="30">
        <f ca="1">ROUND(Source!AE81*Source!I81, 2)</f>
        <v>2.29</v>
      </c>
      <c r="I286" s="28"/>
      <c r="J286" s="28">
        <f ca="1">IF(Source!BS81&lt;&gt; 0, Source!BS81, 1)</f>
        <v>6.11</v>
      </c>
      <c r="K286" s="30">
        <f ca="1">Source!R81</f>
        <v>14</v>
      </c>
      <c r="L286" s="29"/>
      <c r="R286">
        <f>H286</f>
        <v>2.29</v>
      </c>
    </row>
    <row r="287" spans="1:26" ht="14.25">
      <c r="A287" s="42"/>
      <c r="B287" s="43"/>
      <c r="C287" s="43" t="s">
        <v>391</v>
      </c>
      <c r="D287" s="26"/>
      <c r="E287" s="10"/>
      <c r="F287" s="27">
        <f ca="1">Source!AL81</f>
        <v>0.18</v>
      </c>
      <c r="G287" s="28" t="str">
        <f ca="1">Source!DD81</f>
        <v/>
      </c>
      <c r="H287" s="27">
        <f ca="1">ROUND(Source!AC81*Source!I81, 2)</f>
        <v>1.25</v>
      </c>
      <c r="I287" s="28"/>
      <c r="J287" s="28">
        <f ca="1">IF(Source!BC81&lt;&gt; 0, Source!BC81, 1)</f>
        <v>6.11</v>
      </c>
      <c r="K287" s="27">
        <f ca="1">Source!P81</f>
        <v>7.64</v>
      </c>
      <c r="L287" s="29"/>
    </row>
    <row r="288" spans="1:26" ht="14.25">
      <c r="A288" s="42"/>
      <c r="B288" s="43"/>
      <c r="C288" s="43" t="s">
        <v>392</v>
      </c>
      <c r="D288" s="26" t="s">
        <v>393</v>
      </c>
      <c r="E288" s="10">
        <f ca="1">Source!BZ81</f>
        <v>105</v>
      </c>
      <c r="F288" s="57" t="str">
        <f ca="1">CONCATENATE(" )", Source!DL81, Source!FT81, "=", Source!FX81)</f>
        <v xml:space="preserve"> )*0,9=94,5</v>
      </c>
      <c r="G288" s="58"/>
      <c r="H288" s="27">
        <f ca="1">SUM(S282:S291)</f>
        <v>477.7</v>
      </c>
      <c r="I288" s="31"/>
      <c r="J288" s="25">
        <f ca="1">Source!AT81</f>
        <v>95</v>
      </c>
      <c r="K288" s="27">
        <f ca="1">SUM(T282:T291)</f>
        <v>2934.2</v>
      </c>
      <c r="L288" s="29"/>
    </row>
    <row r="289" spans="1:26" ht="14.25">
      <c r="A289" s="42"/>
      <c r="B289" s="43"/>
      <c r="C289" s="43" t="s">
        <v>394</v>
      </c>
      <c r="D289" s="26" t="s">
        <v>393</v>
      </c>
      <c r="E289" s="10">
        <f ca="1">Source!CA81</f>
        <v>55</v>
      </c>
      <c r="F289" s="57" t="str">
        <f ca="1">CONCATENATE(" )", Source!DM81, Source!FU81, "=", Source!FY81)</f>
        <v xml:space="preserve"> )*0,85=46,75</v>
      </c>
      <c r="G289" s="58"/>
      <c r="H289" s="27">
        <f ca="1">SUM(U282:U291)</f>
        <v>236.32</v>
      </c>
      <c r="I289" s="31"/>
      <c r="J289" s="25">
        <f ca="1">Source!AU81</f>
        <v>47</v>
      </c>
      <c r="K289" s="27">
        <f ca="1">SUM(V282:V291)</f>
        <v>1451.66</v>
      </c>
      <c r="L289" s="29"/>
    </row>
    <row r="290" spans="1:26" ht="14.25">
      <c r="A290" s="42"/>
      <c r="B290" s="43"/>
      <c r="C290" s="43" t="s">
        <v>395</v>
      </c>
      <c r="D290" s="26" t="s">
        <v>396</v>
      </c>
      <c r="E290" s="10">
        <f ca="1">Source!AQ81</f>
        <v>6.55</v>
      </c>
      <c r="F290" s="27"/>
      <c r="G290" s="28" t="str">
        <f ca="1">Source!DI81</f>
        <v>)*1,15</v>
      </c>
      <c r="H290" s="27"/>
      <c r="I290" s="28"/>
      <c r="J290" s="28"/>
      <c r="K290" s="27"/>
      <c r="L290" s="38">
        <f ca="1">Source!U81</f>
        <v>52.310952749999991</v>
      </c>
    </row>
    <row r="291" spans="1:26" ht="28.5">
      <c r="A291" s="44" t="str">
        <f ca="1">Source!E82</f>
        <v>30,1</v>
      </c>
      <c r="B291" s="45" t="str">
        <f ca="1">Source!F82</f>
        <v>14.3.01.02-0103</v>
      </c>
      <c r="C291" s="45" t="str">
        <f ca="1">Source!G82</f>
        <v>Грунтовка воднодисперсионная CERESIT CT 17</v>
      </c>
      <c r="D291" s="32" t="str">
        <f ca="1">Source!H82</f>
        <v>л</v>
      </c>
      <c r="E291" s="33">
        <f ca="1">Source!I82</f>
        <v>90.281099999999995</v>
      </c>
      <c r="F291" s="34">
        <f ca="1">Source!AL82+Source!AM82+Source!AO82</f>
        <v>9.14</v>
      </c>
      <c r="G291" s="40" t="s">
        <v>1069</v>
      </c>
      <c r="H291" s="34">
        <f ca="1">ROUND(Source!AC82*Source!I82, 2)+ROUND(Source!AD82*Source!I82, 2)+ROUND(Source!AF82*Source!I82, 2)</f>
        <v>825.17</v>
      </c>
      <c r="I291" s="35"/>
      <c r="J291" s="35">
        <f ca="1">IF(Source!BC82&lt;&gt; 0, Source!BC82, 1)</f>
        <v>6.11</v>
      </c>
      <c r="K291" s="34">
        <f ca="1">Source!O82</f>
        <v>5041.78</v>
      </c>
      <c r="L291" s="41"/>
      <c r="S291">
        <f ca="1">ROUND((Source!FX82/100)*((ROUND(Source!AF82*Source!I82, 2)+ROUND(Source!AE82*Source!I82, 2))), 2)</f>
        <v>0</v>
      </c>
      <c r="T291">
        <f ca="1">Source!X82</f>
        <v>0</v>
      </c>
      <c r="U291">
        <f ca="1">ROUND((Source!FY82/100)*((ROUND(Source!AF82*Source!I82, 2)+ROUND(Source!AE82*Source!I82, 2))), 2)</f>
        <v>0</v>
      </c>
      <c r="V291">
        <f ca="1">Source!Y82</f>
        <v>0</v>
      </c>
      <c r="W291">
        <f ca="1">IF(Source!BI82&lt;=1,H291, 0)</f>
        <v>825.17</v>
      </c>
      <c r="X291">
        <f ca="1">IF(Source!BI82=2,H291, 0)</f>
        <v>0</v>
      </c>
      <c r="Y291">
        <f ca="1">IF(Source!BI82=3,H291, 0)</f>
        <v>0</v>
      </c>
      <c r="Z291">
        <f ca="1">IF(Source!BI82=4,H291, 0)</f>
        <v>0</v>
      </c>
    </row>
    <row r="292" spans="1:26" ht="15">
      <c r="G292" s="56">
        <f ca="1">H284+H285+H287+H288+H289+SUM(H291:H291)</f>
        <v>2052.12</v>
      </c>
      <c r="H292" s="56"/>
      <c r="J292" s="56">
        <f ca="1">K284+K285+K287+K288+K289+SUM(K291:K291)</f>
        <v>12561.68</v>
      </c>
      <c r="K292" s="56"/>
      <c r="L292" s="37">
        <f ca="1">Source!U81</f>
        <v>52.310952749999991</v>
      </c>
      <c r="O292" s="21">
        <f>G292</f>
        <v>2052.12</v>
      </c>
      <c r="P292" s="21">
        <f>J292</f>
        <v>12561.68</v>
      </c>
      <c r="Q292" s="21">
        <f>L292</f>
        <v>52.310952749999991</v>
      </c>
      <c r="W292">
        <f ca="1">IF(Source!BI81&lt;=1,H284+H285+H287+H288+H289, 0)</f>
        <v>1226.95</v>
      </c>
      <c r="X292">
        <f ca="1">IF(Source!BI81=2,H284+H285+H287+H288+H289, 0)</f>
        <v>0</v>
      </c>
      <c r="Y292">
        <f ca="1">IF(Source!BI81=3,H284+H285+H287+H288+H289, 0)</f>
        <v>0</v>
      </c>
      <c r="Z292">
        <f ca="1">IF(Source!BI81=4,H284+H285+H287+H288+H289, 0)</f>
        <v>0</v>
      </c>
    </row>
    <row r="293" spans="1:26" ht="57">
      <c r="A293" s="42" t="str">
        <f ca="1">Source!E83</f>
        <v>31</v>
      </c>
      <c r="B293" s="43" t="str">
        <f ca="1">Source!F83</f>
        <v>62-16-5</v>
      </c>
      <c r="C293" s="43" t="str">
        <f ca="1">Source!G83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293" s="26" t="str">
        <f ca="1">Source!H83</f>
        <v>100 м2</v>
      </c>
      <c r="E293" s="10">
        <f ca="1">Source!I83</f>
        <v>6.5194000000000001</v>
      </c>
      <c r="F293" s="27">
        <f ca="1">Source!AL83+Source!AM83+Source!AO83</f>
        <v>796.1</v>
      </c>
      <c r="G293" s="28"/>
      <c r="H293" s="27"/>
      <c r="I293" s="28" t="str">
        <f ca="1">Source!BO83</f>
        <v/>
      </c>
      <c r="J293" s="28"/>
      <c r="K293" s="27"/>
      <c r="L293" s="29"/>
      <c r="S293">
        <f ca="1">ROUND((Source!FX83/100)*((ROUND(Source!AF83*Source!I83, 2)+ROUND(Source!AE83*Source!I83, 2))), 2)</f>
        <v>1537.85</v>
      </c>
      <c r="T293">
        <f ca="1">Source!X83</f>
        <v>9396.26</v>
      </c>
      <c r="U293">
        <f ca="1">ROUND((Source!FY83/100)*((ROUND(Source!AF83*Source!I83, 2)+ROUND(Source!AE83*Source!I83, 2))), 2)</f>
        <v>961.16</v>
      </c>
      <c r="V293">
        <f ca="1">Source!Y83</f>
        <v>5872.66</v>
      </c>
    </row>
    <row r="294" spans="1:26">
      <c r="C294" s="20" t="str">
        <f ca="1">"Объем: "&amp;Source!I83&amp;"=(326,46+"&amp;"319,6+"&amp;"5,88)/"&amp;"100"</f>
        <v>Объем: 6,5194=(326,46+319,6+5,88)/100</v>
      </c>
    </row>
    <row r="295" spans="1:26" ht="14.25">
      <c r="A295" s="42"/>
      <c r="B295" s="43"/>
      <c r="C295" s="43" t="s">
        <v>389</v>
      </c>
      <c r="D295" s="26"/>
      <c r="E295" s="10"/>
      <c r="F295" s="27">
        <f ca="1">Source!AO83</f>
        <v>292.81</v>
      </c>
      <c r="G295" s="28" t="str">
        <f ca="1">Source!DG83</f>
        <v/>
      </c>
      <c r="H295" s="27">
        <f ca="1">ROUND(Source!AF83*Source!I83, 2)</f>
        <v>1908.95</v>
      </c>
      <c r="I295" s="28"/>
      <c r="J295" s="28">
        <f ca="1">IF(Source!BA83&lt;&gt; 0, Source!BA83, 1)</f>
        <v>6.11</v>
      </c>
      <c r="K295" s="27">
        <f ca="1">Source!S83</f>
        <v>11663.66</v>
      </c>
      <c r="L295" s="29"/>
      <c r="R295">
        <f>H295</f>
        <v>1908.95</v>
      </c>
    </row>
    <row r="296" spans="1:26" ht="14.25">
      <c r="A296" s="42"/>
      <c r="B296" s="43"/>
      <c r="C296" s="43" t="s">
        <v>276</v>
      </c>
      <c r="D296" s="26"/>
      <c r="E296" s="10"/>
      <c r="F296" s="27">
        <f ca="1">Source!AM83</f>
        <v>7.07</v>
      </c>
      <c r="G296" s="28" t="str">
        <f ca="1">Source!DE83</f>
        <v/>
      </c>
      <c r="H296" s="27">
        <f ca="1">ROUND(Source!AD83*Source!I83, 2)</f>
        <v>46.09</v>
      </c>
      <c r="I296" s="28"/>
      <c r="J296" s="28">
        <f ca="1">IF(Source!BB83&lt;&gt; 0, Source!BB83, 1)</f>
        <v>6.11</v>
      </c>
      <c r="K296" s="27">
        <f ca="1">Source!Q83</f>
        <v>281.62</v>
      </c>
      <c r="L296" s="29"/>
    </row>
    <row r="297" spans="1:26" ht="14.25">
      <c r="A297" s="42"/>
      <c r="B297" s="43"/>
      <c r="C297" s="43" t="s">
        <v>390</v>
      </c>
      <c r="D297" s="26"/>
      <c r="E297" s="10"/>
      <c r="F297" s="27">
        <f ca="1">Source!AN83</f>
        <v>2.0499999999999998</v>
      </c>
      <c r="G297" s="28" t="str">
        <f ca="1">Source!DF83</f>
        <v/>
      </c>
      <c r="H297" s="30">
        <f ca="1">ROUND(Source!AE83*Source!I83, 2)</f>
        <v>13.36</v>
      </c>
      <c r="I297" s="28"/>
      <c r="J297" s="28">
        <f ca="1">IF(Source!BS83&lt;&gt; 0, Source!BS83, 1)</f>
        <v>6.11</v>
      </c>
      <c r="K297" s="30">
        <f ca="1">Source!R83</f>
        <v>81.66</v>
      </c>
      <c r="L297" s="29"/>
      <c r="R297">
        <f>H297</f>
        <v>13.36</v>
      </c>
    </row>
    <row r="298" spans="1:26" ht="14.25">
      <c r="A298" s="42"/>
      <c r="B298" s="43"/>
      <c r="C298" s="43" t="s">
        <v>391</v>
      </c>
      <c r="D298" s="26"/>
      <c r="E298" s="10"/>
      <c r="F298" s="27">
        <f ca="1">Source!AL83</f>
        <v>496.22</v>
      </c>
      <c r="G298" s="28" t="str">
        <f ca="1">Source!DD83</f>
        <v/>
      </c>
      <c r="H298" s="27">
        <f ca="1">ROUND(Source!AC83*Source!I83, 2)</f>
        <v>3235.06</v>
      </c>
      <c r="I298" s="28"/>
      <c r="J298" s="28">
        <f ca="1">IF(Source!BC83&lt;&gt; 0, Source!BC83, 1)</f>
        <v>6.11</v>
      </c>
      <c r="K298" s="27">
        <f ca="1">Source!P83</f>
        <v>19766.2</v>
      </c>
      <c r="L298" s="29"/>
    </row>
    <row r="299" spans="1:26" ht="14.25">
      <c r="A299" s="42"/>
      <c r="B299" s="43"/>
      <c r="C299" s="43" t="s">
        <v>392</v>
      </c>
      <c r="D299" s="26" t="s">
        <v>393</v>
      </c>
      <c r="E299" s="10">
        <f ca="1">Source!BZ83</f>
        <v>80</v>
      </c>
      <c r="F299" s="46"/>
      <c r="G299" s="28"/>
      <c r="H299" s="27">
        <f ca="1">SUM(S293:S302)</f>
        <v>1537.85</v>
      </c>
      <c r="I299" s="31"/>
      <c r="J299" s="25">
        <f ca="1">Source!AT83</f>
        <v>80</v>
      </c>
      <c r="K299" s="27">
        <f ca="1">SUM(T293:T302)</f>
        <v>9396.26</v>
      </c>
      <c r="L299" s="29"/>
    </row>
    <row r="300" spans="1:26" ht="14.25">
      <c r="A300" s="42"/>
      <c r="B300" s="43"/>
      <c r="C300" s="43" t="s">
        <v>394</v>
      </c>
      <c r="D300" s="26" t="s">
        <v>393</v>
      </c>
      <c r="E300" s="10">
        <f ca="1">Source!CA83</f>
        <v>50</v>
      </c>
      <c r="F300" s="46"/>
      <c r="G300" s="28"/>
      <c r="H300" s="27">
        <f ca="1">SUM(U293:U302)</f>
        <v>961.16</v>
      </c>
      <c r="I300" s="31"/>
      <c r="J300" s="25">
        <f ca="1">Source!AU83</f>
        <v>50</v>
      </c>
      <c r="K300" s="27">
        <f ca="1">SUM(V293:V302)</f>
        <v>5872.66</v>
      </c>
      <c r="L300" s="29"/>
    </row>
    <row r="301" spans="1:26" ht="14.25">
      <c r="A301" s="42"/>
      <c r="B301" s="43"/>
      <c r="C301" s="43" t="s">
        <v>395</v>
      </c>
      <c r="D301" s="26" t="s">
        <v>396</v>
      </c>
      <c r="E301" s="10">
        <f ca="1">Source!AQ83</f>
        <v>33.89</v>
      </c>
      <c r="F301" s="27"/>
      <c r="G301" s="28" t="str">
        <f ca="1">Source!DI83</f>
        <v/>
      </c>
      <c r="H301" s="27"/>
      <c r="I301" s="28"/>
      <c r="J301" s="28"/>
      <c r="K301" s="27"/>
      <c r="L301" s="38">
        <f ca="1">Source!U83</f>
        <v>220.942466</v>
      </c>
    </row>
    <row r="302" spans="1:26" ht="28.5">
      <c r="A302" s="44" t="str">
        <f ca="1">Source!E84</f>
        <v>31,1</v>
      </c>
      <c r="B302" s="45" t="str">
        <f ca="1">Source!F84</f>
        <v>14.3.02.01-0224</v>
      </c>
      <c r="C302" s="45" t="str">
        <f ca="1">Source!G84</f>
        <v>Краска водоэмульсионная для внутренних работ ВАК-25</v>
      </c>
      <c r="D302" s="32" t="str">
        <f ca="1">Source!H84</f>
        <v>т</v>
      </c>
      <c r="E302" s="33">
        <f ca="1">Source!I84</f>
        <v>0.46287699999999998</v>
      </c>
      <c r="F302" s="34">
        <f ca="1">Source!AL84+Source!AM84+Source!AO84</f>
        <v>22484.66</v>
      </c>
      <c r="G302" s="40" t="s">
        <v>1069</v>
      </c>
      <c r="H302" s="34">
        <f ca="1">ROUND(Source!AC84*Source!I84, 2)+ROUND(Source!AD84*Source!I84, 2)+ROUND(Source!AF84*Source!I84, 2)</f>
        <v>10407.629999999999</v>
      </c>
      <c r="I302" s="35"/>
      <c r="J302" s="35">
        <f ca="1">IF(Source!BC84&lt;&gt; 0, Source!BC84, 1)</f>
        <v>6.11</v>
      </c>
      <c r="K302" s="34">
        <f ca="1">Source!O84</f>
        <v>63590.63</v>
      </c>
      <c r="L302" s="41"/>
      <c r="S302">
        <f ca="1">ROUND((Source!FX84/100)*((ROUND(Source!AF84*Source!I84, 2)+ROUND(Source!AE84*Source!I84, 2))), 2)</f>
        <v>0</v>
      </c>
      <c r="T302">
        <f ca="1">Source!X84</f>
        <v>0</v>
      </c>
      <c r="U302">
        <f ca="1">ROUND((Source!FY84/100)*((ROUND(Source!AF84*Source!I84, 2)+ROUND(Source!AE84*Source!I84, 2))), 2)</f>
        <v>0</v>
      </c>
      <c r="V302">
        <f ca="1">Source!Y84</f>
        <v>0</v>
      </c>
      <c r="W302">
        <f ca="1">IF(Source!BI84&lt;=1,H302, 0)</f>
        <v>10407.629999999999</v>
      </c>
      <c r="X302">
        <f ca="1">IF(Source!BI84=2,H302, 0)</f>
        <v>0</v>
      </c>
      <c r="Y302">
        <f ca="1">IF(Source!BI84=3,H302, 0)</f>
        <v>0</v>
      </c>
      <c r="Z302">
        <f ca="1">IF(Source!BI84=4,H302, 0)</f>
        <v>0</v>
      </c>
    </row>
    <row r="303" spans="1:26" ht="15">
      <c r="G303" s="56">
        <f ca="1">H295+H296+H298+H299+H300+SUM(H302:H302)</f>
        <v>18096.739999999998</v>
      </c>
      <c r="H303" s="56"/>
      <c r="J303" s="56">
        <f ca="1">K295+K296+K298+K299+K300+SUM(K302:K302)</f>
        <v>110571.03</v>
      </c>
      <c r="K303" s="56"/>
      <c r="L303" s="37">
        <f ca="1">Source!U83</f>
        <v>220.942466</v>
      </c>
      <c r="O303" s="21">
        <f>G303</f>
        <v>18096.739999999998</v>
      </c>
      <c r="P303" s="21">
        <f>J303</f>
        <v>110571.03</v>
      </c>
      <c r="Q303" s="21">
        <f>L303</f>
        <v>220.942466</v>
      </c>
      <c r="W303">
        <f ca="1">IF(Source!BI83&lt;=1,H295+H296+H298+H299+H300, 0)</f>
        <v>7689.1100000000006</v>
      </c>
      <c r="X303">
        <f ca="1">IF(Source!BI83=2,H295+H296+H298+H299+H300, 0)</f>
        <v>0</v>
      </c>
      <c r="Y303">
        <f ca="1">IF(Source!BI83=3,H295+H296+H298+H299+H300, 0)</f>
        <v>0</v>
      </c>
      <c r="Z303">
        <f ca="1">IF(Source!BI83=4,H295+H296+H298+H299+H300, 0)</f>
        <v>0</v>
      </c>
    </row>
    <row r="304" spans="1:26" ht="42.75">
      <c r="A304" s="42" t="str">
        <f ca="1">Source!E85</f>
        <v>32</v>
      </c>
      <c r="B304" s="43" t="str">
        <f ca="1">Source!F85</f>
        <v>15-04-005-03</v>
      </c>
      <c r="C304" s="43" t="str">
        <f ca="1">Source!G85</f>
        <v>Окраска поливинилацетатными водоэмульсионными составами улучшенная по штукатурке откосов</v>
      </c>
      <c r="D304" s="26" t="str">
        <f ca="1">Source!H85</f>
        <v>100 м2</v>
      </c>
      <c r="E304" s="10">
        <f ca="1">Source!I85</f>
        <v>0.42530000000000001</v>
      </c>
      <c r="F304" s="27">
        <f ca="1">Source!AL85+Source!AM85+Source!AO85</f>
        <v>675.6</v>
      </c>
      <c r="G304" s="28"/>
      <c r="H304" s="27"/>
      <c r="I304" s="28" t="str">
        <f ca="1">Source!BO85</f>
        <v/>
      </c>
      <c r="J304" s="28"/>
      <c r="K304" s="27"/>
      <c r="L304" s="29"/>
      <c r="S304">
        <f ca="1">ROUND((Source!FX85/100)*((ROUND(Source!AF85*Source!I85, 2)+ROUND(Source!AE85*Source!I85, 2))), 2)</f>
        <v>178.87</v>
      </c>
      <c r="T304">
        <f ca="1">Source!X85</f>
        <v>1098.6500000000001</v>
      </c>
      <c r="U304">
        <f ca="1">ROUND((Source!FY85/100)*((ROUND(Source!AF85*Source!I85, 2)+ROUND(Source!AE85*Source!I85, 2))), 2)</f>
        <v>88.49</v>
      </c>
      <c r="V304">
        <f ca="1">Source!Y85</f>
        <v>543.54</v>
      </c>
    </row>
    <row r="305" spans="1:26">
      <c r="C305" s="20" t="str">
        <f ca="1">"Объем: "&amp;Source!I85&amp;"=(42,53)/"&amp;"100"</f>
        <v>Объем: 0,4253=(42,53)/100</v>
      </c>
    </row>
    <row r="306" spans="1:26" ht="14.25">
      <c r="A306" s="42"/>
      <c r="B306" s="43"/>
      <c r="C306" s="43" t="s">
        <v>389</v>
      </c>
      <c r="D306" s="26"/>
      <c r="E306" s="10"/>
      <c r="F306" s="27">
        <f ca="1">Source!AO85</f>
        <v>384.81</v>
      </c>
      <c r="G306" s="28" t="str">
        <f ca="1">Source!DG85</f>
        <v>)*1,15</v>
      </c>
      <c r="H306" s="27">
        <f ca="1">ROUND(Source!AF85*Source!I85, 2)</f>
        <v>188.21</v>
      </c>
      <c r="I306" s="28"/>
      <c r="J306" s="28">
        <f ca="1">IF(Source!BA85&lt;&gt; 0, Source!BA85, 1)</f>
        <v>6.11</v>
      </c>
      <c r="K306" s="27">
        <f ca="1">Source!S85</f>
        <v>1149.95</v>
      </c>
      <c r="L306" s="29"/>
      <c r="R306">
        <f>H306</f>
        <v>188.21</v>
      </c>
    </row>
    <row r="307" spans="1:26" ht="14.25">
      <c r="A307" s="42"/>
      <c r="B307" s="43"/>
      <c r="C307" s="43" t="s">
        <v>276</v>
      </c>
      <c r="D307" s="26"/>
      <c r="E307" s="10"/>
      <c r="F307" s="27">
        <f ca="1">Source!AM85</f>
        <v>10.49</v>
      </c>
      <c r="G307" s="28" t="str">
        <f ca="1">Source!DE85</f>
        <v>)*1,25</v>
      </c>
      <c r="H307" s="27">
        <f ca="1">ROUND(Source!AD85*Source!I85, 2)</f>
        <v>5.58</v>
      </c>
      <c r="I307" s="28"/>
      <c r="J307" s="28">
        <f ca="1">IF(Source!BB85&lt;&gt; 0, Source!BB85, 1)</f>
        <v>6.11</v>
      </c>
      <c r="K307" s="27">
        <f ca="1">Source!Q85</f>
        <v>34.07</v>
      </c>
      <c r="L307" s="29"/>
    </row>
    <row r="308" spans="1:26" ht="14.25">
      <c r="A308" s="42"/>
      <c r="B308" s="43"/>
      <c r="C308" s="43" t="s">
        <v>390</v>
      </c>
      <c r="D308" s="26"/>
      <c r="E308" s="10"/>
      <c r="F308" s="27">
        <f ca="1">Source!AN85</f>
        <v>2.0099999999999998</v>
      </c>
      <c r="G308" s="28" t="str">
        <f ca="1">Source!DF85</f>
        <v>)*1,25</v>
      </c>
      <c r="H308" s="30">
        <f ca="1">ROUND(Source!AE85*Source!I85, 2)</f>
        <v>1.07</v>
      </c>
      <c r="I308" s="28"/>
      <c r="J308" s="28">
        <f ca="1">IF(Source!BS85&lt;&gt; 0, Source!BS85, 1)</f>
        <v>6.11</v>
      </c>
      <c r="K308" s="30">
        <f ca="1">Source!R85</f>
        <v>6.52</v>
      </c>
      <c r="L308" s="29"/>
      <c r="R308">
        <f>H308</f>
        <v>1.07</v>
      </c>
    </row>
    <row r="309" spans="1:26" ht="14.25">
      <c r="A309" s="42"/>
      <c r="B309" s="43"/>
      <c r="C309" s="43" t="s">
        <v>391</v>
      </c>
      <c r="D309" s="26"/>
      <c r="E309" s="10"/>
      <c r="F309" s="27">
        <f ca="1">Source!AL85</f>
        <v>280.3</v>
      </c>
      <c r="G309" s="28" t="str">
        <f ca="1">Source!DD85</f>
        <v/>
      </c>
      <c r="H309" s="27">
        <f ca="1">ROUND(Source!AC85*Source!I85, 2)</f>
        <v>119.21</v>
      </c>
      <c r="I309" s="28"/>
      <c r="J309" s="28">
        <f ca="1">IF(Source!BC85&lt;&gt; 0, Source!BC85, 1)</f>
        <v>6.11</v>
      </c>
      <c r="K309" s="27">
        <f ca="1">Source!P85</f>
        <v>728.38</v>
      </c>
      <c r="L309" s="29"/>
    </row>
    <row r="310" spans="1:26" ht="14.25">
      <c r="A310" s="42"/>
      <c r="B310" s="43"/>
      <c r="C310" s="43" t="s">
        <v>392</v>
      </c>
      <c r="D310" s="26" t="s">
        <v>393</v>
      </c>
      <c r="E310" s="10">
        <f ca="1">Source!BZ85</f>
        <v>105</v>
      </c>
      <c r="F310" s="57" t="str">
        <f ca="1">CONCATENATE(" )", Source!DL85, Source!FT85, "=", Source!FX85)</f>
        <v xml:space="preserve"> )*0,9=94,5</v>
      </c>
      <c r="G310" s="58"/>
      <c r="H310" s="27">
        <f ca="1">SUM(S304:S313)</f>
        <v>178.87</v>
      </c>
      <c r="I310" s="31"/>
      <c r="J310" s="25">
        <f ca="1">Source!AT85</f>
        <v>95</v>
      </c>
      <c r="K310" s="27">
        <f ca="1">SUM(T304:T313)</f>
        <v>1098.6500000000001</v>
      </c>
      <c r="L310" s="29"/>
    </row>
    <row r="311" spans="1:26" ht="14.25">
      <c r="A311" s="42"/>
      <c r="B311" s="43"/>
      <c r="C311" s="43" t="s">
        <v>394</v>
      </c>
      <c r="D311" s="26" t="s">
        <v>393</v>
      </c>
      <c r="E311" s="10">
        <f ca="1">Source!CA85</f>
        <v>55</v>
      </c>
      <c r="F311" s="57" t="str">
        <f ca="1">CONCATENATE(" )", Source!DM85, Source!FU85, "=", Source!FY85)</f>
        <v xml:space="preserve"> )*0,85=46,75</v>
      </c>
      <c r="G311" s="58"/>
      <c r="H311" s="27">
        <f ca="1">SUM(U304:U313)</f>
        <v>88.49</v>
      </c>
      <c r="I311" s="31"/>
      <c r="J311" s="25">
        <f ca="1">Source!AU85</f>
        <v>47</v>
      </c>
      <c r="K311" s="27">
        <f ca="1">SUM(V304:V313)</f>
        <v>543.54</v>
      </c>
      <c r="L311" s="29"/>
    </row>
    <row r="312" spans="1:26" ht="14.25">
      <c r="A312" s="42"/>
      <c r="B312" s="43"/>
      <c r="C312" s="43" t="s">
        <v>395</v>
      </c>
      <c r="D312" s="26" t="s">
        <v>396</v>
      </c>
      <c r="E312" s="10">
        <f ca="1">Source!AQ85</f>
        <v>42.9</v>
      </c>
      <c r="F312" s="27"/>
      <c r="G312" s="28" t="str">
        <f ca="1">Source!DI85</f>
        <v>)*1,15</v>
      </c>
      <c r="H312" s="27"/>
      <c r="I312" s="28"/>
      <c r="J312" s="28"/>
      <c r="K312" s="27"/>
      <c r="L312" s="38">
        <f ca="1">Source!U85</f>
        <v>20.982175499999997</v>
      </c>
    </row>
    <row r="313" spans="1:26" ht="28.5">
      <c r="A313" s="44" t="str">
        <f ca="1">Source!E86</f>
        <v>32,1</v>
      </c>
      <c r="B313" s="45" t="str">
        <f ca="1">Source!F86</f>
        <v>14.3.02.01-0224</v>
      </c>
      <c r="C313" s="45" t="str">
        <f ca="1">Source!G86</f>
        <v>Краска водоэмульсионная для внутренних работ ВАК-25</v>
      </c>
      <c r="D313" s="32" t="str">
        <f ca="1">Source!H86</f>
        <v>т</v>
      </c>
      <c r="E313" s="33">
        <f ca="1">Source!I86</f>
        <v>2.6793999999999998E-2</v>
      </c>
      <c r="F313" s="34">
        <f ca="1">Source!AL86+Source!AM86+Source!AO86</f>
        <v>22484.66</v>
      </c>
      <c r="G313" s="40" t="s">
        <v>1069</v>
      </c>
      <c r="H313" s="34">
        <f ca="1">ROUND(Source!AC86*Source!I86, 2)+ROUND(Source!AD86*Source!I86, 2)+ROUND(Source!AF86*Source!I86, 2)</f>
        <v>602.45000000000005</v>
      </c>
      <c r="I313" s="35"/>
      <c r="J313" s="35">
        <f ca="1">IF(Source!BC86&lt;&gt; 0, Source!BC86, 1)</f>
        <v>6.11</v>
      </c>
      <c r="K313" s="34">
        <f ca="1">Source!O86</f>
        <v>3680.99</v>
      </c>
      <c r="L313" s="41"/>
      <c r="S313">
        <f ca="1">ROUND((Source!FX86/100)*((ROUND(Source!AF86*Source!I86, 2)+ROUND(Source!AE86*Source!I86, 2))), 2)</f>
        <v>0</v>
      </c>
      <c r="T313">
        <f ca="1">Source!X86</f>
        <v>0</v>
      </c>
      <c r="U313">
        <f ca="1">ROUND((Source!FY86/100)*((ROUND(Source!AF86*Source!I86, 2)+ROUND(Source!AE86*Source!I86, 2))), 2)</f>
        <v>0</v>
      </c>
      <c r="V313">
        <f ca="1">Source!Y86</f>
        <v>0</v>
      </c>
      <c r="W313">
        <f ca="1">IF(Source!BI86&lt;=1,H313, 0)</f>
        <v>602.45000000000005</v>
      </c>
      <c r="X313">
        <f ca="1">IF(Source!BI86=2,H313, 0)</f>
        <v>0</v>
      </c>
      <c r="Y313">
        <f ca="1">IF(Source!BI86=3,H313, 0)</f>
        <v>0</v>
      </c>
      <c r="Z313">
        <f ca="1">IF(Source!BI86=4,H313, 0)</f>
        <v>0</v>
      </c>
    </row>
    <row r="314" spans="1:26" ht="15">
      <c r="G314" s="56">
        <f ca="1">H306+H307+H309+H310+H311+SUM(H313:H313)</f>
        <v>1182.81</v>
      </c>
      <c r="H314" s="56"/>
      <c r="J314" s="56">
        <f ca="1">K306+K307+K309+K310+K311+SUM(K313:K313)</f>
        <v>7235.58</v>
      </c>
      <c r="K314" s="56"/>
      <c r="L314" s="37">
        <f ca="1">Source!U85</f>
        <v>20.982175499999997</v>
      </c>
      <c r="O314" s="21">
        <f>G314</f>
        <v>1182.81</v>
      </c>
      <c r="P314" s="21">
        <f>J314</f>
        <v>7235.58</v>
      </c>
      <c r="Q314" s="21">
        <f>L314</f>
        <v>20.982175499999997</v>
      </c>
      <c r="W314">
        <f ca="1">IF(Source!BI85&lt;=1,H306+H307+H309+H310+H311, 0)</f>
        <v>580.36</v>
      </c>
      <c r="X314">
        <f ca="1">IF(Source!BI85=2,H306+H307+H309+H310+H311, 0)</f>
        <v>0</v>
      </c>
      <c r="Y314">
        <f ca="1">IF(Source!BI85=3,H306+H307+H309+H310+H311, 0)</f>
        <v>0</v>
      </c>
      <c r="Z314">
        <f ca="1">IF(Source!BI85=4,H306+H307+H309+H310+H311, 0)</f>
        <v>0</v>
      </c>
    </row>
    <row r="315" spans="1:26" ht="128.25">
      <c r="A315" s="42" t="str">
        <f ca="1">Source!E90</f>
        <v>33</v>
      </c>
      <c r="B315" s="43" t="str">
        <f ca="1">Source!F90</f>
        <v>62-31-4</v>
      </c>
      <c r="C315" s="43" t="str">
        <f ca="1">Source!G90</f>
        <v>Окраска масляными составами ранее окрашенных металлических покрытий отдельных карнизов, брандмауэрных стен, парапетов, зонтов, сандриков, подоконных отливов, металлических балок, прогонов и других мелких покрытий за два раза с земли и лесов (оконные решётки,Баскетбольные фермы,каркас защитных экранов)</v>
      </c>
      <c r="D315" s="26" t="str">
        <f ca="1">Source!H90</f>
        <v>100 м2</v>
      </c>
      <c r="E315" s="10">
        <f ca="1">Source!I90</f>
        <v>0.48899999999999999</v>
      </c>
      <c r="F315" s="27">
        <f ca="1">Source!AL90+Source!AM90+Source!AO90</f>
        <v>346.4</v>
      </c>
      <c r="G315" s="28"/>
      <c r="H315" s="27"/>
      <c r="I315" s="28" t="str">
        <f ca="1">Source!BO90</f>
        <v/>
      </c>
      <c r="J315" s="28"/>
      <c r="K315" s="27"/>
      <c r="L315" s="29"/>
      <c r="S315">
        <f ca="1">ROUND((Source!FX90/100)*((ROUND(Source!AF90*Source!I90, 2)+ROUND(Source!AE90*Source!I90, 2))), 2)</f>
        <v>70.180000000000007</v>
      </c>
      <c r="T315">
        <f ca="1">Source!X90</f>
        <v>428.81</v>
      </c>
      <c r="U315">
        <f ca="1">ROUND((Source!FY90/100)*((ROUND(Source!AF90*Source!I90, 2)+ROUND(Source!AE90*Source!I90, 2))), 2)</f>
        <v>43.87</v>
      </c>
      <c r="V315">
        <f ca="1">Source!Y90</f>
        <v>268.01</v>
      </c>
    </row>
    <row r="316" spans="1:26">
      <c r="C316" s="20" t="str">
        <f ca="1">"Объем: "&amp;Source!I90&amp;"=(40,9+"&amp;"8)/"&amp;"100"</f>
        <v>Объем: 0,489=(40,9+8)/100</v>
      </c>
    </row>
    <row r="317" spans="1:26" ht="14.25">
      <c r="A317" s="42"/>
      <c r="B317" s="43"/>
      <c r="C317" s="43" t="s">
        <v>389</v>
      </c>
      <c r="D317" s="26"/>
      <c r="E317" s="10"/>
      <c r="F317" s="27">
        <f ca="1">Source!AO90</f>
        <v>179.28</v>
      </c>
      <c r="G317" s="28" t="str">
        <f ca="1">Source!DG90</f>
        <v/>
      </c>
      <c r="H317" s="27">
        <f ca="1">ROUND(Source!AF90*Source!I90, 2)</f>
        <v>87.67</v>
      </c>
      <c r="I317" s="28"/>
      <c r="J317" s="28">
        <f ca="1">IF(Source!BA90&lt;&gt; 0, Source!BA90, 1)</f>
        <v>6.11</v>
      </c>
      <c r="K317" s="27">
        <f ca="1">Source!S90</f>
        <v>535.65</v>
      </c>
      <c r="L317" s="29"/>
      <c r="R317">
        <f>H317</f>
        <v>87.67</v>
      </c>
    </row>
    <row r="318" spans="1:26" ht="14.25">
      <c r="A318" s="42"/>
      <c r="B318" s="43"/>
      <c r="C318" s="43" t="s">
        <v>276</v>
      </c>
      <c r="D318" s="26"/>
      <c r="E318" s="10"/>
      <c r="F318" s="27">
        <f ca="1">Source!AM90</f>
        <v>0.83</v>
      </c>
      <c r="G318" s="28" t="str">
        <f ca="1">Source!DE90</f>
        <v/>
      </c>
      <c r="H318" s="27">
        <f ca="1">ROUND(Source!AD90*Source!I90, 2)</f>
        <v>0.41</v>
      </c>
      <c r="I318" s="28"/>
      <c r="J318" s="28">
        <f ca="1">IF(Source!BB90&lt;&gt; 0, Source!BB90, 1)</f>
        <v>6.11</v>
      </c>
      <c r="K318" s="27">
        <f ca="1">Source!Q90</f>
        <v>2.48</v>
      </c>
      <c r="L318" s="29"/>
    </row>
    <row r="319" spans="1:26" ht="14.25">
      <c r="A319" s="42"/>
      <c r="B319" s="43"/>
      <c r="C319" s="43" t="s">
        <v>390</v>
      </c>
      <c r="D319" s="26"/>
      <c r="E319" s="10"/>
      <c r="F319" s="27">
        <f ca="1">Source!AN90</f>
        <v>0.12</v>
      </c>
      <c r="G319" s="28" t="str">
        <f ca="1">Source!DF90</f>
        <v/>
      </c>
      <c r="H319" s="30">
        <f ca="1">ROUND(Source!AE90*Source!I90, 2)</f>
        <v>0.06</v>
      </c>
      <c r="I319" s="28"/>
      <c r="J319" s="28">
        <f ca="1">IF(Source!BS90&lt;&gt; 0, Source!BS90, 1)</f>
        <v>6.11</v>
      </c>
      <c r="K319" s="30">
        <f ca="1">Source!R90</f>
        <v>0.36</v>
      </c>
      <c r="L319" s="29"/>
      <c r="R319">
        <f>H319</f>
        <v>0.06</v>
      </c>
    </row>
    <row r="320" spans="1:26" ht="14.25">
      <c r="A320" s="42"/>
      <c r="B320" s="43"/>
      <c r="C320" s="43" t="s">
        <v>391</v>
      </c>
      <c r="D320" s="26"/>
      <c r="E320" s="10"/>
      <c r="F320" s="27">
        <f ca="1">Source!AL90</f>
        <v>166.29</v>
      </c>
      <c r="G320" s="28" t="str">
        <f ca="1">Source!DD90</f>
        <v/>
      </c>
      <c r="H320" s="27">
        <f ca="1">ROUND(Source!AC90*Source!I90, 2)</f>
        <v>81.319999999999993</v>
      </c>
      <c r="I320" s="28"/>
      <c r="J320" s="28">
        <f ca="1">IF(Source!BC90&lt;&gt; 0, Source!BC90, 1)</f>
        <v>6.11</v>
      </c>
      <c r="K320" s="27">
        <f ca="1">Source!P90</f>
        <v>496.84</v>
      </c>
      <c r="L320" s="29"/>
    </row>
    <row r="321" spans="1:26" ht="14.25">
      <c r="A321" s="42"/>
      <c r="B321" s="43"/>
      <c r="C321" s="43" t="s">
        <v>392</v>
      </c>
      <c r="D321" s="26" t="s">
        <v>393</v>
      </c>
      <c r="E321" s="10">
        <f ca="1">Source!BZ90</f>
        <v>80</v>
      </c>
      <c r="F321" s="46"/>
      <c r="G321" s="28"/>
      <c r="H321" s="27">
        <f ca="1">SUM(S315:S324)</f>
        <v>70.180000000000007</v>
      </c>
      <c r="I321" s="31"/>
      <c r="J321" s="25">
        <f ca="1">Source!AT90</f>
        <v>80</v>
      </c>
      <c r="K321" s="27">
        <f ca="1">SUM(T315:T324)</f>
        <v>428.81</v>
      </c>
      <c r="L321" s="29"/>
    </row>
    <row r="322" spans="1:26" ht="14.25">
      <c r="A322" s="42"/>
      <c r="B322" s="43"/>
      <c r="C322" s="43" t="s">
        <v>394</v>
      </c>
      <c r="D322" s="26" t="s">
        <v>393</v>
      </c>
      <c r="E322" s="10">
        <f ca="1">Source!CA90</f>
        <v>50</v>
      </c>
      <c r="F322" s="46"/>
      <c r="G322" s="28"/>
      <c r="H322" s="27">
        <f ca="1">SUM(U315:U324)</f>
        <v>43.87</v>
      </c>
      <c r="I322" s="31"/>
      <c r="J322" s="25">
        <f ca="1">Source!AU90</f>
        <v>50</v>
      </c>
      <c r="K322" s="27">
        <f ca="1">SUM(V315:V324)</f>
        <v>268.01</v>
      </c>
      <c r="L322" s="29"/>
    </row>
    <row r="323" spans="1:26" ht="14.25">
      <c r="A323" s="42"/>
      <c r="B323" s="43"/>
      <c r="C323" s="43" t="s">
        <v>395</v>
      </c>
      <c r="D323" s="26" t="s">
        <v>396</v>
      </c>
      <c r="E323" s="10">
        <f ca="1">Source!AQ90</f>
        <v>20.75</v>
      </c>
      <c r="F323" s="27"/>
      <c r="G323" s="28" t="str">
        <f ca="1">Source!DI90</f>
        <v/>
      </c>
      <c r="H323" s="27"/>
      <c r="I323" s="28"/>
      <c r="J323" s="28"/>
      <c r="K323" s="27"/>
      <c r="L323" s="38">
        <f ca="1">Source!U90</f>
        <v>10.146749999999999</v>
      </c>
    </row>
    <row r="324" spans="1:26" ht="28.5">
      <c r="A324" s="44" t="str">
        <f ca="1">Source!E91</f>
        <v>33,1</v>
      </c>
      <c r="B324" s="45" t="str">
        <f ca="1">Source!F91</f>
        <v>14.4.04.08-0004</v>
      </c>
      <c r="C324" s="45" t="str">
        <f ca="1">Source!G91</f>
        <v>Эмаль ПФ-115 цветная</v>
      </c>
      <c r="D324" s="32" t="str">
        <f ca="1">Source!H91</f>
        <v>кг</v>
      </c>
      <c r="E324" s="33">
        <f ca="1">Source!I91</f>
        <v>7.8728999999999987</v>
      </c>
      <c r="F324" s="34">
        <f ca="1">Source!AL91+Source!AM91+Source!AO91</f>
        <v>16.66</v>
      </c>
      <c r="G324" s="40" t="s">
        <v>1069</v>
      </c>
      <c r="H324" s="34">
        <f ca="1">ROUND(Source!AC91*Source!I91, 2)+ROUND(Source!AD91*Source!I91, 2)+ROUND(Source!AF91*Source!I91, 2)</f>
        <v>131.16</v>
      </c>
      <c r="I324" s="35"/>
      <c r="J324" s="35">
        <f ca="1">IF(Source!BC91&lt;&gt; 0, Source!BC91, 1)</f>
        <v>6.11</v>
      </c>
      <c r="K324" s="34">
        <f ca="1">Source!O91</f>
        <v>801.4</v>
      </c>
      <c r="L324" s="41"/>
      <c r="S324">
        <f ca="1">ROUND((Source!FX91/100)*((ROUND(Source!AF91*Source!I91, 2)+ROUND(Source!AE91*Source!I91, 2))), 2)</f>
        <v>0</v>
      </c>
      <c r="T324">
        <f ca="1">Source!X91</f>
        <v>0</v>
      </c>
      <c r="U324">
        <f ca="1">ROUND((Source!FY91/100)*((ROUND(Source!AF91*Source!I91, 2)+ROUND(Source!AE91*Source!I91, 2))), 2)</f>
        <v>0</v>
      </c>
      <c r="V324">
        <f ca="1">Source!Y91</f>
        <v>0</v>
      </c>
      <c r="W324">
        <f ca="1">IF(Source!BI91&lt;=1,H324, 0)</f>
        <v>131.16</v>
      </c>
      <c r="X324">
        <f ca="1">IF(Source!BI91=2,H324, 0)</f>
        <v>0</v>
      </c>
      <c r="Y324">
        <f ca="1">IF(Source!BI91=3,H324, 0)</f>
        <v>0</v>
      </c>
      <c r="Z324">
        <f ca="1">IF(Source!BI91=4,H324, 0)</f>
        <v>0</v>
      </c>
    </row>
    <row r="325" spans="1:26" ht="15">
      <c r="G325" s="56">
        <f ca="1">H317+H318+H320+H321+H322+SUM(H324:H324)</f>
        <v>414.61</v>
      </c>
      <c r="H325" s="56"/>
      <c r="J325" s="56">
        <f ca="1">K317+K318+K320+K321+K322+SUM(K324:K324)</f>
        <v>2533.19</v>
      </c>
      <c r="K325" s="56"/>
      <c r="L325" s="37">
        <f ca="1">Source!U90</f>
        <v>10.146749999999999</v>
      </c>
      <c r="O325" s="21">
        <f>G325</f>
        <v>414.61</v>
      </c>
      <c r="P325" s="21">
        <f>J325</f>
        <v>2533.19</v>
      </c>
      <c r="Q325" s="21">
        <f>L325</f>
        <v>10.146749999999999</v>
      </c>
      <c r="W325">
        <f ca="1">IF(Source!BI90&lt;=1,H317+H318+H320+H321+H322, 0)</f>
        <v>283.45</v>
      </c>
      <c r="X325">
        <f ca="1">IF(Source!BI90=2,H317+H318+H320+H321+H322, 0)</f>
        <v>0</v>
      </c>
      <c r="Y325">
        <f ca="1">IF(Source!BI90=3,H317+H318+H320+H321+H322, 0)</f>
        <v>0</v>
      </c>
      <c r="Z325">
        <f ca="1">IF(Source!BI90=4,H317+H318+H320+H321+H322, 0)</f>
        <v>0</v>
      </c>
    </row>
    <row r="326" spans="1:26" ht="42.75">
      <c r="A326" s="42" t="str">
        <f ca="1">Source!E92</f>
        <v>34</v>
      </c>
      <c r="B326" s="43" t="str">
        <f ca="1">Source!F92</f>
        <v>62-35-2</v>
      </c>
      <c r="C326" s="43" t="str">
        <f ca="1">Source!G92</f>
        <v>Окраска масляными составами ранее окрашенных металлических решеток и оград без рельефа за 2 раза</v>
      </c>
      <c r="D326" s="26" t="str">
        <f ca="1">Source!H92</f>
        <v>100 м2</v>
      </c>
      <c r="E326" s="10">
        <f ca="1">Source!I92</f>
        <v>0.52200000000000002</v>
      </c>
      <c r="F326" s="27">
        <f ca="1">Source!AL92+Source!AM92+Source!AO92</f>
        <v>817</v>
      </c>
      <c r="G326" s="28"/>
      <c r="H326" s="27"/>
      <c r="I326" s="28" t="str">
        <f ca="1">Source!BO92</f>
        <v/>
      </c>
      <c r="J326" s="28"/>
      <c r="K326" s="27"/>
      <c r="L326" s="29"/>
      <c r="S326">
        <f ca="1">ROUND((Source!FX92/100)*((ROUND(Source!AF92*Source!I92, 2)+ROUND(Source!AE92*Source!I92, 2))), 2)</f>
        <v>291.33</v>
      </c>
      <c r="T326">
        <f ca="1">Source!X92</f>
        <v>1780.02</v>
      </c>
      <c r="U326">
        <f ca="1">ROUND((Source!FY92/100)*((ROUND(Source!AF92*Source!I92, 2)+ROUND(Source!AE92*Source!I92, 2))), 2)</f>
        <v>182.08</v>
      </c>
      <c r="V326">
        <f ca="1">Source!Y92</f>
        <v>1112.52</v>
      </c>
    </row>
    <row r="327" spans="1:26">
      <c r="C327" s="20" t="str">
        <f ca="1">"Объем: "&amp;Source!I92&amp;"=52,2/"&amp;"100"</f>
        <v>Объем: 0,522=52,2/100</v>
      </c>
    </row>
    <row r="328" spans="1:26" ht="14.25">
      <c r="A328" s="42"/>
      <c r="B328" s="43"/>
      <c r="C328" s="43" t="s">
        <v>389</v>
      </c>
      <c r="D328" s="26"/>
      <c r="E328" s="10"/>
      <c r="F328" s="27">
        <f ca="1">Source!AO92</f>
        <v>697.51</v>
      </c>
      <c r="G328" s="28" t="str">
        <f ca="1">Source!DG92</f>
        <v/>
      </c>
      <c r="H328" s="27">
        <f ca="1">ROUND(Source!AF92*Source!I92, 2)</f>
        <v>364.1</v>
      </c>
      <c r="I328" s="28"/>
      <c r="J328" s="28">
        <f ca="1">IF(Source!BA92&lt;&gt; 0, Source!BA92, 1)</f>
        <v>6.11</v>
      </c>
      <c r="K328" s="27">
        <f ca="1">Source!S92</f>
        <v>2224.65</v>
      </c>
      <c r="L328" s="29"/>
      <c r="R328">
        <f>H328</f>
        <v>364.1</v>
      </c>
    </row>
    <row r="329" spans="1:26" ht="14.25">
      <c r="A329" s="42"/>
      <c r="B329" s="43"/>
      <c r="C329" s="43" t="s">
        <v>276</v>
      </c>
      <c r="D329" s="26"/>
      <c r="E329" s="10"/>
      <c r="F329" s="27">
        <f ca="1">Source!AM92</f>
        <v>0.66</v>
      </c>
      <c r="G329" s="28" t="str">
        <f ca="1">Source!DE92</f>
        <v/>
      </c>
      <c r="H329" s="27">
        <f ca="1">ROUND(Source!AD92*Source!I92, 2)</f>
        <v>0.34</v>
      </c>
      <c r="I329" s="28"/>
      <c r="J329" s="28">
        <f ca="1">IF(Source!BB92&lt;&gt; 0, Source!BB92, 1)</f>
        <v>6.11</v>
      </c>
      <c r="K329" s="27">
        <f ca="1">Source!Q92</f>
        <v>2.11</v>
      </c>
      <c r="L329" s="29"/>
    </row>
    <row r="330" spans="1:26" ht="14.25">
      <c r="A330" s="42"/>
      <c r="B330" s="43"/>
      <c r="C330" s="43" t="s">
        <v>390</v>
      </c>
      <c r="D330" s="26"/>
      <c r="E330" s="10"/>
      <c r="F330" s="27">
        <f ca="1">Source!AN92</f>
        <v>0.12</v>
      </c>
      <c r="G330" s="28" t="str">
        <f ca="1">Source!DF92</f>
        <v/>
      </c>
      <c r="H330" s="30">
        <f ca="1">ROUND(Source!AE92*Source!I92, 2)</f>
        <v>0.06</v>
      </c>
      <c r="I330" s="28"/>
      <c r="J330" s="28">
        <f ca="1">IF(Source!BS92&lt;&gt; 0, Source!BS92, 1)</f>
        <v>6.11</v>
      </c>
      <c r="K330" s="30">
        <f ca="1">Source!R92</f>
        <v>0.38</v>
      </c>
      <c r="L330" s="29"/>
      <c r="R330">
        <f>H330</f>
        <v>0.06</v>
      </c>
    </row>
    <row r="331" spans="1:26" ht="14.25">
      <c r="A331" s="42"/>
      <c r="B331" s="43"/>
      <c r="C331" s="43" t="s">
        <v>391</v>
      </c>
      <c r="D331" s="26"/>
      <c r="E331" s="10"/>
      <c r="F331" s="27">
        <f ca="1">Source!AL92</f>
        <v>118.83</v>
      </c>
      <c r="G331" s="28" t="str">
        <f ca="1">Source!DD92</f>
        <v/>
      </c>
      <c r="H331" s="27">
        <f ca="1">ROUND(Source!AC92*Source!I92, 2)</f>
        <v>62.03</v>
      </c>
      <c r="I331" s="28"/>
      <c r="J331" s="28">
        <f ca="1">IF(Source!BC92&lt;&gt; 0, Source!BC92, 1)</f>
        <v>6.11</v>
      </c>
      <c r="K331" s="27">
        <f ca="1">Source!P92</f>
        <v>379</v>
      </c>
      <c r="L331" s="29"/>
    </row>
    <row r="332" spans="1:26" ht="14.25">
      <c r="A332" s="42"/>
      <c r="B332" s="43"/>
      <c r="C332" s="43" t="s">
        <v>392</v>
      </c>
      <c r="D332" s="26" t="s">
        <v>393</v>
      </c>
      <c r="E332" s="10">
        <f ca="1">Source!BZ92</f>
        <v>80</v>
      </c>
      <c r="F332" s="46"/>
      <c r="G332" s="28"/>
      <c r="H332" s="27">
        <f ca="1">SUM(S326:S335)</f>
        <v>291.33</v>
      </c>
      <c r="I332" s="31"/>
      <c r="J332" s="25">
        <f ca="1">Source!AT92</f>
        <v>80</v>
      </c>
      <c r="K332" s="27">
        <f ca="1">SUM(T326:T335)</f>
        <v>1780.02</v>
      </c>
      <c r="L332" s="29"/>
    </row>
    <row r="333" spans="1:26" ht="14.25">
      <c r="A333" s="42"/>
      <c r="B333" s="43"/>
      <c r="C333" s="43" t="s">
        <v>394</v>
      </c>
      <c r="D333" s="26" t="s">
        <v>393</v>
      </c>
      <c r="E333" s="10">
        <f ca="1">Source!CA92</f>
        <v>50</v>
      </c>
      <c r="F333" s="46"/>
      <c r="G333" s="28"/>
      <c r="H333" s="27">
        <f ca="1">SUM(U326:U335)</f>
        <v>182.08</v>
      </c>
      <c r="I333" s="31"/>
      <c r="J333" s="25">
        <f ca="1">Source!AU92</f>
        <v>50</v>
      </c>
      <c r="K333" s="27">
        <f ca="1">SUM(V326:V335)</f>
        <v>1112.52</v>
      </c>
      <c r="L333" s="29"/>
    </row>
    <row r="334" spans="1:26" ht="14.25">
      <c r="A334" s="42"/>
      <c r="B334" s="43"/>
      <c r="C334" s="43" t="s">
        <v>395</v>
      </c>
      <c r="D334" s="26" t="s">
        <v>396</v>
      </c>
      <c r="E334" s="10">
        <f ca="1">Source!AQ92</f>
        <v>80.73</v>
      </c>
      <c r="F334" s="27"/>
      <c r="G334" s="28" t="str">
        <f ca="1">Source!DI92</f>
        <v/>
      </c>
      <c r="H334" s="27"/>
      <c r="I334" s="28"/>
      <c r="J334" s="28"/>
      <c r="K334" s="27"/>
      <c r="L334" s="38">
        <f ca="1">Source!U92</f>
        <v>42.141060000000003</v>
      </c>
    </row>
    <row r="335" spans="1:26" ht="28.5">
      <c r="A335" s="44" t="str">
        <f ca="1">Source!E93</f>
        <v>34,1</v>
      </c>
      <c r="B335" s="45" t="str">
        <f ca="1">Source!F93</f>
        <v>14.4.04.08-0004</v>
      </c>
      <c r="C335" s="45" t="str">
        <f ca="1">Source!G93</f>
        <v>Эмаль ПФ-115 цветная</v>
      </c>
      <c r="D335" s="32" t="str">
        <f ca="1">Source!H93</f>
        <v>кг</v>
      </c>
      <c r="E335" s="33">
        <f ca="1">Source!I93</f>
        <v>7.0991999999999997</v>
      </c>
      <c r="F335" s="34">
        <f ca="1">Source!AL93+Source!AM93+Source!AO93</f>
        <v>16.66</v>
      </c>
      <c r="G335" s="40" t="s">
        <v>1069</v>
      </c>
      <c r="H335" s="34">
        <f ca="1">ROUND(Source!AC93*Source!I93, 2)+ROUND(Source!AD93*Source!I93, 2)+ROUND(Source!AF93*Source!I93, 2)</f>
        <v>118.27</v>
      </c>
      <c r="I335" s="35"/>
      <c r="J335" s="35">
        <f ca="1">IF(Source!BC93&lt;&gt; 0, Source!BC93, 1)</f>
        <v>6.11</v>
      </c>
      <c r="K335" s="34">
        <f ca="1">Source!O93</f>
        <v>722.65</v>
      </c>
      <c r="L335" s="41"/>
      <c r="S335">
        <f ca="1">ROUND((Source!FX93/100)*((ROUND(Source!AF93*Source!I93, 2)+ROUND(Source!AE93*Source!I93, 2))), 2)</f>
        <v>0</v>
      </c>
      <c r="T335">
        <f ca="1">Source!X93</f>
        <v>0</v>
      </c>
      <c r="U335">
        <f ca="1">ROUND((Source!FY93/100)*((ROUND(Source!AF93*Source!I93, 2)+ROUND(Source!AE93*Source!I93, 2))), 2)</f>
        <v>0</v>
      </c>
      <c r="V335">
        <f ca="1">Source!Y93</f>
        <v>0</v>
      </c>
      <c r="W335">
        <f ca="1">IF(Source!BI93&lt;=1,H335, 0)</f>
        <v>118.27</v>
      </c>
      <c r="X335">
        <f ca="1">IF(Source!BI93=2,H335, 0)</f>
        <v>0</v>
      </c>
      <c r="Y335">
        <f ca="1">IF(Source!BI93=3,H335, 0)</f>
        <v>0</v>
      </c>
      <c r="Z335">
        <f ca="1">IF(Source!BI93=4,H335, 0)</f>
        <v>0</v>
      </c>
    </row>
    <row r="336" spans="1:26" ht="15">
      <c r="G336" s="56">
        <f ca="1">H328+H329+H331+H332+H333+SUM(H335:H335)</f>
        <v>1018.15</v>
      </c>
      <c r="H336" s="56"/>
      <c r="J336" s="56">
        <f ca="1">K328+K329+K331+K332+K333+SUM(K335:K335)</f>
        <v>6220.9500000000007</v>
      </c>
      <c r="K336" s="56"/>
      <c r="L336" s="37">
        <f ca="1">Source!U92</f>
        <v>42.141060000000003</v>
      </c>
      <c r="O336" s="21">
        <f>G336</f>
        <v>1018.15</v>
      </c>
      <c r="P336" s="21">
        <f>J336</f>
        <v>6220.9500000000007</v>
      </c>
      <c r="Q336" s="21">
        <f>L336</f>
        <v>42.141060000000003</v>
      </c>
      <c r="W336">
        <f ca="1">IF(Source!BI92&lt;=1,H328+H329+H331+H332+H333, 0)</f>
        <v>899.88</v>
      </c>
      <c r="X336">
        <f ca="1">IF(Source!BI92=2,H328+H329+H331+H332+H333, 0)</f>
        <v>0</v>
      </c>
      <c r="Y336">
        <f ca="1">IF(Source!BI92=3,H328+H329+H331+H332+H333, 0)</f>
        <v>0</v>
      </c>
      <c r="Z336">
        <f ca="1">IF(Source!BI92=4,H328+H329+H331+H332+H333, 0)</f>
        <v>0</v>
      </c>
    </row>
    <row r="337" spans="1:26" ht="42.75">
      <c r="A337" s="42" t="str">
        <f ca="1">Source!E94</f>
        <v>35</v>
      </c>
      <c r="B337" s="43" t="str">
        <f ca="1">Source!F94</f>
        <v>13-03-002-04</v>
      </c>
      <c r="C337" s="43" t="str">
        <f ca="1">Source!G94</f>
        <v>Огрунтовка металлических поверхностей за один раз грунтовкой ГФ-021 (труб)</v>
      </c>
      <c r="D337" s="26" t="str">
        <f ca="1">Source!H94</f>
        <v>100 м2</v>
      </c>
      <c r="E337" s="10">
        <f ca="1">Source!I94</f>
        <v>0.52929999999999999</v>
      </c>
      <c r="F337" s="27">
        <f ca="1">Source!AL94+Source!AM94+Source!AO94</f>
        <v>268.49</v>
      </c>
      <c r="G337" s="28"/>
      <c r="H337" s="27"/>
      <c r="I337" s="28" t="str">
        <f ca="1">Source!BO94</f>
        <v/>
      </c>
      <c r="J337" s="28"/>
      <c r="K337" s="27"/>
      <c r="L337" s="29"/>
      <c r="S337">
        <f ca="1">ROUND((Source!FX94/100)*((ROUND(Source!AF94*Source!I94, 2)+ROUND(Source!AE94*Source!I94, 2))), 2)</f>
        <v>28</v>
      </c>
      <c r="T337">
        <f ca="1">Source!X94</f>
        <v>171.09</v>
      </c>
      <c r="U337">
        <f ca="1">ROUND((Source!FY94/100)*((ROUND(Source!AF94*Source!I94, 2)+ROUND(Source!AE94*Source!I94, 2))), 2)</f>
        <v>20.57</v>
      </c>
      <c r="V337">
        <f ca="1">Source!Y94</f>
        <v>126.73</v>
      </c>
    </row>
    <row r="338" spans="1:26">
      <c r="C338" s="20" t="str">
        <f ca="1">"Объем: "&amp;Source!I94&amp;"=(12,03+"&amp;"40,9)/"&amp;"100"</f>
        <v>Объем: 0,5293=(12,03+40,9)/100</v>
      </c>
    </row>
    <row r="339" spans="1:26" ht="14.25">
      <c r="A339" s="42"/>
      <c r="B339" s="43"/>
      <c r="C339" s="43" t="s">
        <v>389</v>
      </c>
      <c r="D339" s="26"/>
      <c r="E339" s="10"/>
      <c r="F339" s="27">
        <f ca="1">Source!AO94</f>
        <v>56.55</v>
      </c>
      <c r="G339" s="28" t="str">
        <f ca="1">Source!DG94</f>
        <v>)*1,15</v>
      </c>
      <c r="H339" s="27">
        <f ca="1">ROUND(Source!AF94*Source!I94, 2)</f>
        <v>34.42</v>
      </c>
      <c r="I339" s="28"/>
      <c r="J339" s="28">
        <f ca="1">IF(Source!BA94&lt;&gt; 0, Source!BA94, 1)</f>
        <v>6.11</v>
      </c>
      <c r="K339" s="27">
        <f ca="1">Source!S94</f>
        <v>210.31</v>
      </c>
      <c r="L339" s="29"/>
      <c r="R339">
        <f>H339</f>
        <v>34.42</v>
      </c>
    </row>
    <row r="340" spans="1:26" ht="14.25">
      <c r="A340" s="42"/>
      <c r="B340" s="43"/>
      <c r="C340" s="43" t="s">
        <v>276</v>
      </c>
      <c r="D340" s="26"/>
      <c r="E340" s="10"/>
      <c r="F340" s="27">
        <f ca="1">Source!AM94</f>
        <v>9.2200000000000006</v>
      </c>
      <c r="G340" s="28" t="str">
        <f ca="1">Source!DE94</f>
        <v>)*1,25</v>
      </c>
      <c r="H340" s="27">
        <f ca="1">ROUND(Source!AD94*Source!I94, 2)</f>
        <v>6.1</v>
      </c>
      <c r="I340" s="28"/>
      <c r="J340" s="28">
        <f ca="1">IF(Source!BB94&lt;&gt; 0, Source!BB94, 1)</f>
        <v>6.11</v>
      </c>
      <c r="K340" s="27">
        <f ca="1">Source!Q94</f>
        <v>37.29</v>
      </c>
      <c r="L340" s="29"/>
    </row>
    <row r="341" spans="1:26" ht="14.25">
      <c r="A341" s="42"/>
      <c r="B341" s="43"/>
      <c r="C341" s="43" t="s">
        <v>390</v>
      </c>
      <c r="D341" s="26"/>
      <c r="E341" s="10"/>
      <c r="F341" s="27">
        <f ca="1">Source!AN94</f>
        <v>0.22</v>
      </c>
      <c r="G341" s="28" t="str">
        <f ca="1">Source!DF94</f>
        <v>)*1,25</v>
      </c>
      <c r="H341" s="30">
        <f ca="1">ROUND(Source!AE94*Source!I94, 2)</f>
        <v>0.15</v>
      </c>
      <c r="I341" s="28"/>
      <c r="J341" s="28">
        <f ca="1">IF(Source!BS94&lt;&gt; 0, Source!BS94, 1)</f>
        <v>6.11</v>
      </c>
      <c r="K341" s="30">
        <f ca="1">Source!R94</f>
        <v>0.91</v>
      </c>
      <c r="L341" s="29"/>
      <c r="R341">
        <f>H341</f>
        <v>0.15</v>
      </c>
    </row>
    <row r="342" spans="1:26" ht="14.25">
      <c r="A342" s="42"/>
      <c r="B342" s="43"/>
      <c r="C342" s="43" t="s">
        <v>391</v>
      </c>
      <c r="D342" s="26"/>
      <c r="E342" s="10"/>
      <c r="F342" s="27">
        <f ca="1">Source!AL94</f>
        <v>202.72</v>
      </c>
      <c r="G342" s="28" t="str">
        <f ca="1">Source!DD94</f>
        <v/>
      </c>
      <c r="H342" s="27">
        <f ca="1">ROUND(Source!AC94*Source!I94, 2)</f>
        <v>107.3</v>
      </c>
      <c r="I342" s="28"/>
      <c r="J342" s="28">
        <f ca="1">IF(Source!BC94&lt;&gt; 0, Source!BC94, 1)</f>
        <v>6.11</v>
      </c>
      <c r="K342" s="27">
        <f ca="1">Source!P94</f>
        <v>655.6</v>
      </c>
      <c r="L342" s="29"/>
    </row>
    <row r="343" spans="1:26" ht="14.25">
      <c r="A343" s="42"/>
      <c r="B343" s="43"/>
      <c r="C343" s="43" t="s">
        <v>392</v>
      </c>
      <c r="D343" s="26" t="s">
        <v>393</v>
      </c>
      <c r="E343" s="10">
        <f ca="1">Source!BZ94</f>
        <v>90</v>
      </c>
      <c r="F343" s="57" t="str">
        <f ca="1">CONCATENATE(" )", Source!DL94, Source!FT94, "=", Source!FX94)</f>
        <v xml:space="preserve"> )*0,9=81</v>
      </c>
      <c r="G343" s="58"/>
      <c r="H343" s="27">
        <f ca="1">SUM(S337:S345)</f>
        <v>28</v>
      </c>
      <c r="I343" s="31"/>
      <c r="J343" s="25">
        <f ca="1">Source!AT94</f>
        <v>81</v>
      </c>
      <c r="K343" s="27">
        <f ca="1">SUM(T337:T345)</f>
        <v>171.09</v>
      </c>
      <c r="L343" s="29"/>
    </row>
    <row r="344" spans="1:26" ht="14.25">
      <c r="A344" s="42"/>
      <c r="B344" s="43"/>
      <c r="C344" s="43" t="s">
        <v>394</v>
      </c>
      <c r="D344" s="26" t="s">
        <v>393</v>
      </c>
      <c r="E344" s="10">
        <f ca="1">Source!CA94</f>
        <v>70</v>
      </c>
      <c r="F344" s="57" t="str">
        <f ca="1">CONCATENATE(" )", Source!DM94, Source!FU94, "=", Source!FY94)</f>
        <v xml:space="preserve"> )*0,85=59,5</v>
      </c>
      <c r="G344" s="58"/>
      <c r="H344" s="27">
        <f ca="1">SUM(U337:U345)</f>
        <v>20.57</v>
      </c>
      <c r="I344" s="31"/>
      <c r="J344" s="25">
        <f ca="1">Source!AU94</f>
        <v>60</v>
      </c>
      <c r="K344" s="27">
        <f ca="1">SUM(V337:V345)</f>
        <v>126.73</v>
      </c>
      <c r="L344" s="29"/>
    </row>
    <row r="345" spans="1:26" ht="14.25">
      <c r="A345" s="44"/>
      <c r="B345" s="45"/>
      <c r="C345" s="45" t="s">
        <v>395</v>
      </c>
      <c r="D345" s="32" t="s">
        <v>396</v>
      </c>
      <c r="E345" s="33">
        <f ca="1">Source!AQ94</f>
        <v>5.31</v>
      </c>
      <c r="F345" s="34"/>
      <c r="G345" s="35" t="str">
        <f ca="1">Source!DI94</f>
        <v>)*1,15</v>
      </c>
      <c r="H345" s="34"/>
      <c r="I345" s="35"/>
      <c r="J345" s="35"/>
      <c r="K345" s="34"/>
      <c r="L345" s="36">
        <f ca="1">Source!U94</f>
        <v>3.2321704499999995</v>
      </c>
    </row>
    <row r="346" spans="1:26" ht="15">
      <c r="G346" s="56">
        <f ca="1">H339+H340+H342+H343+H344</f>
        <v>196.39</v>
      </c>
      <c r="H346" s="56"/>
      <c r="J346" s="56">
        <f ca="1">K339+K340+K342+K343+K344</f>
        <v>1201.02</v>
      </c>
      <c r="K346" s="56"/>
      <c r="L346" s="37">
        <f ca="1">Source!U94</f>
        <v>3.2321704499999995</v>
      </c>
      <c r="O346" s="21">
        <f>G346</f>
        <v>196.39</v>
      </c>
      <c r="P346" s="21">
        <f>J346</f>
        <v>1201.02</v>
      </c>
      <c r="Q346" s="21">
        <f>L346</f>
        <v>3.2321704499999995</v>
      </c>
      <c r="W346">
        <f ca="1">IF(Source!BI94&lt;=1,H339+H340+H342+H343+H344, 0)</f>
        <v>196.39</v>
      </c>
      <c r="X346">
        <f ca="1">IF(Source!BI94=2,H339+H340+H342+H343+H344, 0)</f>
        <v>0</v>
      </c>
      <c r="Y346">
        <f ca="1">IF(Source!BI94=3,H339+H340+H342+H343+H344, 0)</f>
        <v>0</v>
      </c>
      <c r="Z346">
        <f ca="1">IF(Source!BI94=4,H339+H340+H342+H343+H344, 0)</f>
        <v>0</v>
      </c>
    </row>
    <row r="347" spans="1:26" ht="42.75">
      <c r="A347" s="42" t="str">
        <f ca="1">Source!E95</f>
        <v>36</v>
      </c>
      <c r="B347" s="43" t="str">
        <f ca="1">Source!F95</f>
        <v>62-32-2</v>
      </c>
      <c r="C347" s="43" t="str">
        <f ca="1">Source!G95</f>
        <v>Окраска масляными составами ранее окрашенных поверхностей труб стальных за 2 раза</v>
      </c>
      <c r="D347" s="26" t="str">
        <f ca="1">Source!H95</f>
        <v>100 м2</v>
      </c>
      <c r="E347" s="10">
        <f ca="1">Source!I95</f>
        <v>0.1203</v>
      </c>
      <c r="F347" s="27">
        <f ca="1">Source!AL95+Source!AM95+Source!AO95</f>
        <v>805.43999999999994</v>
      </c>
      <c r="G347" s="28"/>
      <c r="H347" s="27"/>
      <c r="I347" s="28" t="str">
        <f ca="1">Source!BO95</f>
        <v/>
      </c>
      <c r="J347" s="28"/>
      <c r="K347" s="27"/>
      <c r="L347" s="29"/>
      <c r="S347">
        <f ca="1">ROUND((Source!FX95/100)*((ROUND(Source!AF95*Source!I95, 2)+ROUND(Source!AE95*Source!I95, 2))), 2)</f>
        <v>62.76</v>
      </c>
      <c r="T347">
        <f ca="1">Source!X95</f>
        <v>383.5</v>
      </c>
      <c r="U347">
        <f ca="1">ROUND((Source!FY95/100)*((ROUND(Source!AF95*Source!I95, 2)+ROUND(Source!AE95*Source!I95, 2))), 2)</f>
        <v>39.229999999999997</v>
      </c>
      <c r="V347">
        <f ca="1">Source!Y95</f>
        <v>239.69</v>
      </c>
    </row>
    <row r="348" spans="1:26">
      <c r="C348" s="20" t="str">
        <f ca="1">"Объем: "&amp;Source!I95&amp;"=12,03/"&amp;"100"</f>
        <v>Объем: 0,1203=12,03/100</v>
      </c>
    </row>
    <row r="349" spans="1:26" ht="14.25">
      <c r="A349" s="42"/>
      <c r="B349" s="43"/>
      <c r="C349" s="43" t="s">
        <v>389</v>
      </c>
      <c r="D349" s="26"/>
      <c r="E349" s="10"/>
      <c r="F349" s="27">
        <f ca="1">Source!AO95</f>
        <v>652.04999999999995</v>
      </c>
      <c r="G349" s="28" t="str">
        <f ca="1">Source!DG95</f>
        <v/>
      </c>
      <c r="H349" s="27">
        <f ca="1">ROUND(Source!AF95*Source!I95, 2)</f>
        <v>78.44</v>
      </c>
      <c r="I349" s="28"/>
      <c r="J349" s="28">
        <f ca="1">IF(Source!BA95&lt;&gt; 0, Source!BA95, 1)</f>
        <v>6.11</v>
      </c>
      <c r="K349" s="27">
        <f ca="1">Source!S95</f>
        <v>479.28</v>
      </c>
      <c r="L349" s="29"/>
      <c r="R349">
        <f>H349</f>
        <v>78.44</v>
      </c>
    </row>
    <row r="350" spans="1:26" ht="14.25">
      <c r="A350" s="42"/>
      <c r="B350" s="43"/>
      <c r="C350" s="43" t="s">
        <v>276</v>
      </c>
      <c r="D350" s="26"/>
      <c r="E350" s="10"/>
      <c r="F350" s="27">
        <f ca="1">Source!AM95</f>
        <v>0.66</v>
      </c>
      <c r="G350" s="28" t="str">
        <f ca="1">Source!DE95</f>
        <v/>
      </c>
      <c r="H350" s="27">
        <f ca="1">ROUND(Source!AD95*Source!I95, 2)</f>
        <v>0.08</v>
      </c>
      <c r="I350" s="28"/>
      <c r="J350" s="28">
        <f ca="1">IF(Source!BB95&lt;&gt; 0, Source!BB95, 1)</f>
        <v>6.11</v>
      </c>
      <c r="K350" s="27">
        <f ca="1">Source!Q95</f>
        <v>0.49</v>
      </c>
      <c r="L350" s="29"/>
    </row>
    <row r="351" spans="1:26" ht="14.25">
      <c r="A351" s="42"/>
      <c r="B351" s="43"/>
      <c r="C351" s="43" t="s">
        <v>390</v>
      </c>
      <c r="D351" s="26"/>
      <c r="E351" s="10"/>
      <c r="F351" s="27">
        <f ca="1">Source!AN95</f>
        <v>0.12</v>
      </c>
      <c r="G351" s="28" t="str">
        <f ca="1">Source!DF95</f>
        <v/>
      </c>
      <c r="H351" s="30">
        <f ca="1">ROUND(Source!AE95*Source!I95, 2)</f>
        <v>0.01</v>
      </c>
      <c r="I351" s="28"/>
      <c r="J351" s="28">
        <f ca="1">IF(Source!BS95&lt;&gt; 0, Source!BS95, 1)</f>
        <v>6.11</v>
      </c>
      <c r="K351" s="30">
        <f ca="1">Source!R95</f>
        <v>0.09</v>
      </c>
      <c r="L351" s="29"/>
      <c r="R351">
        <f>H351</f>
        <v>0.01</v>
      </c>
    </row>
    <row r="352" spans="1:26" ht="14.25">
      <c r="A352" s="42"/>
      <c r="B352" s="43"/>
      <c r="C352" s="43" t="s">
        <v>391</v>
      </c>
      <c r="D352" s="26"/>
      <c r="E352" s="10"/>
      <c r="F352" s="27">
        <f ca="1">Source!AL95</f>
        <v>152.72999999999999</v>
      </c>
      <c r="G352" s="28" t="str">
        <f ca="1">Source!DD95</f>
        <v/>
      </c>
      <c r="H352" s="27">
        <f ca="1">ROUND(Source!AC95*Source!I95, 2)</f>
        <v>18.37</v>
      </c>
      <c r="I352" s="28"/>
      <c r="J352" s="28">
        <f ca="1">IF(Source!BC95&lt;&gt; 0, Source!BC95, 1)</f>
        <v>6.11</v>
      </c>
      <c r="K352" s="27">
        <f ca="1">Source!P95</f>
        <v>112.26</v>
      </c>
      <c r="L352" s="29"/>
    </row>
    <row r="353" spans="1:26" ht="14.25">
      <c r="A353" s="42"/>
      <c r="B353" s="43"/>
      <c r="C353" s="43" t="s">
        <v>392</v>
      </c>
      <c r="D353" s="26" t="s">
        <v>393</v>
      </c>
      <c r="E353" s="10">
        <f ca="1">Source!BZ95</f>
        <v>80</v>
      </c>
      <c r="F353" s="46"/>
      <c r="G353" s="28"/>
      <c r="H353" s="27">
        <f ca="1">SUM(S347:S356)</f>
        <v>62.76</v>
      </c>
      <c r="I353" s="31"/>
      <c r="J353" s="25">
        <f ca="1">Source!AT95</f>
        <v>80</v>
      </c>
      <c r="K353" s="27">
        <f ca="1">SUM(T347:T356)</f>
        <v>383.5</v>
      </c>
      <c r="L353" s="29"/>
    </row>
    <row r="354" spans="1:26" ht="14.25">
      <c r="A354" s="42"/>
      <c r="B354" s="43"/>
      <c r="C354" s="43" t="s">
        <v>394</v>
      </c>
      <c r="D354" s="26" t="s">
        <v>393</v>
      </c>
      <c r="E354" s="10">
        <f ca="1">Source!CA95</f>
        <v>50</v>
      </c>
      <c r="F354" s="46"/>
      <c r="G354" s="28"/>
      <c r="H354" s="27">
        <f ca="1">SUM(U347:U356)</f>
        <v>39.229999999999997</v>
      </c>
      <c r="I354" s="31"/>
      <c r="J354" s="25">
        <f ca="1">Source!AU95</f>
        <v>50</v>
      </c>
      <c r="K354" s="27">
        <f ca="1">SUM(V347:V356)</f>
        <v>239.69</v>
      </c>
      <c r="L354" s="29"/>
    </row>
    <row r="355" spans="1:26" ht="14.25">
      <c r="A355" s="42"/>
      <c r="B355" s="43"/>
      <c r="C355" s="43" t="s">
        <v>395</v>
      </c>
      <c r="D355" s="26" t="s">
        <v>396</v>
      </c>
      <c r="E355" s="10">
        <f ca="1">Source!AQ95</f>
        <v>80.599999999999994</v>
      </c>
      <c r="F355" s="27"/>
      <c r="G355" s="28" t="str">
        <f ca="1">Source!DI95</f>
        <v/>
      </c>
      <c r="H355" s="27"/>
      <c r="I355" s="28"/>
      <c r="J355" s="28"/>
      <c r="K355" s="27"/>
      <c r="L355" s="38">
        <f ca="1">Source!U95</f>
        <v>9.69618</v>
      </c>
    </row>
    <row r="356" spans="1:26" ht="28.5">
      <c r="A356" s="44" t="str">
        <f ca="1">Source!E96</f>
        <v>36,1</v>
      </c>
      <c r="B356" s="45" t="str">
        <f ca="1">Source!F96</f>
        <v>14.4.04.08-0004</v>
      </c>
      <c r="C356" s="45" t="str">
        <f ca="1">Source!G96</f>
        <v>Эмаль ПФ-115 цветная</v>
      </c>
      <c r="D356" s="32" t="str">
        <f ca="1">Source!H96</f>
        <v>кг</v>
      </c>
      <c r="E356" s="33">
        <f ca="1">Source!I96</f>
        <v>1.9368300000000003</v>
      </c>
      <c r="F356" s="34">
        <f ca="1">Source!AL96+Source!AM96+Source!AO96</f>
        <v>16.66</v>
      </c>
      <c r="G356" s="40" t="s">
        <v>1069</v>
      </c>
      <c r="H356" s="34">
        <f ca="1">ROUND(Source!AC96*Source!I96, 2)+ROUND(Source!AD96*Source!I96, 2)+ROUND(Source!AF96*Source!I96, 2)</f>
        <v>32.270000000000003</v>
      </c>
      <c r="I356" s="35"/>
      <c r="J356" s="35">
        <f ca="1">IF(Source!BC96&lt;&gt; 0, Source!BC96, 1)</f>
        <v>6.11</v>
      </c>
      <c r="K356" s="34">
        <f ca="1">Source!O96</f>
        <v>197.15</v>
      </c>
      <c r="L356" s="41"/>
      <c r="S356">
        <f ca="1">ROUND((Source!FX96/100)*((ROUND(Source!AF96*Source!I96, 2)+ROUND(Source!AE96*Source!I96, 2))), 2)</f>
        <v>0</v>
      </c>
      <c r="T356">
        <f ca="1">Source!X96</f>
        <v>0</v>
      </c>
      <c r="U356">
        <f ca="1">ROUND((Source!FY96/100)*((ROUND(Source!AF96*Source!I96, 2)+ROUND(Source!AE96*Source!I96, 2))), 2)</f>
        <v>0</v>
      </c>
      <c r="V356">
        <f ca="1">Source!Y96</f>
        <v>0</v>
      </c>
      <c r="W356">
        <f ca="1">IF(Source!BI96&lt;=1,H356, 0)</f>
        <v>32.270000000000003</v>
      </c>
      <c r="X356">
        <f ca="1">IF(Source!BI96=2,H356, 0)</f>
        <v>0</v>
      </c>
      <c r="Y356">
        <f ca="1">IF(Source!BI96=3,H356, 0)</f>
        <v>0</v>
      </c>
      <c r="Z356">
        <f ca="1">IF(Source!BI96=4,H356, 0)</f>
        <v>0</v>
      </c>
    </row>
    <row r="357" spans="1:26" ht="15">
      <c r="G357" s="56">
        <f ca="1">H349+H350+H352+H353+H354+SUM(H356:H356)</f>
        <v>231.15</v>
      </c>
      <c r="H357" s="56"/>
      <c r="J357" s="56">
        <f ca="1">K349+K350+K352+K353+K354+SUM(K356:K356)</f>
        <v>1412.3700000000001</v>
      </c>
      <c r="K357" s="56"/>
      <c r="L357" s="37">
        <f ca="1">Source!U95</f>
        <v>9.69618</v>
      </c>
      <c r="O357" s="21">
        <f>G357</f>
        <v>231.15</v>
      </c>
      <c r="P357" s="21">
        <f>J357</f>
        <v>1412.3700000000001</v>
      </c>
      <c r="Q357" s="21">
        <f>L357</f>
        <v>9.69618</v>
      </c>
      <c r="W357">
        <f ca="1">IF(Source!BI95&lt;=1,H349+H350+H352+H353+H354, 0)</f>
        <v>198.88</v>
      </c>
      <c r="X357">
        <f ca="1">IF(Source!BI95=2,H349+H350+H352+H353+H354, 0)</f>
        <v>0</v>
      </c>
      <c r="Y357">
        <f ca="1">IF(Source!BI95=3,H349+H350+H352+H353+H354, 0)</f>
        <v>0</v>
      </c>
      <c r="Z357">
        <f ca="1">IF(Source!BI95=4,H349+H350+H352+H353+H354, 0)</f>
        <v>0</v>
      </c>
    </row>
    <row r="358" spans="1:26" ht="42.75">
      <c r="A358" s="42" t="str">
        <f ca="1">Source!E100</f>
        <v>37</v>
      </c>
      <c r="B358" s="43" t="str">
        <f ca="1">Source!F100</f>
        <v>10-01-012-03</v>
      </c>
      <c r="C358" s="43" t="str">
        <f ca="1">Source!G100</f>
        <v>Обшивка каркасных стен плитами древесностружечными 16 мм прим 18 мм</v>
      </c>
      <c r="D358" s="26" t="str">
        <f ca="1">Source!H100</f>
        <v>100 м2</v>
      </c>
      <c r="E358" s="10">
        <f ca="1">Source!I100</f>
        <v>1.5920000000000001</v>
      </c>
      <c r="F358" s="27">
        <f ca="1">Source!AL100+Source!AM100+Source!AO100</f>
        <v>3058.3099999999995</v>
      </c>
      <c r="G358" s="28"/>
      <c r="H358" s="27"/>
      <c r="I358" s="28" t="str">
        <f ca="1">Source!BO100</f>
        <v/>
      </c>
      <c r="J358" s="28"/>
      <c r="K358" s="27"/>
      <c r="L358" s="29"/>
      <c r="S358">
        <f ca="1">ROUND((Source!FX100/100)*((ROUND(Source!AF100*Source!I100, 2)+ROUND(Source!AE100*Source!I100, 2))), 2)</f>
        <v>1291.5899999999999</v>
      </c>
      <c r="T358">
        <f ca="1">Source!X100</f>
        <v>7876.79</v>
      </c>
      <c r="U358">
        <f ca="1">ROUND((Source!FY100/100)*((ROUND(Source!AF100*Source!I100, 2)+ROUND(Source!AE100*Source!I100, 2))), 2)</f>
        <v>651.27</v>
      </c>
      <c r="V358">
        <f ca="1">Source!Y100</f>
        <v>4012.7</v>
      </c>
    </row>
    <row r="359" spans="1:26">
      <c r="C359" s="20" t="str">
        <f ca="1">"Объем: "&amp;Source!I100&amp;"=(10,2+"&amp;"76+"&amp;"73)/"&amp;"100"</f>
        <v>Объем: 1,592=(10,2+76+73)/100</v>
      </c>
    </row>
    <row r="360" spans="1:26" ht="14.25">
      <c r="A360" s="42"/>
      <c r="B360" s="43"/>
      <c r="C360" s="43" t="s">
        <v>389</v>
      </c>
      <c r="D360" s="26"/>
      <c r="E360" s="10"/>
      <c r="F360" s="27">
        <f ca="1">Source!AO100</f>
        <v>658.12</v>
      </c>
      <c r="G360" s="28" t="str">
        <f ca="1">Source!DG100</f>
        <v>)*1,15</v>
      </c>
      <c r="H360" s="27">
        <f ca="1">ROUND(Source!AF100*Source!I100, 2)</f>
        <v>1204.8900000000001</v>
      </c>
      <c r="I360" s="28"/>
      <c r="J360" s="28">
        <f ca="1">IF(Source!BA100&lt;&gt; 0, Source!BA100, 1)</f>
        <v>6.11</v>
      </c>
      <c r="K360" s="27">
        <f ca="1">Source!S100</f>
        <v>7361.87</v>
      </c>
      <c r="L360" s="29"/>
      <c r="R360">
        <f>H360</f>
        <v>1204.8900000000001</v>
      </c>
    </row>
    <row r="361" spans="1:26" ht="14.25">
      <c r="A361" s="42"/>
      <c r="B361" s="43"/>
      <c r="C361" s="43" t="s">
        <v>276</v>
      </c>
      <c r="D361" s="26"/>
      <c r="E361" s="10"/>
      <c r="F361" s="27">
        <f ca="1">Source!AM100</f>
        <v>32.200000000000003</v>
      </c>
      <c r="G361" s="28" t="str">
        <f ca="1">Source!DE100</f>
        <v>)*1,25</v>
      </c>
      <c r="H361" s="27">
        <f ca="1">ROUND(Source!AD100*Source!I100, 2)</f>
        <v>64.08</v>
      </c>
      <c r="I361" s="28"/>
      <c r="J361" s="28">
        <f ca="1">IF(Source!BB100&lt;&gt; 0, Source!BB100, 1)</f>
        <v>6.11</v>
      </c>
      <c r="K361" s="27">
        <f ca="1">Source!Q100</f>
        <v>391.52</v>
      </c>
      <c r="L361" s="29"/>
    </row>
    <row r="362" spans="1:26" ht="14.25">
      <c r="A362" s="42"/>
      <c r="B362" s="43"/>
      <c r="C362" s="43" t="s">
        <v>390</v>
      </c>
      <c r="D362" s="26"/>
      <c r="E362" s="10"/>
      <c r="F362" s="27">
        <f ca="1">Source!AN100</f>
        <v>5.68</v>
      </c>
      <c r="G362" s="28" t="str">
        <f ca="1">Source!DF100</f>
        <v>)*1,25</v>
      </c>
      <c r="H362" s="30">
        <f ca="1">ROUND(Source!AE100*Source!I100, 2)</f>
        <v>11.3</v>
      </c>
      <c r="I362" s="28"/>
      <c r="J362" s="28">
        <f ca="1">IF(Source!BS100&lt;&gt; 0, Source!BS100, 1)</f>
        <v>6.11</v>
      </c>
      <c r="K362" s="30">
        <f ca="1">Source!R100</f>
        <v>69.06</v>
      </c>
      <c r="L362" s="29"/>
      <c r="R362">
        <f>H362</f>
        <v>11.3</v>
      </c>
    </row>
    <row r="363" spans="1:26" ht="14.25">
      <c r="A363" s="42"/>
      <c r="B363" s="43"/>
      <c r="C363" s="43" t="s">
        <v>391</v>
      </c>
      <c r="D363" s="26"/>
      <c r="E363" s="10"/>
      <c r="F363" s="27">
        <f ca="1">Source!AL100</f>
        <v>2367.9899999999998</v>
      </c>
      <c r="G363" s="28" t="str">
        <f ca="1">Source!DD100</f>
        <v/>
      </c>
      <c r="H363" s="27">
        <f ca="1">ROUND(Source!AC100*Source!I100, 2)</f>
        <v>3769.84</v>
      </c>
      <c r="I363" s="28"/>
      <c r="J363" s="28">
        <f ca="1">IF(Source!BC100&lt;&gt; 0, Source!BC100, 1)</f>
        <v>6.11</v>
      </c>
      <c r="K363" s="27">
        <f ca="1">Source!P100</f>
        <v>23033.72</v>
      </c>
      <c r="L363" s="29"/>
    </row>
    <row r="364" spans="1:26" ht="14.25">
      <c r="A364" s="42"/>
      <c r="B364" s="43"/>
      <c r="C364" s="43" t="s">
        <v>392</v>
      </c>
      <c r="D364" s="26" t="s">
        <v>393</v>
      </c>
      <c r="E364" s="10">
        <f ca="1">Source!BZ100</f>
        <v>118</v>
      </c>
      <c r="F364" s="57" t="str">
        <f ca="1">CONCATENATE(" )", Source!DL100, Source!FT100, "=", Source!FX100)</f>
        <v xml:space="preserve"> )*0,9=106,2</v>
      </c>
      <c r="G364" s="58"/>
      <c r="H364" s="27">
        <f ca="1">SUM(S358:S368)</f>
        <v>1291.5899999999999</v>
      </c>
      <c r="I364" s="31"/>
      <c r="J364" s="25">
        <f ca="1">Source!AT100</f>
        <v>106</v>
      </c>
      <c r="K364" s="27">
        <f ca="1">SUM(T358:T368)</f>
        <v>7876.79</v>
      </c>
      <c r="L364" s="29"/>
    </row>
    <row r="365" spans="1:26" ht="14.25">
      <c r="A365" s="42"/>
      <c r="B365" s="43"/>
      <c r="C365" s="43" t="s">
        <v>394</v>
      </c>
      <c r="D365" s="26" t="s">
        <v>393</v>
      </c>
      <c r="E365" s="10">
        <f ca="1">Source!CA100</f>
        <v>63</v>
      </c>
      <c r="F365" s="57" t="str">
        <f ca="1">CONCATENATE(" )", Source!DM100, Source!FU100, "=", Source!FY100)</f>
        <v xml:space="preserve"> )*0,85=53,55</v>
      </c>
      <c r="G365" s="58"/>
      <c r="H365" s="27">
        <f ca="1">SUM(U358:U368)</f>
        <v>651.27</v>
      </c>
      <c r="I365" s="31"/>
      <c r="J365" s="25">
        <f ca="1">Source!AU100</f>
        <v>54</v>
      </c>
      <c r="K365" s="27">
        <f ca="1">SUM(V358:V368)</f>
        <v>4012.7</v>
      </c>
      <c r="L365" s="29"/>
    </row>
    <row r="366" spans="1:26" ht="14.25">
      <c r="A366" s="42"/>
      <c r="B366" s="43"/>
      <c r="C366" s="43" t="s">
        <v>395</v>
      </c>
      <c r="D366" s="26" t="s">
        <v>396</v>
      </c>
      <c r="E366" s="10">
        <f ca="1">Source!AQ100</f>
        <v>75.3</v>
      </c>
      <c r="F366" s="27"/>
      <c r="G366" s="28" t="str">
        <f ca="1">Source!DI100</f>
        <v>)*1,15</v>
      </c>
      <c r="H366" s="27"/>
      <c r="I366" s="28"/>
      <c r="J366" s="28"/>
      <c r="K366" s="27"/>
      <c r="L366" s="38">
        <f ca="1">Source!U100</f>
        <v>137.85923999999997</v>
      </c>
    </row>
    <row r="367" spans="1:26" ht="42.75">
      <c r="A367" s="42" t="str">
        <f ca="1">Source!E101</f>
        <v>37,1</v>
      </c>
      <c r="B367" s="43" t="str">
        <f ca="1">Source!F101</f>
        <v>11.2.11.04-0042</v>
      </c>
      <c r="C367" s="43" t="str">
        <f ca="1">Source!G101</f>
        <v>Фанера общего назначения из шпона лиственных пород водостойкая марки ФК, сорт 2/3, толщина 18 мм</v>
      </c>
      <c r="D367" s="26" t="str">
        <f ca="1">Source!H101</f>
        <v>м3</v>
      </c>
      <c r="E367" s="10">
        <f ca="1">Source!I101</f>
        <v>1.7999999999999998</v>
      </c>
      <c r="F367" s="27">
        <f ca="1">Source!AL101+Source!AM101+Source!AO101</f>
        <v>3736.74</v>
      </c>
      <c r="G367" s="39" t="s">
        <v>1069</v>
      </c>
      <c r="H367" s="27">
        <f ca="1">ROUND(Source!AC101*Source!I101, 2)+ROUND(Source!AD101*Source!I101, 2)+ROUND(Source!AF101*Source!I101, 2)</f>
        <v>6726.13</v>
      </c>
      <c r="I367" s="28"/>
      <c r="J367" s="28">
        <f ca="1">IF(Source!BC101&lt;&gt; 0, Source!BC101, 1)</f>
        <v>6.11</v>
      </c>
      <c r="K367" s="27">
        <f ca="1">Source!O101</f>
        <v>41096.67</v>
      </c>
      <c r="L367" s="29"/>
      <c r="S367">
        <f ca="1">ROUND((Source!FX101/100)*((ROUND(Source!AF101*Source!I101, 2)+ROUND(Source!AE101*Source!I101, 2))), 2)</f>
        <v>0</v>
      </c>
      <c r="T367">
        <f ca="1">Source!X101</f>
        <v>0</v>
      </c>
      <c r="U367">
        <f ca="1">ROUND((Source!FY101/100)*((ROUND(Source!AF101*Source!I101, 2)+ROUND(Source!AE101*Source!I101, 2))), 2)</f>
        <v>0</v>
      </c>
      <c r="V367">
        <f ca="1">Source!Y101</f>
        <v>0</v>
      </c>
      <c r="W367">
        <f ca="1">IF(Source!BI101&lt;=1,H367, 0)</f>
        <v>6726.13</v>
      </c>
      <c r="X367">
        <f ca="1">IF(Source!BI101=2,H367, 0)</f>
        <v>0</v>
      </c>
      <c r="Y367">
        <f ca="1">IF(Source!BI101=3,H367, 0)</f>
        <v>0</v>
      </c>
      <c r="Z367">
        <f ca="1">IF(Source!BI101=4,H367, 0)</f>
        <v>0</v>
      </c>
    </row>
    <row r="368" spans="1:26" ht="57">
      <c r="A368" s="44" t="str">
        <f ca="1">Source!E102</f>
        <v>37,2</v>
      </c>
      <c r="B368" s="45" t="str">
        <f ca="1">Source!F102</f>
        <v>11.2.11.04-0142</v>
      </c>
      <c r="C368" s="45" t="str">
        <f ca="1">Source!G102</f>
        <v>Фанера общего назначения из шпона лиственных пород повышенной водостойкости марки ФСФ, сорт 2/4, толщина 12 мм</v>
      </c>
      <c r="D368" s="32" t="str">
        <f ca="1">Source!H102</f>
        <v>м3</v>
      </c>
      <c r="E368" s="33">
        <f ca="1">Source!I102</f>
        <v>0.91999999999999993</v>
      </c>
      <c r="F368" s="34">
        <f ca="1">Source!AL102+Source!AM102+Source!AO102</f>
        <v>4644.18</v>
      </c>
      <c r="G368" s="40" t="s">
        <v>1069</v>
      </c>
      <c r="H368" s="34">
        <f ca="1">ROUND(Source!AC102*Source!I102, 2)+ROUND(Source!AD102*Source!I102, 2)+ROUND(Source!AF102*Source!I102, 2)</f>
        <v>4272.6499999999996</v>
      </c>
      <c r="I368" s="35"/>
      <c r="J368" s="35">
        <f ca="1">IF(Source!BC102&lt;&gt; 0, Source!BC102, 1)</f>
        <v>6.11</v>
      </c>
      <c r="K368" s="34">
        <f ca="1">Source!O102</f>
        <v>26105.86</v>
      </c>
      <c r="L368" s="41"/>
      <c r="S368">
        <f ca="1">ROUND((Source!FX102/100)*((ROUND(Source!AF102*Source!I102, 2)+ROUND(Source!AE102*Source!I102, 2))), 2)</f>
        <v>0</v>
      </c>
      <c r="T368">
        <f ca="1">Source!X102</f>
        <v>0</v>
      </c>
      <c r="U368">
        <f ca="1">ROUND((Source!FY102/100)*((ROUND(Source!AF102*Source!I102, 2)+ROUND(Source!AE102*Source!I102, 2))), 2)</f>
        <v>0</v>
      </c>
      <c r="V368">
        <f ca="1">Source!Y102</f>
        <v>0</v>
      </c>
      <c r="W368">
        <f ca="1">IF(Source!BI102&lt;=1,H368, 0)</f>
        <v>4272.6499999999996</v>
      </c>
      <c r="X368">
        <f ca="1">IF(Source!BI102=2,H368, 0)</f>
        <v>0</v>
      </c>
      <c r="Y368">
        <f ca="1">IF(Source!BI102=3,H368, 0)</f>
        <v>0</v>
      </c>
      <c r="Z368">
        <f ca="1">IF(Source!BI102=4,H368, 0)</f>
        <v>0</v>
      </c>
    </row>
    <row r="369" spans="1:26" ht="15">
      <c r="G369" s="56">
        <f ca="1">H360+H361+H363+H364+H365+SUM(H367:H368)</f>
        <v>17980.449999999997</v>
      </c>
      <c r="H369" s="56"/>
      <c r="J369" s="56">
        <f ca="1">K360+K361+K363+K364+K365+SUM(K367:K368)</f>
        <v>109879.13</v>
      </c>
      <c r="K369" s="56"/>
      <c r="L369" s="37">
        <f ca="1">Source!U100</f>
        <v>137.85923999999997</v>
      </c>
      <c r="O369" s="21">
        <f>G369</f>
        <v>17980.449999999997</v>
      </c>
      <c r="P369" s="21">
        <f>J369</f>
        <v>109879.13</v>
      </c>
      <c r="Q369" s="21">
        <f>L369</f>
        <v>137.85923999999997</v>
      </c>
      <c r="W369">
        <f ca="1">IF(Source!BI100&lt;=1,H360+H361+H363+H364+H365, 0)</f>
        <v>6981.67</v>
      </c>
      <c r="X369">
        <f ca="1">IF(Source!BI100=2,H360+H361+H363+H364+H365, 0)</f>
        <v>0</v>
      </c>
      <c r="Y369">
        <f ca="1">IF(Source!BI100=3,H360+H361+H363+H364+H365, 0)</f>
        <v>0</v>
      </c>
      <c r="Z369">
        <f ca="1">IF(Source!BI100=4,H360+H361+H363+H364+H365, 0)</f>
        <v>0</v>
      </c>
    </row>
    <row r="370" spans="1:26" ht="57">
      <c r="A370" s="42" t="str">
        <f ca="1">Source!E103</f>
        <v>38</v>
      </c>
      <c r="B370" s="43" t="str">
        <f ca="1">Source!F103</f>
        <v>09-03-039-01 прим</v>
      </c>
      <c r="C370" s="43" t="str">
        <f ca="1">Source!G103</f>
        <v>Монтаж опорных конструкций внутри зданий и сооружений массой до 0,1 т (Каркас защитного экрана ранее демонтированного  =73м2)</v>
      </c>
      <c r="D370" s="26" t="str">
        <f ca="1">Source!H103</f>
        <v>т</v>
      </c>
      <c r="E370" s="10">
        <f ca="1">Source!I103</f>
        <v>0.60080999999999996</v>
      </c>
      <c r="F370" s="27">
        <f ca="1">Source!AL103+Source!AM103+Source!AO103</f>
        <v>1253.76</v>
      </c>
      <c r="G370" s="28"/>
      <c r="H370" s="27"/>
      <c r="I370" s="28" t="str">
        <f ca="1">Source!BO103</f>
        <v/>
      </c>
      <c r="J370" s="28"/>
      <c r="K370" s="27"/>
      <c r="L370" s="29"/>
      <c r="S370">
        <f ca="1">ROUND((Source!FX103/100)*((ROUND(Source!AF103*Source!I103, 2)+ROUND(Source!AE103*Source!I103, 2))), 2)</f>
        <v>409.24</v>
      </c>
      <c r="T370">
        <f ca="1">Source!X103</f>
        <v>2500.48</v>
      </c>
      <c r="U370">
        <f ca="1">ROUND((Source!FY103/100)*((ROUND(Source!AF103*Source!I103, 2)+ROUND(Source!AE103*Source!I103, 2))), 2)</f>
        <v>365.04</v>
      </c>
      <c r="V370">
        <f ca="1">Source!Y103</f>
        <v>2222.65</v>
      </c>
    </row>
    <row r="371" spans="1:26" ht="14.25">
      <c r="A371" s="42"/>
      <c r="B371" s="43"/>
      <c r="C371" s="43" t="s">
        <v>389</v>
      </c>
      <c r="D371" s="26"/>
      <c r="E371" s="10"/>
      <c r="F371" s="27">
        <f ca="1">Source!AO103</f>
        <v>727.6</v>
      </c>
      <c r="G371" s="28" t="str">
        <f ca="1">Source!DG103</f>
        <v>)*1,15</v>
      </c>
      <c r="H371" s="27">
        <f ca="1">ROUND(Source!AF103*Source!I103, 2)</f>
        <v>502.72</v>
      </c>
      <c r="I371" s="28"/>
      <c r="J371" s="28">
        <f ca="1">IF(Source!BA103&lt;&gt; 0, Source!BA103, 1)</f>
        <v>6.11</v>
      </c>
      <c r="K371" s="27">
        <f ca="1">Source!S103</f>
        <v>3071.63</v>
      </c>
      <c r="L371" s="29"/>
      <c r="R371">
        <f>H371</f>
        <v>502.72</v>
      </c>
    </row>
    <row r="372" spans="1:26" ht="14.25">
      <c r="A372" s="42"/>
      <c r="B372" s="43"/>
      <c r="C372" s="43" t="s">
        <v>276</v>
      </c>
      <c r="D372" s="26"/>
      <c r="E372" s="10"/>
      <c r="F372" s="27">
        <f ca="1">Source!AM103</f>
        <v>287.99</v>
      </c>
      <c r="G372" s="28" t="str">
        <f ca="1">Source!DE103</f>
        <v>)*1,25</v>
      </c>
      <c r="H372" s="27">
        <f ca="1">ROUND(Source!AD103*Source!I103, 2)</f>
        <v>216.29</v>
      </c>
      <c r="I372" s="28"/>
      <c r="J372" s="28">
        <f ca="1">IF(Source!BB103&lt;&gt; 0, Source!BB103, 1)</f>
        <v>6.11</v>
      </c>
      <c r="K372" s="27">
        <f ca="1">Source!Q103</f>
        <v>1321.5</v>
      </c>
      <c r="L372" s="29"/>
    </row>
    <row r="373" spans="1:26" ht="14.25">
      <c r="A373" s="42"/>
      <c r="B373" s="43"/>
      <c r="C373" s="43" t="s">
        <v>390</v>
      </c>
      <c r="D373" s="26"/>
      <c r="E373" s="10"/>
      <c r="F373" s="27">
        <f ca="1">Source!AN103</f>
        <v>3.35</v>
      </c>
      <c r="G373" s="28" t="str">
        <f ca="1">Source!DF103</f>
        <v>)*1,25</v>
      </c>
      <c r="H373" s="30">
        <f ca="1">ROUND(Source!AE103*Source!I103, 2)</f>
        <v>2.52</v>
      </c>
      <c r="I373" s="28"/>
      <c r="J373" s="28">
        <f ca="1">IF(Source!BS103&lt;&gt; 0, Source!BS103, 1)</f>
        <v>6.11</v>
      </c>
      <c r="K373" s="30">
        <f ca="1">Source!R103</f>
        <v>15.38</v>
      </c>
      <c r="L373" s="29"/>
      <c r="R373">
        <f>H373</f>
        <v>2.52</v>
      </c>
    </row>
    <row r="374" spans="1:26" ht="14.25">
      <c r="A374" s="42"/>
      <c r="B374" s="43"/>
      <c r="C374" s="43" t="s">
        <v>391</v>
      </c>
      <c r="D374" s="26"/>
      <c r="E374" s="10"/>
      <c r="F374" s="27">
        <f ca="1">Source!AL103</f>
        <v>238.17</v>
      </c>
      <c r="G374" s="28" t="str">
        <f ca="1">Source!DD103</f>
        <v/>
      </c>
      <c r="H374" s="27">
        <f ca="1">ROUND(Source!AC103*Source!I103, 2)</f>
        <v>143.09</v>
      </c>
      <c r="I374" s="28"/>
      <c r="J374" s="28">
        <f ca="1">IF(Source!BC103&lt;&gt; 0, Source!BC103, 1)</f>
        <v>6.11</v>
      </c>
      <c r="K374" s="27">
        <f ca="1">Source!P103</f>
        <v>874.31</v>
      </c>
      <c r="L374" s="29"/>
    </row>
    <row r="375" spans="1:26" ht="14.25">
      <c r="A375" s="42"/>
      <c r="B375" s="43"/>
      <c r="C375" s="43" t="s">
        <v>392</v>
      </c>
      <c r="D375" s="26" t="s">
        <v>393</v>
      </c>
      <c r="E375" s="10">
        <f ca="1">Source!BZ103</f>
        <v>90</v>
      </c>
      <c r="F375" s="57" t="str">
        <f ca="1">CONCATENATE(" )", Source!DL103, Source!FT103, "=", Source!FX103)</f>
        <v xml:space="preserve"> )*0,9=81</v>
      </c>
      <c r="G375" s="58"/>
      <c r="H375" s="27">
        <f ca="1">SUM(S370:S377)</f>
        <v>409.24</v>
      </c>
      <c r="I375" s="31"/>
      <c r="J375" s="25">
        <f ca="1">Source!AT103</f>
        <v>81</v>
      </c>
      <c r="K375" s="27">
        <f ca="1">SUM(T370:T377)</f>
        <v>2500.48</v>
      </c>
      <c r="L375" s="29"/>
    </row>
    <row r="376" spans="1:26" ht="14.25">
      <c r="A376" s="42"/>
      <c r="B376" s="43"/>
      <c r="C376" s="43" t="s">
        <v>394</v>
      </c>
      <c r="D376" s="26" t="s">
        <v>393</v>
      </c>
      <c r="E376" s="10">
        <f ca="1">Source!CA103</f>
        <v>85</v>
      </c>
      <c r="F376" s="57" t="str">
        <f ca="1">CONCATENATE(" )", Source!DM103, Source!FU103, "=", Source!FY103)</f>
        <v xml:space="preserve"> )*0,85=72,25</v>
      </c>
      <c r="G376" s="58"/>
      <c r="H376" s="27">
        <f ca="1">SUM(U370:U377)</f>
        <v>365.04</v>
      </c>
      <c r="I376" s="31"/>
      <c r="J376" s="25">
        <f ca="1">Source!AU103</f>
        <v>72</v>
      </c>
      <c r="K376" s="27">
        <f ca="1">SUM(V370:V377)</f>
        <v>2222.65</v>
      </c>
      <c r="L376" s="29"/>
    </row>
    <row r="377" spans="1:26" ht="14.25">
      <c r="A377" s="44"/>
      <c r="B377" s="45"/>
      <c r="C377" s="45" t="s">
        <v>395</v>
      </c>
      <c r="D377" s="32" t="s">
        <v>396</v>
      </c>
      <c r="E377" s="33">
        <f ca="1">Source!AQ103</f>
        <v>80.22</v>
      </c>
      <c r="F377" s="34"/>
      <c r="G377" s="35" t="str">
        <f ca="1">Source!DI103</f>
        <v>)*1,15</v>
      </c>
      <c r="H377" s="34"/>
      <c r="I377" s="35"/>
      <c r="J377" s="35"/>
      <c r="K377" s="34"/>
      <c r="L377" s="36">
        <f ca="1">Source!U103</f>
        <v>55.426524929999985</v>
      </c>
    </row>
    <row r="378" spans="1:26" ht="15">
      <c r="G378" s="56">
        <f ca="1">H371+H372+H374+H375+H376</f>
        <v>1636.38</v>
      </c>
      <c r="H378" s="56"/>
      <c r="J378" s="56">
        <f ca="1">K371+K372+K374+K375+K376</f>
        <v>9990.57</v>
      </c>
      <c r="K378" s="56"/>
      <c r="L378" s="37">
        <f ca="1">Source!U103</f>
        <v>55.426524929999985</v>
      </c>
      <c r="O378" s="21">
        <f>G378</f>
        <v>1636.38</v>
      </c>
      <c r="P378" s="21">
        <f>J378</f>
        <v>9990.57</v>
      </c>
      <c r="Q378" s="21">
        <f>L378</f>
        <v>55.426524929999985</v>
      </c>
      <c r="W378">
        <f ca="1">IF(Source!BI103&lt;=1,H371+H372+H374+H375+H376, 0)</f>
        <v>1636.38</v>
      </c>
      <c r="X378">
        <f ca="1">IF(Source!BI103=2,H371+H372+H374+H375+H376, 0)</f>
        <v>0</v>
      </c>
      <c r="Y378">
        <f ca="1">IF(Source!BI103=3,H371+H372+H374+H375+H376, 0)</f>
        <v>0</v>
      </c>
      <c r="Z378">
        <f ca="1">IF(Source!BI103=4,H371+H372+H374+H375+H376, 0)</f>
        <v>0</v>
      </c>
    </row>
    <row r="379" spans="1:26" ht="28.5">
      <c r="A379" s="42" t="str">
        <f ca="1">Source!E104</f>
        <v>39</v>
      </c>
      <c r="B379" s="43" t="str">
        <f ca="1">Source!F104</f>
        <v>10-01-089-02</v>
      </c>
      <c r="C379" s="43" t="str">
        <f ca="1">Source!G104</f>
        <v>Антисептирование водными растворами перегородок</v>
      </c>
      <c r="D379" s="26" t="str">
        <f ca="1">Source!H104</f>
        <v>100 м2</v>
      </c>
      <c r="E379" s="10">
        <f ca="1">Source!I104</f>
        <v>1.5920000000000001</v>
      </c>
      <c r="F379" s="27">
        <f ca="1">Source!AL104+Source!AM104+Source!AO104</f>
        <v>344.94</v>
      </c>
      <c r="G379" s="28"/>
      <c r="H379" s="27"/>
      <c r="I379" s="28" t="str">
        <f ca="1">Source!BO104</f>
        <v/>
      </c>
      <c r="J379" s="28"/>
      <c r="K379" s="27"/>
      <c r="L379" s="29"/>
      <c r="S379">
        <f ca="1">ROUND((Source!FX104/100)*((ROUND(Source!AF104*Source!I104, 2)+ROUND(Source!AE104*Source!I104, 2))), 2)</f>
        <v>133.62</v>
      </c>
      <c r="T379">
        <f ca="1">Source!X104</f>
        <v>814.86</v>
      </c>
      <c r="U379">
        <f ca="1">ROUND((Source!FY104/100)*((ROUND(Source!AF104*Source!I104, 2)+ROUND(Source!AE104*Source!I104, 2))), 2)</f>
        <v>67.38</v>
      </c>
      <c r="V379">
        <f ca="1">Source!Y104</f>
        <v>415.12</v>
      </c>
    </row>
    <row r="380" spans="1:26">
      <c r="C380" s="20" t="str">
        <f ca="1">"Объем: "&amp;Source!I104&amp;"=159,2/"&amp;"100"</f>
        <v>Объем: 1,592=159,2/100</v>
      </c>
    </row>
    <row r="381" spans="1:26" ht="14.25">
      <c r="A381" s="42"/>
      <c r="B381" s="43"/>
      <c r="C381" s="43" t="s">
        <v>389</v>
      </c>
      <c r="D381" s="26"/>
      <c r="E381" s="10"/>
      <c r="F381" s="27">
        <f ca="1">Source!AO104</f>
        <v>67.12</v>
      </c>
      <c r="G381" s="28" t="str">
        <f ca="1">Source!DG104</f>
        <v>)*1,15</v>
      </c>
      <c r="H381" s="27">
        <f ca="1">ROUND(Source!AF104*Source!I104, 2)</f>
        <v>122.89</v>
      </c>
      <c r="I381" s="28"/>
      <c r="J381" s="28">
        <f ca="1">IF(Source!BA104&lt;&gt; 0, Source!BA104, 1)</f>
        <v>6.11</v>
      </c>
      <c r="K381" s="27">
        <f ca="1">Source!S104</f>
        <v>750.84</v>
      </c>
      <c r="L381" s="29"/>
      <c r="R381">
        <f>H381</f>
        <v>122.89</v>
      </c>
    </row>
    <row r="382" spans="1:26" ht="14.25">
      <c r="A382" s="42"/>
      <c r="B382" s="43"/>
      <c r="C382" s="43" t="s">
        <v>276</v>
      </c>
      <c r="D382" s="26"/>
      <c r="E382" s="10"/>
      <c r="F382" s="27">
        <f ca="1">Source!AM104</f>
        <v>9.74</v>
      </c>
      <c r="G382" s="28" t="str">
        <f ca="1">Source!DE104</f>
        <v>)*1,25</v>
      </c>
      <c r="H382" s="27">
        <f ca="1">ROUND(Source!AD104*Source!I104, 2)</f>
        <v>19.39</v>
      </c>
      <c r="I382" s="28"/>
      <c r="J382" s="28">
        <f ca="1">IF(Source!BB104&lt;&gt; 0, Source!BB104, 1)</f>
        <v>6.11</v>
      </c>
      <c r="K382" s="27">
        <f ca="1">Source!Q104</f>
        <v>118.48</v>
      </c>
      <c r="L382" s="29"/>
    </row>
    <row r="383" spans="1:26" ht="14.25">
      <c r="A383" s="42"/>
      <c r="B383" s="43"/>
      <c r="C383" s="43" t="s">
        <v>390</v>
      </c>
      <c r="D383" s="26"/>
      <c r="E383" s="10"/>
      <c r="F383" s="27">
        <f ca="1">Source!AN104</f>
        <v>1.47</v>
      </c>
      <c r="G383" s="28" t="str">
        <f ca="1">Source!DF104</f>
        <v>)*1,25</v>
      </c>
      <c r="H383" s="30">
        <f ca="1">ROUND(Source!AE104*Source!I104, 2)</f>
        <v>2.93</v>
      </c>
      <c r="I383" s="28"/>
      <c r="J383" s="28">
        <f ca="1">IF(Source!BS104&lt;&gt; 0, Source!BS104, 1)</f>
        <v>6.11</v>
      </c>
      <c r="K383" s="30">
        <f ca="1">Source!R104</f>
        <v>17.899999999999999</v>
      </c>
      <c r="L383" s="29"/>
      <c r="R383">
        <f>H383</f>
        <v>2.93</v>
      </c>
    </row>
    <row r="384" spans="1:26" ht="14.25">
      <c r="A384" s="42"/>
      <c r="B384" s="43"/>
      <c r="C384" s="43" t="s">
        <v>391</v>
      </c>
      <c r="D384" s="26"/>
      <c r="E384" s="10"/>
      <c r="F384" s="27">
        <f ca="1">Source!AL104</f>
        <v>268.08</v>
      </c>
      <c r="G384" s="28" t="str">
        <f ca="1">Source!DD104</f>
        <v/>
      </c>
      <c r="H384" s="27">
        <f ca="1">ROUND(Source!AC104*Source!I104, 2)</f>
        <v>426.78</v>
      </c>
      <c r="I384" s="28"/>
      <c r="J384" s="28">
        <f ca="1">IF(Source!BC104&lt;&gt; 0, Source!BC104, 1)</f>
        <v>6.11</v>
      </c>
      <c r="K384" s="27">
        <f ca="1">Source!P104</f>
        <v>2607.65</v>
      </c>
      <c r="L384" s="29"/>
    </row>
    <row r="385" spans="1:26" ht="14.25">
      <c r="A385" s="42"/>
      <c r="B385" s="43"/>
      <c r="C385" s="43" t="s">
        <v>392</v>
      </c>
      <c r="D385" s="26" t="s">
        <v>393</v>
      </c>
      <c r="E385" s="10">
        <f ca="1">Source!BZ104</f>
        <v>118</v>
      </c>
      <c r="F385" s="57" t="str">
        <f ca="1">CONCATENATE(" )", Source!DL104, Source!FT104, "=", Source!FX104)</f>
        <v xml:space="preserve"> )*0,9=106,2</v>
      </c>
      <c r="G385" s="58"/>
      <c r="H385" s="27">
        <f ca="1">SUM(S379:S389)</f>
        <v>133.62</v>
      </c>
      <c r="I385" s="31"/>
      <c r="J385" s="25">
        <f ca="1">Source!AT104</f>
        <v>106</v>
      </c>
      <c r="K385" s="27">
        <f ca="1">SUM(T379:T389)</f>
        <v>814.86</v>
      </c>
      <c r="L385" s="29"/>
    </row>
    <row r="386" spans="1:26" ht="14.25">
      <c r="A386" s="42"/>
      <c r="B386" s="43"/>
      <c r="C386" s="43" t="s">
        <v>394</v>
      </c>
      <c r="D386" s="26" t="s">
        <v>393</v>
      </c>
      <c r="E386" s="10">
        <f ca="1">Source!CA104</f>
        <v>63</v>
      </c>
      <c r="F386" s="57" t="str">
        <f ca="1">CONCATENATE(" )", Source!DM104, Source!FU104, "=", Source!FY104)</f>
        <v xml:space="preserve"> )*0,85=53,55</v>
      </c>
      <c r="G386" s="58"/>
      <c r="H386" s="27">
        <f ca="1">SUM(U379:U389)</f>
        <v>67.38</v>
      </c>
      <c r="I386" s="31"/>
      <c r="J386" s="25">
        <f ca="1">Source!AU104</f>
        <v>54</v>
      </c>
      <c r="K386" s="27">
        <f ca="1">SUM(V379:V389)</f>
        <v>415.12</v>
      </c>
      <c r="L386" s="29"/>
    </row>
    <row r="387" spans="1:26" ht="14.25">
      <c r="A387" s="42"/>
      <c r="B387" s="43"/>
      <c r="C387" s="43" t="s">
        <v>395</v>
      </c>
      <c r="D387" s="26" t="s">
        <v>396</v>
      </c>
      <c r="E387" s="10">
        <f ca="1">Source!AQ104</f>
        <v>7.68</v>
      </c>
      <c r="F387" s="27"/>
      <c r="G387" s="28" t="str">
        <f ca="1">Source!DI104</f>
        <v>)*1,15</v>
      </c>
      <c r="H387" s="27"/>
      <c r="I387" s="28"/>
      <c r="J387" s="28"/>
      <c r="K387" s="27"/>
      <c r="L387" s="38">
        <f ca="1">Source!U104</f>
        <v>14.060543999999998</v>
      </c>
    </row>
    <row r="388" spans="1:26" ht="28.5">
      <c r="A388" s="42" t="str">
        <f ca="1">Source!E105</f>
        <v>39,1</v>
      </c>
      <c r="B388" s="43" t="str">
        <f ca="1">Source!F105</f>
        <v>14.2.06.01-0104</v>
      </c>
      <c r="C388" s="43" t="str">
        <f ca="1">Source!G105</f>
        <v>Антисептик «НОРТЕКС-ДЕЗИНФЕКТОР» для древесины</v>
      </c>
      <c r="D388" s="26" t="str">
        <f ca="1">Source!H105</f>
        <v>кг</v>
      </c>
      <c r="E388" s="10">
        <f ca="1">Source!I105</f>
        <v>22.288</v>
      </c>
      <c r="F388" s="27">
        <f ca="1">Source!AL105+Source!AM105+Source!AO105</f>
        <v>15.84</v>
      </c>
      <c r="G388" s="39" t="s">
        <v>1069</v>
      </c>
      <c r="H388" s="27">
        <f ca="1">ROUND(Source!AC105*Source!I105, 2)+ROUND(Source!AD105*Source!I105, 2)+ROUND(Source!AF105*Source!I105, 2)</f>
        <v>353.04</v>
      </c>
      <c r="I388" s="28"/>
      <c r="J388" s="28">
        <f ca="1">IF(Source!BC105&lt;&gt; 0, Source!BC105, 1)</f>
        <v>6.11</v>
      </c>
      <c r="K388" s="27">
        <f ca="1">Source!O105</f>
        <v>2157.09</v>
      </c>
      <c r="L388" s="29"/>
      <c r="S388">
        <f ca="1">ROUND((Source!FX105/100)*((ROUND(Source!AF105*Source!I105, 2)+ROUND(Source!AE105*Source!I105, 2))), 2)</f>
        <v>0</v>
      </c>
      <c r="T388">
        <f ca="1">Source!X105</f>
        <v>0</v>
      </c>
      <c r="U388">
        <f ca="1">ROUND((Source!FY105/100)*((ROUND(Source!AF105*Source!I105, 2)+ROUND(Source!AE105*Source!I105, 2))), 2)</f>
        <v>0</v>
      </c>
      <c r="V388">
        <f ca="1">Source!Y105</f>
        <v>0</v>
      </c>
      <c r="W388">
        <f ca="1">IF(Source!BI105&lt;=1,H388, 0)</f>
        <v>353.04</v>
      </c>
      <c r="X388">
        <f ca="1">IF(Source!BI105=2,H388, 0)</f>
        <v>0</v>
      </c>
      <c r="Y388">
        <f ca="1">IF(Source!BI105=3,H388, 0)</f>
        <v>0</v>
      </c>
      <c r="Z388">
        <f ca="1">IF(Source!BI105=4,H388, 0)</f>
        <v>0</v>
      </c>
    </row>
    <row r="389" spans="1:26" ht="28.5">
      <c r="A389" s="44" t="str">
        <f ca="1">Source!E106</f>
        <v>39,2</v>
      </c>
      <c r="B389" s="45" t="str">
        <f ca="1">Source!F106</f>
        <v>01.3.05.23-0129</v>
      </c>
      <c r="C389" s="45" t="str">
        <f ca="1">Source!G106</f>
        <v>Натрий фтористый технический, марка А, сорт I</v>
      </c>
      <c r="D389" s="32" t="str">
        <f ca="1">Source!H106</f>
        <v>т</v>
      </c>
      <c r="E389" s="33">
        <f ca="1">Source!I106</f>
        <v>-2.2287999999999999E-2</v>
      </c>
      <c r="F389" s="34">
        <f ca="1">Source!AL106+Source!AM106+Source!AO106</f>
        <v>19100</v>
      </c>
      <c r="G389" s="40" t="s">
        <v>1069</v>
      </c>
      <c r="H389" s="34">
        <f ca="1">ROUND(Source!AC106*Source!I106, 2)+ROUND(Source!AD106*Source!I106, 2)+ROUND(Source!AF106*Source!I106, 2)</f>
        <v>-425.7</v>
      </c>
      <c r="I389" s="35"/>
      <c r="J389" s="35">
        <f ca="1">IF(Source!BC106&lt;&gt; 0, Source!BC106, 1)</f>
        <v>6.11</v>
      </c>
      <c r="K389" s="34">
        <f ca="1">Source!O106</f>
        <v>-2601.0300000000002</v>
      </c>
      <c r="L389" s="41"/>
      <c r="S389">
        <f ca="1">ROUND((Source!FX106/100)*((ROUND(Source!AF106*Source!I106, 2)+ROUND(Source!AE106*Source!I106, 2))), 2)</f>
        <v>0</v>
      </c>
      <c r="T389">
        <f ca="1">Source!X106</f>
        <v>0</v>
      </c>
      <c r="U389">
        <f ca="1">ROUND((Source!FY106/100)*((ROUND(Source!AF106*Source!I106, 2)+ROUND(Source!AE106*Source!I106, 2))), 2)</f>
        <v>0</v>
      </c>
      <c r="V389">
        <f ca="1">Source!Y106</f>
        <v>0</v>
      </c>
      <c r="W389">
        <f ca="1">IF(Source!BI106&lt;=1,H389, 0)</f>
        <v>-425.7</v>
      </c>
      <c r="X389">
        <f ca="1">IF(Source!BI106=2,H389, 0)</f>
        <v>0</v>
      </c>
      <c r="Y389">
        <f ca="1">IF(Source!BI106=3,H389, 0)</f>
        <v>0</v>
      </c>
      <c r="Z389">
        <f ca="1">IF(Source!BI106=4,H389, 0)</f>
        <v>0</v>
      </c>
    </row>
    <row r="390" spans="1:26" ht="15">
      <c r="G390" s="56">
        <f ca="1">H381+H382+H384+H385+H386+SUM(H388:H389)</f>
        <v>697.4</v>
      </c>
      <c r="H390" s="56"/>
      <c r="J390" s="56">
        <f ca="1">K381+K382+K384+K385+K386+SUM(K388:K389)</f>
        <v>4263.01</v>
      </c>
      <c r="K390" s="56"/>
      <c r="L390" s="37">
        <f ca="1">Source!U104</f>
        <v>14.060543999999998</v>
      </c>
      <c r="O390" s="21">
        <f>G390</f>
        <v>697.4</v>
      </c>
      <c r="P390" s="21">
        <f>J390</f>
        <v>4263.01</v>
      </c>
      <c r="Q390" s="21">
        <f>L390</f>
        <v>14.060543999999998</v>
      </c>
      <c r="W390">
        <f ca="1">IF(Source!BI104&lt;=1,H381+H382+H384+H385+H386, 0)</f>
        <v>770.06</v>
      </c>
      <c r="X390">
        <f ca="1">IF(Source!BI104=2,H381+H382+H384+H385+H386, 0)</f>
        <v>0</v>
      </c>
      <c r="Y390">
        <f ca="1">IF(Source!BI104=3,H381+H382+H384+H385+H386, 0)</f>
        <v>0</v>
      </c>
      <c r="Z390">
        <f ca="1">IF(Source!BI104=4,H381+H382+H384+H385+H386, 0)</f>
        <v>0</v>
      </c>
    </row>
    <row r="391" spans="1:26" ht="28.5">
      <c r="A391" s="42" t="str">
        <f ca="1">Source!E110</f>
        <v>40</v>
      </c>
      <c r="B391" s="43" t="str">
        <f ca="1">Source!F110</f>
        <v>10-01-036-01 прим.</v>
      </c>
      <c r="C391" s="43" t="str">
        <f ca="1">Source!G110</f>
        <v>Установка уголков ПВХ на клее</v>
      </c>
      <c r="D391" s="26" t="str">
        <f ca="1">Source!H110</f>
        <v>100 м</v>
      </c>
      <c r="E391" s="10">
        <f ca="1">Source!I110</f>
        <v>0.48499999999999999</v>
      </c>
      <c r="F391" s="27">
        <f ca="1">Source!AL110+Source!AM110+Source!AO110</f>
        <v>93.15</v>
      </c>
      <c r="G391" s="28"/>
      <c r="H391" s="27"/>
      <c r="I391" s="28" t="str">
        <f ca="1">Source!BO110</f>
        <v/>
      </c>
      <c r="J391" s="28"/>
      <c r="K391" s="27"/>
      <c r="L391" s="29"/>
      <c r="S391">
        <f ca="1">ROUND((Source!FX110/100)*((ROUND(Source!AF110*Source!I110, 2)+ROUND(Source!AE110*Source!I110, 2))), 2)</f>
        <v>33.85</v>
      </c>
      <c r="T391">
        <f ca="1">Source!X110</f>
        <v>206.44</v>
      </c>
      <c r="U391">
        <f ca="1">ROUND((Source!FY110/100)*((ROUND(Source!AF110*Source!I110, 2)+ROUND(Source!AE110*Source!I110, 2))), 2)</f>
        <v>17.07</v>
      </c>
      <c r="V391">
        <f ca="1">Source!Y110</f>
        <v>105.17</v>
      </c>
    </row>
    <row r="392" spans="1:26">
      <c r="C392" s="20" t="str">
        <f ca="1">"Объем: "&amp;Source!I110&amp;"=48,5/"&amp;"100"</f>
        <v>Объем: 0,485=48,5/100</v>
      </c>
    </row>
    <row r="393" spans="1:26" ht="14.25">
      <c r="A393" s="42"/>
      <c r="B393" s="43"/>
      <c r="C393" s="43" t="s">
        <v>389</v>
      </c>
      <c r="D393" s="26"/>
      <c r="E393" s="10"/>
      <c r="F393" s="27">
        <f ca="1">Source!AO110</f>
        <v>57.15</v>
      </c>
      <c r="G393" s="28" t="str">
        <f ca="1">Source!DG110</f>
        <v>)*1,15</v>
      </c>
      <c r="H393" s="27">
        <f ca="1">ROUND(Source!AF110*Source!I110, 2)</f>
        <v>31.87</v>
      </c>
      <c r="I393" s="28"/>
      <c r="J393" s="28">
        <f ca="1">IF(Source!BA110&lt;&gt; 0, Source!BA110, 1)</f>
        <v>6.11</v>
      </c>
      <c r="K393" s="27">
        <f ca="1">Source!S110</f>
        <v>194.75</v>
      </c>
      <c r="L393" s="29"/>
      <c r="R393">
        <f>H393</f>
        <v>31.87</v>
      </c>
    </row>
    <row r="394" spans="1:26" ht="14.25">
      <c r="A394" s="42"/>
      <c r="B394" s="43"/>
      <c r="C394" s="43" t="s">
        <v>391</v>
      </c>
      <c r="D394" s="26"/>
      <c r="E394" s="10"/>
      <c r="F394" s="27">
        <f ca="1">Source!AL110</f>
        <v>36</v>
      </c>
      <c r="G394" s="28" t="str">
        <f ca="1">Source!DD110</f>
        <v/>
      </c>
      <c r="H394" s="27">
        <f ca="1">ROUND(Source!AC110*Source!I110, 2)</f>
        <v>17.46</v>
      </c>
      <c r="I394" s="28"/>
      <c r="J394" s="28">
        <f ca="1">IF(Source!BC110&lt;&gt; 0, Source!BC110, 1)</f>
        <v>6.11</v>
      </c>
      <c r="K394" s="27">
        <f ca="1">Source!P110</f>
        <v>106.68</v>
      </c>
      <c r="L394" s="29"/>
    </row>
    <row r="395" spans="1:26" ht="14.25">
      <c r="A395" s="42"/>
      <c r="B395" s="43"/>
      <c r="C395" s="43" t="s">
        <v>392</v>
      </c>
      <c r="D395" s="26" t="s">
        <v>393</v>
      </c>
      <c r="E395" s="10">
        <f ca="1">Source!BZ110</f>
        <v>118</v>
      </c>
      <c r="F395" s="57" t="str">
        <f ca="1">CONCATENATE(" )", Source!DL110, Source!FT110, "=", Source!FX110)</f>
        <v xml:space="preserve"> )*0,9=106,2</v>
      </c>
      <c r="G395" s="58"/>
      <c r="H395" s="27">
        <f ca="1">SUM(S391:S398)</f>
        <v>33.85</v>
      </c>
      <c r="I395" s="31"/>
      <c r="J395" s="25">
        <f ca="1">Source!AT110</f>
        <v>106</v>
      </c>
      <c r="K395" s="27">
        <f ca="1">SUM(T391:T398)</f>
        <v>206.44</v>
      </c>
      <c r="L395" s="29"/>
    </row>
    <row r="396" spans="1:26" ht="14.25">
      <c r="A396" s="42"/>
      <c r="B396" s="43"/>
      <c r="C396" s="43" t="s">
        <v>394</v>
      </c>
      <c r="D396" s="26" t="s">
        <v>393</v>
      </c>
      <c r="E396" s="10">
        <f ca="1">Source!CA110</f>
        <v>63</v>
      </c>
      <c r="F396" s="57" t="str">
        <f ca="1">CONCATENATE(" )", Source!DM110, Source!FU110, "=", Source!FY110)</f>
        <v xml:space="preserve"> )*0,85=53,55</v>
      </c>
      <c r="G396" s="58"/>
      <c r="H396" s="27">
        <f ca="1">SUM(U391:U398)</f>
        <v>17.07</v>
      </c>
      <c r="I396" s="31"/>
      <c r="J396" s="25">
        <f ca="1">Source!AU110</f>
        <v>54</v>
      </c>
      <c r="K396" s="27">
        <f ca="1">SUM(V391:V398)</f>
        <v>105.17</v>
      </c>
      <c r="L396" s="29"/>
    </row>
    <row r="397" spans="1:26" ht="14.25">
      <c r="A397" s="42"/>
      <c r="B397" s="43"/>
      <c r="C397" s="43" t="s">
        <v>395</v>
      </c>
      <c r="D397" s="26" t="s">
        <v>396</v>
      </c>
      <c r="E397" s="10">
        <f ca="1">Source!AQ110</f>
        <v>6.7</v>
      </c>
      <c r="F397" s="27"/>
      <c r="G397" s="28" t="str">
        <f ca="1">Source!DI110</f>
        <v>)*1,15</v>
      </c>
      <c r="H397" s="27"/>
      <c r="I397" s="28"/>
      <c r="J397" s="28"/>
      <c r="K397" s="27"/>
      <c r="L397" s="38">
        <f ca="1">Source!U110</f>
        <v>3.7369249999999994</v>
      </c>
    </row>
    <row r="398" spans="1:26" ht="28.5">
      <c r="A398" s="44" t="str">
        <f ca="1">Source!E111</f>
        <v>40,1</v>
      </c>
      <c r="B398" s="45" t="str">
        <f ca="1">Source!F111</f>
        <v>11.3.03.13-0043</v>
      </c>
      <c r="C398" s="45" t="str">
        <f ca="1">Source!G111</f>
        <v>Уголок деревянный, размером 20х20 мм</v>
      </c>
      <c r="D398" s="32" t="str">
        <f ca="1">Source!H111</f>
        <v>10 м</v>
      </c>
      <c r="E398" s="33">
        <f ca="1">Source!I111</f>
        <v>4.8499999999999996</v>
      </c>
      <c r="F398" s="34">
        <f ca="1">Source!AL111+Source!AM111+Source!AO111</f>
        <v>25.6</v>
      </c>
      <c r="G398" s="40" t="s">
        <v>1069</v>
      </c>
      <c r="H398" s="34">
        <f ca="1">ROUND(Source!AC111*Source!I111, 2)+ROUND(Source!AD111*Source!I111, 2)+ROUND(Source!AF111*Source!I111, 2)</f>
        <v>124.16</v>
      </c>
      <c r="I398" s="35"/>
      <c r="J398" s="35">
        <f ca="1">IF(Source!BC111&lt;&gt; 0, Source!BC111, 1)</f>
        <v>6.11</v>
      </c>
      <c r="K398" s="34">
        <f ca="1">Source!O111</f>
        <v>758.62</v>
      </c>
      <c r="L398" s="41"/>
      <c r="S398">
        <f ca="1">ROUND((Source!FX111/100)*((ROUND(Source!AF111*Source!I111, 2)+ROUND(Source!AE111*Source!I111, 2))), 2)</f>
        <v>0</v>
      </c>
      <c r="T398">
        <f ca="1">Source!X111</f>
        <v>0</v>
      </c>
      <c r="U398">
        <f ca="1">ROUND((Source!FY111/100)*((ROUND(Source!AF111*Source!I111, 2)+ROUND(Source!AE111*Source!I111, 2))), 2)</f>
        <v>0</v>
      </c>
      <c r="V398">
        <f ca="1">Source!Y111</f>
        <v>0</v>
      </c>
      <c r="W398">
        <f ca="1">IF(Source!BI111&lt;=1,H398, 0)</f>
        <v>124.16</v>
      </c>
      <c r="X398">
        <f ca="1">IF(Source!BI111=2,H398, 0)</f>
        <v>0</v>
      </c>
      <c r="Y398">
        <f ca="1">IF(Source!BI111=3,H398, 0)</f>
        <v>0</v>
      </c>
      <c r="Z398">
        <f ca="1">IF(Source!BI111=4,H398, 0)</f>
        <v>0</v>
      </c>
    </row>
    <row r="399" spans="1:26" ht="15">
      <c r="G399" s="56">
        <f ca="1">H393+H394+H395+H396+SUM(H398:H398)</f>
        <v>224.41</v>
      </c>
      <c r="H399" s="56"/>
      <c r="J399" s="56">
        <f ca="1">K393+K394+K395+K396+SUM(K398:K398)</f>
        <v>1371.6599999999999</v>
      </c>
      <c r="K399" s="56"/>
      <c r="L399" s="37">
        <f ca="1">Source!U110</f>
        <v>3.7369249999999994</v>
      </c>
      <c r="O399" s="21">
        <f>G399</f>
        <v>224.41</v>
      </c>
      <c r="P399" s="21">
        <f>J399</f>
        <v>1371.6599999999999</v>
      </c>
      <c r="Q399" s="21">
        <f>L399</f>
        <v>3.7369249999999994</v>
      </c>
      <c r="W399">
        <f ca="1">IF(Source!BI110&lt;=1,H393+H394+H395+H396, 0)</f>
        <v>100.25</v>
      </c>
      <c r="X399">
        <f ca="1">IF(Source!BI110=2,H393+H394+H395+H396, 0)</f>
        <v>0</v>
      </c>
      <c r="Y399">
        <f ca="1">IF(Source!BI110=3,H393+H394+H395+H396, 0)</f>
        <v>0</v>
      </c>
      <c r="Z399">
        <f ca="1">IF(Source!BI110=4,H393+H394+H395+H396, 0)</f>
        <v>0</v>
      </c>
    </row>
    <row r="400" spans="1:26" ht="71.25">
      <c r="A400" s="42" t="str">
        <f ca="1">Source!E112</f>
        <v>41</v>
      </c>
      <c r="B400" s="43" t="str">
        <f ca="1">Source!F112</f>
        <v>15-07-002-01</v>
      </c>
      <c r="C400" s="43" t="str">
        <f ca="1">Source!G112</f>
        <v>Окраска деревянных, каменных или ранее окрашенных поверхностей водно-дисперсионными красками "Нортовская" и водно-дисперсионными лаками "Нортовский"</v>
      </c>
      <c r="D400" s="26" t="str">
        <f ca="1">Source!H112</f>
        <v>100 м2</v>
      </c>
      <c r="E400" s="10">
        <f ca="1">Source!I112</f>
        <v>5.7000000000000002E-2</v>
      </c>
      <c r="F400" s="27">
        <f ca="1">Source!AL112+Source!AM112+Source!AO112</f>
        <v>70.37</v>
      </c>
      <c r="G400" s="28"/>
      <c r="H400" s="27"/>
      <c r="I400" s="28" t="str">
        <f ca="1">Source!BO112</f>
        <v/>
      </c>
      <c r="J400" s="28"/>
      <c r="K400" s="27"/>
      <c r="L400" s="29"/>
      <c r="S400">
        <f ca="1">ROUND((Source!FX112/100)*((ROUND(Source!AF112*Source!I112, 2)+ROUND(Source!AE112*Source!I112, 2))), 2)</f>
        <v>4.0999999999999996</v>
      </c>
      <c r="T400">
        <f ca="1">Source!X112</f>
        <v>25.2</v>
      </c>
      <c r="U400">
        <f ca="1">ROUND((Source!FY112/100)*((ROUND(Source!AF112*Source!I112, 2)+ROUND(Source!AE112*Source!I112, 2))), 2)</f>
        <v>2.0299999999999998</v>
      </c>
      <c r="V400">
        <f ca="1">Source!Y112</f>
        <v>12.47</v>
      </c>
    </row>
    <row r="401" spans="1:26">
      <c r="C401" s="20" t="str">
        <f ca="1">"Объем: "&amp;Source!I112&amp;"=5,7/"&amp;"100"</f>
        <v>Объем: 0,057=5,7/100</v>
      </c>
    </row>
    <row r="402" spans="1:26" ht="14.25">
      <c r="A402" s="42"/>
      <c r="B402" s="43"/>
      <c r="C402" s="43" t="s">
        <v>389</v>
      </c>
      <c r="D402" s="26"/>
      <c r="E402" s="10"/>
      <c r="F402" s="27">
        <f ca="1">Source!AO112</f>
        <v>65.62</v>
      </c>
      <c r="G402" s="28" t="str">
        <f ca="1">Source!DG112</f>
        <v>)*1,15</v>
      </c>
      <c r="H402" s="27">
        <f ca="1">ROUND(Source!AF112*Source!I112, 2)</f>
        <v>4.3</v>
      </c>
      <c r="I402" s="28"/>
      <c r="J402" s="28">
        <f ca="1">IF(Source!BA112&lt;&gt; 0, Source!BA112, 1)</f>
        <v>6.11</v>
      </c>
      <c r="K402" s="27">
        <f ca="1">Source!S112</f>
        <v>26.28</v>
      </c>
      <c r="L402" s="29"/>
      <c r="R402">
        <f>H402</f>
        <v>4.3</v>
      </c>
    </row>
    <row r="403" spans="1:26" ht="14.25">
      <c r="A403" s="42"/>
      <c r="B403" s="43"/>
      <c r="C403" s="43" t="s">
        <v>276</v>
      </c>
      <c r="D403" s="26"/>
      <c r="E403" s="10"/>
      <c r="F403" s="27">
        <f ca="1">Source!AM112</f>
        <v>2.91</v>
      </c>
      <c r="G403" s="28" t="str">
        <f ca="1">Source!DE112</f>
        <v>)*1,25</v>
      </c>
      <c r="H403" s="27">
        <f ca="1">ROUND(Source!AD112*Source!I112, 2)</f>
        <v>0.21</v>
      </c>
      <c r="I403" s="28"/>
      <c r="J403" s="28">
        <f ca="1">IF(Source!BB112&lt;&gt; 0, Source!BB112, 1)</f>
        <v>6.11</v>
      </c>
      <c r="K403" s="27">
        <f ca="1">Source!Q112</f>
        <v>1.27</v>
      </c>
      <c r="L403" s="29"/>
    </row>
    <row r="404" spans="1:26" ht="14.25">
      <c r="A404" s="42"/>
      <c r="B404" s="43"/>
      <c r="C404" s="43" t="s">
        <v>390</v>
      </c>
      <c r="D404" s="26"/>
      <c r="E404" s="10"/>
      <c r="F404" s="27">
        <f ca="1">Source!AN112</f>
        <v>0.57999999999999996</v>
      </c>
      <c r="G404" s="28" t="str">
        <f ca="1">Source!DF112</f>
        <v>)*1,25</v>
      </c>
      <c r="H404" s="30">
        <f ca="1">ROUND(Source!AE112*Source!I112, 2)</f>
        <v>0.04</v>
      </c>
      <c r="I404" s="28"/>
      <c r="J404" s="28">
        <f ca="1">IF(Source!BS112&lt;&gt; 0, Source!BS112, 1)</f>
        <v>6.11</v>
      </c>
      <c r="K404" s="30">
        <f ca="1">Source!R112</f>
        <v>0.25</v>
      </c>
      <c r="L404" s="29"/>
      <c r="R404">
        <f>H404</f>
        <v>0.04</v>
      </c>
    </row>
    <row r="405" spans="1:26" ht="14.25">
      <c r="A405" s="42"/>
      <c r="B405" s="43"/>
      <c r="C405" s="43" t="s">
        <v>391</v>
      </c>
      <c r="D405" s="26"/>
      <c r="E405" s="10"/>
      <c r="F405" s="27">
        <f ca="1">Source!AL112</f>
        <v>1.84</v>
      </c>
      <c r="G405" s="28" t="str">
        <f ca="1">Source!DD112</f>
        <v/>
      </c>
      <c r="H405" s="27">
        <f ca="1">ROUND(Source!AC112*Source!I112, 2)</f>
        <v>0.1</v>
      </c>
      <c r="I405" s="28"/>
      <c r="J405" s="28">
        <f ca="1">IF(Source!BC112&lt;&gt; 0, Source!BC112, 1)</f>
        <v>6.11</v>
      </c>
      <c r="K405" s="27">
        <f ca="1">Source!P112</f>
        <v>0.64</v>
      </c>
      <c r="L405" s="29"/>
    </row>
    <row r="406" spans="1:26" ht="14.25">
      <c r="A406" s="42"/>
      <c r="B406" s="43"/>
      <c r="C406" s="43" t="s">
        <v>392</v>
      </c>
      <c r="D406" s="26" t="s">
        <v>393</v>
      </c>
      <c r="E406" s="10">
        <f ca="1">Source!BZ112</f>
        <v>105</v>
      </c>
      <c r="F406" s="57" t="str">
        <f ca="1">CONCATENATE(" )", Source!DL112, Source!FT112, "=", Source!FX112)</f>
        <v xml:space="preserve"> )*0,9=94,5</v>
      </c>
      <c r="G406" s="58"/>
      <c r="H406" s="27">
        <f ca="1">SUM(S400:S409)</f>
        <v>4.0999999999999996</v>
      </c>
      <c r="I406" s="31"/>
      <c r="J406" s="25">
        <f ca="1">Source!AT112</f>
        <v>95</v>
      </c>
      <c r="K406" s="27">
        <f ca="1">SUM(T400:T409)</f>
        <v>25.2</v>
      </c>
      <c r="L406" s="29"/>
    </row>
    <row r="407" spans="1:26" ht="14.25">
      <c r="A407" s="42"/>
      <c r="B407" s="43"/>
      <c r="C407" s="43" t="s">
        <v>394</v>
      </c>
      <c r="D407" s="26" t="s">
        <v>393</v>
      </c>
      <c r="E407" s="10">
        <f ca="1">Source!CA112</f>
        <v>55</v>
      </c>
      <c r="F407" s="57" t="str">
        <f ca="1">CONCATENATE(" )", Source!DM112, Source!FU112, "=", Source!FY112)</f>
        <v xml:space="preserve"> )*0,85=46,75</v>
      </c>
      <c r="G407" s="58"/>
      <c r="H407" s="27">
        <f ca="1">SUM(U400:U409)</f>
        <v>2.0299999999999998</v>
      </c>
      <c r="I407" s="31"/>
      <c r="J407" s="25">
        <f ca="1">Source!AU112</f>
        <v>47</v>
      </c>
      <c r="K407" s="27">
        <f ca="1">SUM(V400:V409)</f>
        <v>12.47</v>
      </c>
      <c r="L407" s="29"/>
    </row>
    <row r="408" spans="1:26" ht="14.25">
      <c r="A408" s="42"/>
      <c r="B408" s="43"/>
      <c r="C408" s="43" t="s">
        <v>395</v>
      </c>
      <c r="D408" s="26" t="s">
        <v>396</v>
      </c>
      <c r="E408" s="10">
        <f ca="1">Source!AQ112</f>
        <v>7.83</v>
      </c>
      <c r="F408" s="27"/>
      <c r="G408" s="28" t="str">
        <f ca="1">Source!DI112</f>
        <v>)*1,15</v>
      </c>
      <c r="H408" s="27"/>
      <c r="I408" s="28"/>
      <c r="J408" s="28"/>
      <c r="K408" s="27"/>
      <c r="L408" s="38">
        <f ca="1">Source!U112</f>
        <v>0.5132565</v>
      </c>
    </row>
    <row r="409" spans="1:26" ht="28.5">
      <c r="A409" s="44" t="str">
        <f ca="1">Source!E113</f>
        <v>41,1</v>
      </c>
      <c r="B409" s="45" t="str">
        <f ca="1">Source!F113</f>
        <v>14.3.02.01-0224</v>
      </c>
      <c r="C409" s="45" t="str">
        <f ca="1">Source!G113</f>
        <v>Краска водоэмульсионная для внутренних работ ВАК-25</v>
      </c>
      <c r="D409" s="32" t="str">
        <f ca="1">Source!H113</f>
        <v>т</v>
      </c>
      <c r="E409" s="33">
        <f ca="1">Source!I113</f>
        <v>6.8400000000000004E-4</v>
      </c>
      <c r="F409" s="34">
        <f ca="1">Source!AL113+Source!AM113+Source!AO113</f>
        <v>22484.66</v>
      </c>
      <c r="G409" s="40" t="s">
        <v>1069</v>
      </c>
      <c r="H409" s="34">
        <f ca="1">ROUND(Source!AC113*Source!I113, 2)+ROUND(Source!AD113*Source!I113, 2)+ROUND(Source!AF113*Source!I113, 2)</f>
        <v>15.38</v>
      </c>
      <c r="I409" s="35"/>
      <c r="J409" s="35">
        <f ca="1">IF(Source!BC113&lt;&gt; 0, Source!BC113, 1)</f>
        <v>6.11</v>
      </c>
      <c r="K409" s="34">
        <f ca="1">Source!O113</f>
        <v>93.97</v>
      </c>
      <c r="L409" s="41"/>
      <c r="S409">
        <f ca="1">ROUND((Source!FX113/100)*((ROUND(Source!AF113*Source!I113, 2)+ROUND(Source!AE113*Source!I113, 2))), 2)</f>
        <v>0</v>
      </c>
      <c r="T409">
        <f ca="1">Source!X113</f>
        <v>0</v>
      </c>
      <c r="U409">
        <f ca="1">ROUND((Source!FY113/100)*((ROUND(Source!AF113*Source!I113, 2)+ROUND(Source!AE113*Source!I113, 2))), 2)</f>
        <v>0</v>
      </c>
      <c r="V409">
        <f ca="1">Source!Y113</f>
        <v>0</v>
      </c>
      <c r="W409">
        <f ca="1">IF(Source!BI113&lt;=1,H409, 0)</f>
        <v>15.38</v>
      </c>
      <c r="X409">
        <f ca="1">IF(Source!BI113=2,H409, 0)</f>
        <v>0</v>
      </c>
      <c r="Y409">
        <f ca="1">IF(Source!BI113=3,H409, 0)</f>
        <v>0</v>
      </c>
      <c r="Z409">
        <f ca="1">IF(Source!BI113=4,H409, 0)</f>
        <v>0</v>
      </c>
    </row>
    <row r="410" spans="1:26" ht="15">
      <c r="G410" s="56">
        <f ca="1">H402+H403+H405+H406+H407+SUM(H409:H409)</f>
        <v>26.119999999999997</v>
      </c>
      <c r="H410" s="56"/>
      <c r="J410" s="56">
        <f ca="1">K402+K403+K405+K406+K407+SUM(K409:K409)</f>
        <v>159.82999999999998</v>
      </c>
      <c r="K410" s="56"/>
      <c r="L410" s="37">
        <f ca="1">Source!U112</f>
        <v>0.5132565</v>
      </c>
      <c r="O410" s="21">
        <f>G410</f>
        <v>26.119999999999997</v>
      </c>
      <c r="P410" s="21">
        <f>J410</f>
        <v>159.82999999999998</v>
      </c>
      <c r="Q410" s="21">
        <f>L410</f>
        <v>0.5132565</v>
      </c>
      <c r="W410">
        <f ca="1">IF(Source!BI112&lt;=1,H402+H403+H405+H406+H407, 0)</f>
        <v>10.739999999999998</v>
      </c>
      <c r="X410">
        <f ca="1">IF(Source!BI112=2,H402+H403+H405+H406+H407, 0)</f>
        <v>0</v>
      </c>
      <c r="Y410">
        <f ca="1">IF(Source!BI112=3,H402+H403+H405+H406+H407, 0)</f>
        <v>0</v>
      </c>
      <c r="Z410">
        <f ca="1">IF(Source!BI112=4,H402+H403+H405+H406+H407, 0)</f>
        <v>0</v>
      </c>
    </row>
    <row r="411" spans="1:26" ht="28.5">
      <c r="A411" s="42" t="str">
        <f ca="1">Source!E114</f>
        <v>42</v>
      </c>
      <c r="B411" s="43" t="str">
        <f ca="1">Source!F114</f>
        <v>15-04-044-01</v>
      </c>
      <c r="C411" s="43" t="str">
        <f ca="1">Source!G114</f>
        <v>Гидрофобизация поверхности внутренней штукатурки стен вручную</v>
      </c>
      <c r="D411" s="26" t="str">
        <f ca="1">Source!H114</f>
        <v>100 м2</v>
      </c>
      <c r="E411" s="10">
        <f ca="1">Source!I114</f>
        <v>0.10199999999999999</v>
      </c>
      <c r="F411" s="27">
        <f ca="1">Source!AL114+Source!AM114+Source!AO114</f>
        <v>102.22</v>
      </c>
      <c r="G411" s="28"/>
      <c r="H411" s="27"/>
      <c r="I411" s="28" t="str">
        <f ca="1">Source!BO114</f>
        <v/>
      </c>
      <c r="J411" s="28"/>
      <c r="K411" s="27"/>
      <c r="L411" s="29"/>
      <c r="S411">
        <f ca="1">ROUND((Source!FX114/100)*((ROUND(Source!AF114*Source!I114, 2)+ROUND(Source!AE114*Source!I114, 2))), 2)</f>
        <v>11.22</v>
      </c>
      <c r="T411">
        <f ca="1">Source!X114</f>
        <v>68.88</v>
      </c>
      <c r="U411">
        <f ca="1">ROUND((Source!FY114/100)*((ROUND(Source!AF114*Source!I114, 2)+ROUND(Source!AE114*Source!I114, 2))), 2)</f>
        <v>5.55</v>
      </c>
      <c r="V411">
        <f ca="1">Source!Y114</f>
        <v>34.08</v>
      </c>
    </row>
    <row r="412" spans="1:26">
      <c r="C412" s="20" t="str">
        <f ca="1">"Объем: "&amp;Source!I114&amp;"=10,2/"&amp;"100"</f>
        <v>Объем: 0,102=10,2/100</v>
      </c>
    </row>
    <row r="413" spans="1:26" ht="14.25">
      <c r="A413" s="42"/>
      <c r="B413" s="43"/>
      <c r="C413" s="43" t="s">
        <v>389</v>
      </c>
      <c r="D413" s="26"/>
      <c r="E413" s="10"/>
      <c r="F413" s="27">
        <f ca="1">Source!AO114</f>
        <v>100.91</v>
      </c>
      <c r="G413" s="28" t="str">
        <f ca="1">Source!DG114</f>
        <v>)*1,15</v>
      </c>
      <c r="H413" s="27">
        <f ca="1">ROUND(Source!AF114*Source!I114, 2)</f>
        <v>11.84</v>
      </c>
      <c r="I413" s="28"/>
      <c r="J413" s="28">
        <f ca="1">IF(Source!BA114&lt;&gt; 0, Source!BA114, 1)</f>
        <v>6.11</v>
      </c>
      <c r="K413" s="27">
        <f ca="1">Source!S114</f>
        <v>72.319999999999993</v>
      </c>
      <c r="L413" s="29"/>
      <c r="R413">
        <f>H413</f>
        <v>11.84</v>
      </c>
    </row>
    <row r="414" spans="1:26" ht="14.25">
      <c r="A414" s="42"/>
      <c r="B414" s="43"/>
      <c r="C414" s="43" t="s">
        <v>276</v>
      </c>
      <c r="D414" s="26"/>
      <c r="E414" s="10"/>
      <c r="F414" s="27">
        <f ca="1">Source!AM114</f>
        <v>1.31</v>
      </c>
      <c r="G414" s="28" t="str">
        <f ca="1">Source!DE114</f>
        <v>)*1,25</v>
      </c>
      <c r="H414" s="27">
        <f ca="1">ROUND(Source!AD114*Source!I114, 2)</f>
        <v>0.17</v>
      </c>
      <c r="I414" s="28"/>
      <c r="J414" s="28">
        <f ca="1">IF(Source!BB114&lt;&gt; 0, Source!BB114, 1)</f>
        <v>6.11</v>
      </c>
      <c r="K414" s="27">
        <f ca="1">Source!Q114</f>
        <v>1.02</v>
      </c>
      <c r="L414" s="29"/>
    </row>
    <row r="415" spans="1:26" ht="14.25">
      <c r="A415" s="42"/>
      <c r="B415" s="43"/>
      <c r="C415" s="43" t="s">
        <v>390</v>
      </c>
      <c r="D415" s="26"/>
      <c r="E415" s="10"/>
      <c r="F415" s="27">
        <f ca="1">Source!AN114</f>
        <v>0.23</v>
      </c>
      <c r="G415" s="28" t="str">
        <f ca="1">Source!DF114</f>
        <v>)*1,25</v>
      </c>
      <c r="H415" s="30">
        <f ca="1">ROUND(Source!AE114*Source!I114, 2)</f>
        <v>0.03</v>
      </c>
      <c r="I415" s="28"/>
      <c r="J415" s="28">
        <f ca="1">IF(Source!BS114&lt;&gt; 0, Source!BS114, 1)</f>
        <v>6.11</v>
      </c>
      <c r="K415" s="30">
        <f ca="1">Source!R114</f>
        <v>0.18</v>
      </c>
      <c r="L415" s="29"/>
      <c r="R415">
        <f>H415</f>
        <v>0.03</v>
      </c>
    </row>
    <row r="416" spans="1:26" ht="14.25">
      <c r="A416" s="42"/>
      <c r="B416" s="43"/>
      <c r="C416" s="43" t="s">
        <v>392</v>
      </c>
      <c r="D416" s="26" t="s">
        <v>393</v>
      </c>
      <c r="E416" s="10">
        <f ca="1">Source!BZ114</f>
        <v>105</v>
      </c>
      <c r="F416" s="57" t="str">
        <f ca="1">CONCATENATE(" )", Source!DL114, Source!FT114, "=", Source!FX114)</f>
        <v xml:space="preserve"> )*0,9=94,5</v>
      </c>
      <c r="G416" s="58"/>
      <c r="H416" s="27">
        <f ca="1">SUM(S411:S419)</f>
        <v>11.22</v>
      </c>
      <c r="I416" s="31"/>
      <c r="J416" s="25">
        <f ca="1">Source!AT114</f>
        <v>95</v>
      </c>
      <c r="K416" s="27">
        <f ca="1">SUM(T411:T419)</f>
        <v>68.88</v>
      </c>
      <c r="L416" s="29"/>
    </row>
    <row r="417" spans="1:26" ht="14.25">
      <c r="A417" s="42"/>
      <c r="B417" s="43"/>
      <c r="C417" s="43" t="s">
        <v>394</v>
      </c>
      <c r="D417" s="26" t="s">
        <v>393</v>
      </c>
      <c r="E417" s="10">
        <f ca="1">Source!CA114</f>
        <v>55</v>
      </c>
      <c r="F417" s="57" t="str">
        <f ca="1">CONCATENATE(" )", Source!DM114, Source!FU114, "=", Source!FY114)</f>
        <v xml:space="preserve"> )*0,85=46,75</v>
      </c>
      <c r="G417" s="58"/>
      <c r="H417" s="27">
        <f ca="1">SUM(U411:U419)</f>
        <v>5.55</v>
      </c>
      <c r="I417" s="31"/>
      <c r="J417" s="25">
        <f ca="1">Source!AU114</f>
        <v>47</v>
      </c>
      <c r="K417" s="27">
        <f ca="1">SUM(V411:V419)</f>
        <v>34.08</v>
      </c>
      <c r="L417" s="29"/>
    </row>
    <row r="418" spans="1:26" ht="14.25">
      <c r="A418" s="42"/>
      <c r="B418" s="43"/>
      <c r="C418" s="43" t="s">
        <v>395</v>
      </c>
      <c r="D418" s="26" t="s">
        <v>396</v>
      </c>
      <c r="E418" s="10">
        <f ca="1">Source!AQ114</f>
        <v>9.61</v>
      </c>
      <c r="F418" s="27"/>
      <c r="G418" s="28" t="str">
        <f ca="1">Source!DI114</f>
        <v>)*1,15</v>
      </c>
      <c r="H418" s="27"/>
      <c r="I418" s="28"/>
      <c r="J418" s="28"/>
      <c r="K418" s="27"/>
      <c r="L418" s="38">
        <f ca="1">Source!U114</f>
        <v>1.1272529999999998</v>
      </c>
    </row>
    <row r="419" spans="1:26" ht="28.5">
      <c r="A419" s="44" t="str">
        <f ca="1">Source!E115</f>
        <v>42,1</v>
      </c>
      <c r="B419" s="45" t="str">
        <f ca="1">Source!F115</f>
        <v>14.2.06.03-0513</v>
      </c>
      <c r="C419" s="45" t="str">
        <f ca="1">Source!G115</f>
        <v>Жидкость гидрофобизирующая Гидротэкс Ф</v>
      </c>
      <c r="D419" s="32" t="str">
        <f ca="1">Source!H115</f>
        <v>л</v>
      </c>
      <c r="E419" s="33">
        <f ca="1">Source!I115</f>
        <v>2.2949999999999999</v>
      </c>
      <c r="F419" s="34">
        <f ca="1">Source!AL115+Source!AM115+Source!AO115</f>
        <v>98.47</v>
      </c>
      <c r="G419" s="40" t="s">
        <v>1069</v>
      </c>
      <c r="H419" s="34">
        <f ca="1">ROUND(Source!AC115*Source!I115, 2)+ROUND(Source!AD115*Source!I115, 2)+ROUND(Source!AF115*Source!I115, 2)</f>
        <v>225.99</v>
      </c>
      <c r="I419" s="35"/>
      <c r="J419" s="35">
        <f ca="1">IF(Source!BC115&lt;&gt; 0, Source!BC115, 1)</f>
        <v>6.11</v>
      </c>
      <c r="K419" s="34">
        <f ca="1">Source!O115</f>
        <v>1380.79</v>
      </c>
      <c r="L419" s="41"/>
      <c r="S419">
        <f ca="1">ROUND((Source!FX115/100)*((ROUND(Source!AF115*Source!I115, 2)+ROUND(Source!AE115*Source!I115, 2))), 2)</f>
        <v>0</v>
      </c>
      <c r="T419">
        <f ca="1">Source!X115</f>
        <v>0</v>
      </c>
      <c r="U419">
        <f ca="1">ROUND((Source!FY115/100)*((ROUND(Source!AF115*Source!I115, 2)+ROUND(Source!AE115*Source!I115, 2))), 2)</f>
        <v>0</v>
      </c>
      <c r="V419">
        <f ca="1">Source!Y115</f>
        <v>0</v>
      </c>
      <c r="W419">
        <f ca="1">IF(Source!BI115&lt;=1,H419, 0)</f>
        <v>225.99</v>
      </c>
      <c r="X419">
        <f ca="1">IF(Source!BI115=2,H419, 0)</f>
        <v>0</v>
      </c>
      <c r="Y419">
        <f ca="1">IF(Source!BI115=3,H419, 0)</f>
        <v>0</v>
      </c>
      <c r="Z419">
        <f ca="1">IF(Source!BI115=4,H419, 0)</f>
        <v>0</v>
      </c>
    </row>
    <row r="420" spans="1:26" ht="15">
      <c r="G420" s="56">
        <f ca="1">H413+H414+H416+H417+SUM(H419:H419)</f>
        <v>254.77</v>
      </c>
      <c r="H420" s="56"/>
      <c r="J420" s="56">
        <f ca="1">K413+K414+K416+K417+SUM(K419:K419)</f>
        <v>1557.09</v>
      </c>
      <c r="K420" s="56"/>
      <c r="L420" s="37">
        <f ca="1">Source!U114</f>
        <v>1.1272529999999998</v>
      </c>
      <c r="O420" s="21">
        <f>G420</f>
        <v>254.77</v>
      </c>
      <c r="P420" s="21">
        <f>J420</f>
        <v>1557.09</v>
      </c>
      <c r="Q420" s="21">
        <f>L420</f>
        <v>1.1272529999999998</v>
      </c>
      <c r="W420">
        <f ca="1">IF(Source!BI114&lt;=1,H413+H414+H416+H417, 0)</f>
        <v>28.78</v>
      </c>
      <c r="X420">
        <f ca="1">IF(Source!BI114=2,H413+H414+H416+H417, 0)</f>
        <v>0</v>
      </c>
      <c r="Y420">
        <f ca="1">IF(Source!BI114=3,H413+H414+H416+H417, 0)</f>
        <v>0</v>
      </c>
      <c r="Z420">
        <f ca="1">IF(Source!BI114=4,H413+H414+H416+H417, 0)</f>
        <v>0</v>
      </c>
    </row>
    <row r="421" spans="1:26" ht="71.25">
      <c r="A421" s="42" t="str">
        <f ca="1">Source!E118</f>
        <v>43</v>
      </c>
      <c r="B421" s="43" t="str">
        <f ca="1">Source!F118</f>
        <v>15-04-038-04</v>
      </c>
      <c r="C421" s="43" t="str">
        <f ca="1">Source!G118</f>
        <v>Покрытие масляными и спиртовыми лаками по окрашиваемой или огрунтованной поверхности стен за 1 раз (фанеры, досок, гимнастическую стенку)</v>
      </c>
      <c r="D421" s="26" t="str">
        <f ca="1">Source!H118</f>
        <v>100 м2</v>
      </c>
      <c r="E421" s="10">
        <f ca="1">Source!I118</f>
        <v>1.9045000000000001</v>
      </c>
      <c r="F421" s="27">
        <f ca="1">Source!AL118+Source!AM118+Source!AO118</f>
        <v>64.16</v>
      </c>
      <c r="G421" s="28"/>
      <c r="H421" s="27"/>
      <c r="I421" s="28" t="str">
        <f ca="1">Source!BO118</f>
        <v/>
      </c>
      <c r="J421" s="28"/>
      <c r="K421" s="27"/>
      <c r="L421" s="29"/>
      <c r="S421">
        <f ca="1">ROUND((Source!FX118/100)*((ROUND(Source!AF118*Source!I118, 2)+ROUND(Source!AE118*Source!I118, 2))), 2)</f>
        <v>131.01</v>
      </c>
      <c r="T421">
        <f ca="1">Source!X118</f>
        <v>804.67</v>
      </c>
      <c r="U421">
        <f ca="1">ROUND((Source!FY118/100)*((ROUND(Source!AF118*Source!I118, 2)+ROUND(Source!AE118*Source!I118, 2))), 2)</f>
        <v>64.81</v>
      </c>
      <c r="V421">
        <f ca="1">Source!Y118</f>
        <v>398.1</v>
      </c>
    </row>
    <row r="422" spans="1:26">
      <c r="C422" s="20" t="str">
        <f ca="1">"Объем: "&amp;Source!I118&amp;"=(153,5+"&amp;"17,91+"&amp;"19,04)/"&amp;"100"</f>
        <v>Объем: 1,9045=(153,5+17,91+19,04)/100</v>
      </c>
    </row>
    <row r="423" spans="1:26" ht="14.25">
      <c r="A423" s="42"/>
      <c r="B423" s="43"/>
      <c r="C423" s="43" t="s">
        <v>389</v>
      </c>
      <c r="D423" s="26"/>
      <c r="E423" s="10"/>
      <c r="F423" s="27">
        <f ca="1">Source!AO118</f>
        <v>63.01</v>
      </c>
      <c r="G423" s="28" t="str">
        <f ca="1">Source!DG118</f>
        <v>)*1,15</v>
      </c>
      <c r="H423" s="27">
        <f ca="1">ROUND(Source!AF118*Source!I118, 2)</f>
        <v>138</v>
      </c>
      <c r="I423" s="28"/>
      <c r="J423" s="28">
        <f ca="1">IF(Source!BA118&lt;&gt; 0, Source!BA118, 1)</f>
        <v>6.11</v>
      </c>
      <c r="K423" s="27">
        <f ca="1">Source!S118</f>
        <v>843.18</v>
      </c>
      <c r="L423" s="29"/>
      <c r="R423">
        <f>H423</f>
        <v>138</v>
      </c>
    </row>
    <row r="424" spans="1:26" ht="14.25">
      <c r="A424" s="42"/>
      <c r="B424" s="43"/>
      <c r="C424" s="43" t="s">
        <v>276</v>
      </c>
      <c r="D424" s="26"/>
      <c r="E424" s="10"/>
      <c r="F424" s="27">
        <f ca="1">Source!AM118</f>
        <v>0.97</v>
      </c>
      <c r="G424" s="28" t="str">
        <f ca="1">Source!DE118</f>
        <v>)*1,25</v>
      </c>
      <c r="H424" s="27">
        <f ca="1">ROUND(Source!AD118*Source!I118, 2)</f>
        <v>2.3199999999999998</v>
      </c>
      <c r="I424" s="28"/>
      <c r="J424" s="28">
        <f ca="1">IF(Source!BB118&lt;&gt; 0, Source!BB118, 1)</f>
        <v>6.11</v>
      </c>
      <c r="K424" s="27">
        <f ca="1">Source!Q118</f>
        <v>14.2</v>
      </c>
      <c r="L424" s="29"/>
    </row>
    <row r="425" spans="1:26" ht="14.25">
      <c r="A425" s="42"/>
      <c r="B425" s="43"/>
      <c r="C425" s="43" t="s">
        <v>390</v>
      </c>
      <c r="D425" s="26"/>
      <c r="E425" s="10"/>
      <c r="F425" s="27">
        <f ca="1">Source!AN118</f>
        <v>0.26</v>
      </c>
      <c r="G425" s="28" t="str">
        <f ca="1">Source!DF118</f>
        <v>)*1,25</v>
      </c>
      <c r="H425" s="30">
        <f ca="1">ROUND(Source!AE118*Source!I118, 2)</f>
        <v>0.63</v>
      </c>
      <c r="I425" s="28"/>
      <c r="J425" s="28">
        <f ca="1">IF(Source!BS118&lt;&gt; 0, Source!BS118, 1)</f>
        <v>6.11</v>
      </c>
      <c r="K425" s="30">
        <f ca="1">Source!R118</f>
        <v>3.84</v>
      </c>
      <c r="L425" s="29"/>
      <c r="R425">
        <f>H425</f>
        <v>0.63</v>
      </c>
    </row>
    <row r="426" spans="1:26" ht="14.25">
      <c r="A426" s="42"/>
      <c r="B426" s="43"/>
      <c r="C426" s="43" t="s">
        <v>391</v>
      </c>
      <c r="D426" s="26"/>
      <c r="E426" s="10"/>
      <c r="F426" s="27">
        <f ca="1">Source!AL118</f>
        <v>0.18</v>
      </c>
      <c r="G426" s="28" t="str">
        <f ca="1">Source!DD118</f>
        <v/>
      </c>
      <c r="H426" s="27">
        <f ca="1">ROUND(Source!AC118*Source!I118, 2)</f>
        <v>0.34</v>
      </c>
      <c r="I426" s="28"/>
      <c r="J426" s="28">
        <f ca="1">IF(Source!BC118&lt;&gt; 0, Source!BC118, 1)</f>
        <v>6.11</v>
      </c>
      <c r="K426" s="27">
        <f ca="1">Source!P118</f>
        <v>2.09</v>
      </c>
      <c r="L426" s="29"/>
    </row>
    <row r="427" spans="1:26" ht="14.25">
      <c r="A427" s="42"/>
      <c r="B427" s="43"/>
      <c r="C427" s="43" t="s">
        <v>392</v>
      </c>
      <c r="D427" s="26" t="s">
        <v>393</v>
      </c>
      <c r="E427" s="10">
        <f ca="1">Source!BZ118</f>
        <v>105</v>
      </c>
      <c r="F427" s="57" t="str">
        <f ca="1">CONCATENATE(" )", Source!DL118, Source!FT118, "=", Source!FX118)</f>
        <v xml:space="preserve"> )*0,9=94,5</v>
      </c>
      <c r="G427" s="58"/>
      <c r="H427" s="27">
        <f ca="1">SUM(S421:S431)</f>
        <v>131.01</v>
      </c>
      <c r="I427" s="31"/>
      <c r="J427" s="25">
        <f ca="1">Source!AT118</f>
        <v>95</v>
      </c>
      <c r="K427" s="27">
        <f ca="1">SUM(T421:T431)</f>
        <v>804.67</v>
      </c>
      <c r="L427" s="29"/>
    </row>
    <row r="428" spans="1:26" ht="14.25">
      <c r="A428" s="42"/>
      <c r="B428" s="43"/>
      <c r="C428" s="43" t="s">
        <v>394</v>
      </c>
      <c r="D428" s="26" t="s">
        <v>393</v>
      </c>
      <c r="E428" s="10">
        <f ca="1">Source!CA118</f>
        <v>55</v>
      </c>
      <c r="F428" s="57" t="str">
        <f ca="1">CONCATENATE(" )", Source!DM118, Source!FU118, "=", Source!FY118)</f>
        <v xml:space="preserve"> )*0,85=46,75</v>
      </c>
      <c r="G428" s="58"/>
      <c r="H428" s="27">
        <f ca="1">SUM(U421:U431)</f>
        <v>64.81</v>
      </c>
      <c r="I428" s="31"/>
      <c r="J428" s="25">
        <f ca="1">Source!AU118</f>
        <v>47</v>
      </c>
      <c r="K428" s="27">
        <f ca="1">SUM(V421:V431)</f>
        <v>398.1</v>
      </c>
      <c r="L428" s="29"/>
    </row>
    <row r="429" spans="1:26" ht="14.25">
      <c r="A429" s="42"/>
      <c r="B429" s="43"/>
      <c r="C429" s="43" t="s">
        <v>395</v>
      </c>
      <c r="D429" s="26" t="s">
        <v>396</v>
      </c>
      <c r="E429" s="10">
        <f ca="1">Source!AQ118</f>
        <v>6.55</v>
      </c>
      <c r="F429" s="27"/>
      <c r="G429" s="28" t="str">
        <f ca="1">Source!DI118</f>
        <v>)*1,15</v>
      </c>
      <c r="H429" s="27"/>
      <c r="I429" s="28"/>
      <c r="J429" s="28"/>
      <c r="K429" s="27"/>
      <c r="L429" s="38">
        <f ca="1">Source!U118</f>
        <v>14.345646249999998</v>
      </c>
    </row>
    <row r="430" spans="1:26" ht="42.75">
      <c r="A430" s="42" t="str">
        <f ca="1">Source!E119</f>
        <v>43,1</v>
      </c>
      <c r="B430" s="43" t="str">
        <f ca="1">Source!F119</f>
        <v>14.4.03.17-0002</v>
      </c>
      <c r="C430" s="43" t="str">
        <f ca="1">Source!G119</f>
        <v>Лак PARKETTI ASSA, TIKKURILA, Финляндия, акрил- уретановый, матовый, паркетный</v>
      </c>
      <c r="D430" s="26" t="str">
        <f ca="1">Source!H119</f>
        <v>л</v>
      </c>
      <c r="E430" s="10">
        <f ca="1">Source!I119</f>
        <v>20.9495</v>
      </c>
      <c r="F430" s="27">
        <f ca="1">Source!AL119+Source!AM119+Source!AO119</f>
        <v>119.7</v>
      </c>
      <c r="G430" s="39" t="s">
        <v>1069</v>
      </c>
      <c r="H430" s="27">
        <f ca="1">ROUND(Source!AC119*Source!I119, 2)+ROUND(Source!AD119*Source!I119, 2)+ROUND(Source!AF119*Source!I119, 2)</f>
        <v>2507.66</v>
      </c>
      <c r="I430" s="28"/>
      <c r="J430" s="28">
        <f ca="1">IF(Source!BC119&lt;&gt; 0, Source!BC119, 1)</f>
        <v>6.11</v>
      </c>
      <c r="K430" s="27">
        <f ca="1">Source!O119</f>
        <v>15321.77</v>
      </c>
      <c r="L430" s="29"/>
      <c r="S430">
        <f ca="1">ROUND((Source!FX119/100)*((ROUND(Source!AF119*Source!I119, 2)+ROUND(Source!AE119*Source!I119, 2))), 2)</f>
        <v>0</v>
      </c>
      <c r="T430">
        <f ca="1">Source!X119</f>
        <v>0</v>
      </c>
      <c r="U430">
        <f ca="1">ROUND((Source!FY119/100)*((ROUND(Source!AF119*Source!I119, 2)+ROUND(Source!AE119*Source!I119, 2))), 2)</f>
        <v>0</v>
      </c>
      <c r="V430">
        <f ca="1">Source!Y119</f>
        <v>0</v>
      </c>
      <c r="W430">
        <f ca="1">IF(Source!BI119&lt;=1,H430, 0)</f>
        <v>2507.66</v>
      </c>
      <c r="X430">
        <f ca="1">IF(Source!BI119=2,H430, 0)</f>
        <v>0</v>
      </c>
      <c r="Y430">
        <f ca="1">IF(Source!BI119=3,H430, 0)</f>
        <v>0</v>
      </c>
      <c r="Z430">
        <f ca="1">IF(Source!BI119=4,H430, 0)</f>
        <v>0</v>
      </c>
    </row>
    <row r="431" spans="1:26" ht="28.5">
      <c r="A431" s="44" t="str">
        <f ca="1">Source!E120</f>
        <v>43,2</v>
      </c>
      <c r="B431" s="45" t="str">
        <f ca="1">Source!F120</f>
        <v>14.5.09.07-0001</v>
      </c>
      <c r="C431" s="45" t="str">
        <f ca="1">Source!G120</f>
        <v>Растворитель</v>
      </c>
      <c r="D431" s="32" t="str">
        <f ca="1">Source!H120</f>
        <v>т</v>
      </c>
      <c r="E431" s="33">
        <f ca="1">Source!I120</f>
        <v>5.71E-4</v>
      </c>
      <c r="F431" s="34">
        <f ca="1">Source!AL120+Source!AM120+Source!AO120</f>
        <v>12500</v>
      </c>
      <c r="G431" s="40" t="s">
        <v>1069</v>
      </c>
      <c r="H431" s="34">
        <f ca="1">ROUND(Source!AC120*Source!I120, 2)+ROUND(Source!AD120*Source!I120, 2)+ROUND(Source!AF120*Source!I120, 2)</f>
        <v>7.14</v>
      </c>
      <c r="I431" s="35"/>
      <c r="J431" s="35">
        <f ca="1">IF(Source!BC120&lt;&gt; 0, Source!BC120, 1)</f>
        <v>6.11</v>
      </c>
      <c r="K431" s="34">
        <f ca="1">Source!O120</f>
        <v>43.61</v>
      </c>
      <c r="L431" s="41"/>
      <c r="S431">
        <f ca="1">ROUND((Source!FX120/100)*((ROUND(Source!AF120*Source!I120, 2)+ROUND(Source!AE120*Source!I120, 2))), 2)</f>
        <v>0</v>
      </c>
      <c r="T431">
        <f ca="1">Source!X120</f>
        <v>0</v>
      </c>
      <c r="U431">
        <f ca="1">ROUND((Source!FY120/100)*((ROUND(Source!AF120*Source!I120, 2)+ROUND(Source!AE120*Source!I120, 2))), 2)</f>
        <v>0</v>
      </c>
      <c r="V431">
        <f ca="1">Source!Y120</f>
        <v>0</v>
      </c>
      <c r="W431">
        <f ca="1">IF(Source!BI120&lt;=1,H431, 0)</f>
        <v>7.14</v>
      </c>
      <c r="X431">
        <f ca="1">IF(Source!BI120=2,H431, 0)</f>
        <v>0</v>
      </c>
      <c r="Y431">
        <f ca="1">IF(Source!BI120=3,H431, 0)</f>
        <v>0</v>
      </c>
      <c r="Z431">
        <f ca="1">IF(Source!BI120=4,H431, 0)</f>
        <v>0</v>
      </c>
    </row>
    <row r="432" spans="1:26" ht="15">
      <c r="G432" s="56">
        <f ca="1">H423+H424+H426+H427+H428+SUM(H430:H431)</f>
        <v>2851.2799999999997</v>
      </c>
      <c r="H432" s="56"/>
      <c r="J432" s="56">
        <f ca="1">K423+K424+K426+K427+K428+SUM(K430:K431)</f>
        <v>17427.620000000003</v>
      </c>
      <c r="K432" s="56"/>
      <c r="L432" s="37">
        <f ca="1">Source!U118</f>
        <v>14.345646249999998</v>
      </c>
      <c r="O432" s="21">
        <f>G432</f>
        <v>2851.2799999999997</v>
      </c>
      <c r="P432" s="21">
        <f>J432</f>
        <v>17427.620000000003</v>
      </c>
      <c r="Q432" s="21">
        <f>L432</f>
        <v>14.345646249999998</v>
      </c>
      <c r="W432">
        <f ca="1">IF(Source!BI118&lt;=1,H423+H424+H426+H427+H428, 0)</f>
        <v>336.47999999999996</v>
      </c>
      <c r="X432">
        <f ca="1">IF(Source!BI118=2,H423+H424+H426+H427+H428, 0)</f>
        <v>0</v>
      </c>
      <c r="Y432">
        <f ca="1">IF(Source!BI118=3,H423+H424+H426+H427+H428, 0)</f>
        <v>0</v>
      </c>
      <c r="Z432">
        <f ca="1">IF(Source!BI118=4,H423+H424+H426+H427+H428, 0)</f>
        <v>0</v>
      </c>
    </row>
    <row r="433" spans="1:26" ht="71.25">
      <c r="A433" s="42" t="str">
        <f ca="1">Source!E121</f>
        <v>44</v>
      </c>
      <c r="B433" s="43" t="str">
        <f ca="1">Source!F121</f>
        <v>15-04-038-08</v>
      </c>
      <c r="C433" s="43" t="str">
        <f ca="1">Source!G121</f>
        <v>Покрытие масляными и спиртовыми лаками по окрашиваемой или огрунтованной поверхности стен за 2 раза  прим. (фанеры, досок, гимнастическую стенку)</v>
      </c>
      <c r="D433" s="26" t="str">
        <f ca="1">Source!H121</f>
        <v>100 м2</v>
      </c>
      <c r="E433" s="10">
        <f ca="1">Source!I121</f>
        <v>1.9045000000000001</v>
      </c>
      <c r="F433" s="27">
        <f ca="1">Source!AL121+Source!AM121+Source!AO121</f>
        <v>158.97999999999999</v>
      </c>
      <c r="G433" s="28"/>
      <c r="H433" s="27"/>
      <c r="I433" s="28" t="str">
        <f ca="1">Source!BO121</f>
        <v/>
      </c>
      <c r="J433" s="28"/>
      <c r="K433" s="27"/>
      <c r="L433" s="29"/>
      <c r="S433">
        <f ca="1">ROUND((Source!FX121/100)*((ROUND(Source!AF121*Source!I121, 2)+ROUND(Source!AE121*Source!I121, 2))), 2)</f>
        <v>325.77999999999997</v>
      </c>
      <c r="T433">
        <f ca="1">Source!X121</f>
        <v>2001</v>
      </c>
      <c r="U433">
        <f ca="1">ROUND((Source!FY121/100)*((ROUND(Source!AF121*Source!I121, 2)+ROUND(Source!AE121*Source!I121, 2))), 2)</f>
        <v>161.16999999999999</v>
      </c>
      <c r="V433">
        <f ca="1">Source!Y121</f>
        <v>989.97</v>
      </c>
    </row>
    <row r="434" spans="1:26">
      <c r="C434" s="20" t="str">
        <f ca="1">"Объем: "&amp;Source!I121&amp;"=(153,5+"&amp;"17,91+"&amp;"19,04)/"&amp;"100"</f>
        <v>Объем: 1,9045=(153,5+17,91+19,04)/100</v>
      </c>
    </row>
    <row r="435" spans="1:26" ht="14.25">
      <c r="A435" s="42"/>
      <c r="B435" s="43"/>
      <c r="C435" s="43" t="s">
        <v>389</v>
      </c>
      <c r="D435" s="26"/>
      <c r="E435" s="10"/>
      <c r="F435" s="27">
        <f ca="1">Source!AO121</f>
        <v>157</v>
      </c>
      <c r="G435" s="28" t="str">
        <f ca="1">Source!DG121</f>
        <v>)*1,15</v>
      </c>
      <c r="H435" s="27">
        <f ca="1">ROUND(Source!AF121*Source!I121, 2)</f>
        <v>343.86</v>
      </c>
      <c r="I435" s="28"/>
      <c r="J435" s="28">
        <f ca="1">IF(Source!BA121&lt;&gt; 0, Source!BA121, 1)</f>
        <v>6.11</v>
      </c>
      <c r="K435" s="27">
        <f ca="1">Source!S121</f>
        <v>2100.9699999999998</v>
      </c>
      <c r="L435" s="29"/>
      <c r="R435">
        <f>H435</f>
        <v>343.86</v>
      </c>
    </row>
    <row r="436" spans="1:26" ht="14.25">
      <c r="A436" s="42"/>
      <c r="B436" s="43"/>
      <c r="C436" s="43" t="s">
        <v>276</v>
      </c>
      <c r="D436" s="26"/>
      <c r="E436" s="10"/>
      <c r="F436" s="27">
        <f ca="1">Source!AM121</f>
        <v>1.62</v>
      </c>
      <c r="G436" s="28" t="str">
        <f ca="1">Source!DE121</f>
        <v>)*1,25</v>
      </c>
      <c r="H436" s="27">
        <f ca="1">ROUND(Source!AD121*Source!I121, 2)</f>
        <v>3.85</v>
      </c>
      <c r="I436" s="28"/>
      <c r="J436" s="28">
        <f ca="1">IF(Source!BB121&lt;&gt; 0, Source!BB121, 1)</f>
        <v>6.11</v>
      </c>
      <c r="K436" s="27">
        <f ca="1">Source!Q121</f>
        <v>23.51</v>
      </c>
      <c r="L436" s="29"/>
    </row>
    <row r="437" spans="1:26" ht="14.25">
      <c r="A437" s="42"/>
      <c r="B437" s="43"/>
      <c r="C437" s="43" t="s">
        <v>390</v>
      </c>
      <c r="D437" s="26"/>
      <c r="E437" s="10"/>
      <c r="F437" s="27">
        <f ca="1">Source!AN121</f>
        <v>0.37</v>
      </c>
      <c r="G437" s="28" t="str">
        <f ca="1">Source!DF121</f>
        <v>)*1,25</v>
      </c>
      <c r="H437" s="30">
        <f ca="1">ROUND(Source!AE121*Source!I121, 2)</f>
        <v>0.88</v>
      </c>
      <c r="I437" s="28"/>
      <c r="J437" s="28">
        <f ca="1">IF(Source!BS121&lt;&gt; 0, Source!BS121, 1)</f>
        <v>6.11</v>
      </c>
      <c r="K437" s="30">
        <f ca="1">Source!R121</f>
        <v>5.35</v>
      </c>
      <c r="L437" s="29"/>
      <c r="R437">
        <f>H437</f>
        <v>0.88</v>
      </c>
    </row>
    <row r="438" spans="1:26" ht="14.25">
      <c r="A438" s="42"/>
      <c r="B438" s="43"/>
      <c r="C438" s="43" t="s">
        <v>391</v>
      </c>
      <c r="D438" s="26"/>
      <c r="E438" s="10"/>
      <c r="F438" s="27">
        <f ca="1">Source!AL121</f>
        <v>0.36</v>
      </c>
      <c r="G438" s="28" t="str">
        <f ca="1">Source!DD121</f>
        <v/>
      </c>
      <c r="H438" s="27">
        <f ca="1">ROUND(Source!AC121*Source!I121, 2)</f>
        <v>0.69</v>
      </c>
      <c r="I438" s="28"/>
      <c r="J438" s="28">
        <f ca="1">IF(Source!BC121&lt;&gt; 0, Source!BC121, 1)</f>
        <v>6.11</v>
      </c>
      <c r="K438" s="27">
        <f ca="1">Source!P121</f>
        <v>4.1900000000000004</v>
      </c>
      <c r="L438" s="29"/>
    </row>
    <row r="439" spans="1:26" ht="14.25">
      <c r="A439" s="42"/>
      <c r="B439" s="43"/>
      <c r="C439" s="43" t="s">
        <v>392</v>
      </c>
      <c r="D439" s="26" t="s">
        <v>393</v>
      </c>
      <c r="E439" s="10">
        <f ca="1">Source!BZ121</f>
        <v>105</v>
      </c>
      <c r="F439" s="57" t="str">
        <f ca="1">CONCATENATE(" )", Source!DL121, Source!FT121, "=", Source!FX121)</f>
        <v xml:space="preserve"> )*0,9=94,5</v>
      </c>
      <c r="G439" s="58"/>
      <c r="H439" s="27">
        <f ca="1">SUM(S433:S443)</f>
        <v>325.77999999999997</v>
      </c>
      <c r="I439" s="31"/>
      <c r="J439" s="25">
        <f ca="1">Source!AT121</f>
        <v>95</v>
      </c>
      <c r="K439" s="27">
        <f ca="1">SUM(T433:T443)</f>
        <v>2001</v>
      </c>
      <c r="L439" s="29"/>
    </row>
    <row r="440" spans="1:26" ht="14.25">
      <c r="A440" s="42"/>
      <c r="B440" s="43"/>
      <c r="C440" s="43" t="s">
        <v>394</v>
      </c>
      <c r="D440" s="26" t="s">
        <v>393</v>
      </c>
      <c r="E440" s="10">
        <f ca="1">Source!CA121</f>
        <v>55</v>
      </c>
      <c r="F440" s="57" t="str">
        <f ca="1">CONCATENATE(" )", Source!DM121, Source!FU121, "=", Source!FY121)</f>
        <v xml:space="preserve"> )*0,85=46,75</v>
      </c>
      <c r="G440" s="58"/>
      <c r="H440" s="27">
        <f ca="1">SUM(U433:U443)</f>
        <v>161.16999999999999</v>
      </c>
      <c r="I440" s="31"/>
      <c r="J440" s="25">
        <f ca="1">Source!AU121</f>
        <v>47</v>
      </c>
      <c r="K440" s="27">
        <f ca="1">SUM(V433:V443)</f>
        <v>989.97</v>
      </c>
      <c r="L440" s="29"/>
    </row>
    <row r="441" spans="1:26" ht="14.25">
      <c r="A441" s="42"/>
      <c r="B441" s="43"/>
      <c r="C441" s="43" t="s">
        <v>395</v>
      </c>
      <c r="D441" s="26" t="s">
        <v>396</v>
      </c>
      <c r="E441" s="10">
        <f ca="1">Source!AQ121</f>
        <v>16.32</v>
      </c>
      <c r="F441" s="27"/>
      <c r="G441" s="28" t="str">
        <f ca="1">Source!DI121</f>
        <v>)*1,15</v>
      </c>
      <c r="H441" s="27"/>
      <c r="I441" s="28"/>
      <c r="J441" s="28"/>
      <c r="K441" s="27"/>
      <c r="L441" s="38">
        <f ca="1">Source!U121</f>
        <v>35.743655999999994</v>
      </c>
    </row>
    <row r="442" spans="1:26" ht="42.75">
      <c r="A442" s="42" t="str">
        <f ca="1">Source!E122</f>
        <v>44,1</v>
      </c>
      <c r="B442" s="43" t="str">
        <f ca="1">Source!F122</f>
        <v>14.4.03.17-0002</v>
      </c>
      <c r="C442" s="43" t="str">
        <f ca="1">Source!G122</f>
        <v>Лак PARKETTI ASSA, TIKKURILA, Финляндия, акрил- уретановый, матовый, паркетный</v>
      </c>
      <c r="D442" s="26" t="str">
        <f ca="1">Source!H122</f>
        <v>л</v>
      </c>
      <c r="E442" s="10">
        <f ca="1">Source!I122</f>
        <v>41.899000000000001</v>
      </c>
      <c r="F442" s="27">
        <f ca="1">Source!AL122+Source!AM122+Source!AO122</f>
        <v>119.7</v>
      </c>
      <c r="G442" s="39" t="s">
        <v>1069</v>
      </c>
      <c r="H442" s="27">
        <f ca="1">ROUND(Source!AC122*Source!I122, 2)+ROUND(Source!AD122*Source!I122, 2)+ROUND(Source!AF122*Source!I122, 2)</f>
        <v>5015.3100000000004</v>
      </c>
      <c r="I442" s="28"/>
      <c r="J442" s="28">
        <f ca="1">IF(Source!BC122&lt;&gt; 0, Source!BC122, 1)</f>
        <v>6.11</v>
      </c>
      <c r="K442" s="27">
        <f ca="1">Source!O122</f>
        <v>30643.55</v>
      </c>
      <c r="L442" s="29"/>
      <c r="S442">
        <f ca="1">ROUND((Source!FX122/100)*((ROUND(Source!AF122*Source!I122, 2)+ROUND(Source!AE122*Source!I122, 2))), 2)</f>
        <v>0</v>
      </c>
      <c r="T442">
        <f ca="1">Source!X122</f>
        <v>0</v>
      </c>
      <c r="U442">
        <f ca="1">ROUND((Source!FY122/100)*((ROUND(Source!AF122*Source!I122, 2)+ROUND(Source!AE122*Source!I122, 2))), 2)</f>
        <v>0</v>
      </c>
      <c r="V442">
        <f ca="1">Source!Y122</f>
        <v>0</v>
      </c>
      <c r="W442">
        <f ca="1">IF(Source!BI122&lt;=1,H442, 0)</f>
        <v>5015.3100000000004</v>
      </c>
      <c r="X442">
        <f ca="1">IF(Source!BI122=2,H442, 0)</f>
        <v>0</v>
      </c>
      <c r="Y442">
        <f ca="1">IF(Source!BI122=3,H442, 0)</f>
        <v>0</v>
      </c>
      <c r="Z442">
        <f ca="1">IF(Source!BI122=4,H442, 0)</f>
        <v>0</v>
      </c>
    </row>
    <row r="443" spans="1:26" ht="28.5">
      <c r="A443" s="44" t="str">
        <f ca="1">Source!E123</f>
        <v>44,2</v>
      </c>
      <c r="B443" s="45" t="str">
        <f ca="1">Source!F123</f>
        <v>14.5.09.07-0001</v>
      </c>
      <c r="C443" s="45" t="str">
        <f ca="1">Source!G123</f>
        <v>Растворитель</v>
      </c>
      <c r="D443" s="32" t="str">
        <f ca="1">Source!H123</f>
        <v>т</v>
      </c>
      <c r="E443" s="33">
        <f ca="1">Source!I123</f>
        <v>1.1429999999999999E-3</v>
      </c>
      <c r="F443" s="34">
        <f ca="1">Source!AL123+Source!AM123+Source!AO123</f>
        <v>12500</v>
      </c>
      <c r="G443" s="40" t="s">
        <v>1069</v>
      </c>
      <c r="H443" s="34">
        <f ca="1">ROUND(Source!AC123*Source!I123, 2)+ROUND(Source!AD123*Source!I123, 2)+ROUND(Source!AF123*Source!I123, 2)</f>
        <v>14.29</v>
      </c>
      <c r="I443" s="35"/>
      <c r="J443" s="35">
        <f ca="1">IF(Source!BC123&lt;&gt; 0, Source!BC123, 1)</f>
        <v>6.11</v>
      </c>
      <c r="K443" s="34">
        <f ca="1">Source!O123</f>
        <v>87.3</v>
      </c>
      <c r="L443" s="41"/>
      <c r="S443">
        <f ca="1">ROUND((Source!FX123/100)*((ROUND(Source!AF123*Source!I123, 2)+ROUND(Source!AE123*Source!I123, 2))), 2)</f>
        <v>0</v>
      </c>
      <c r="T443">
        <f ca="1">Source!X123</f>
        <v>0</v>
      </c>
      <c r="U443">
        <f ca="1">ROUND((Source!FY123/100)*((ROUND(Source!AF123*Source!I123, 2)+ROUND(Source!AE123*Source!I123, 2))), 2)</f>
        <v>0</v>
      </c>
      <c r="V443">
        <f ca="1">Source!Y123</f>
        <v>0</v>
      </c>
      <c r="W443">
        <f ca="1">IF(Source!BI123&lt;=1,H443, 0)</f>
        <v>14.29</v>
      </c>
      <c r="X443">
        <f ca="1">IF(Source!BI123=2,H443, 0)</f>
        <v>0</v>
      </c>
      <c r="Y443">
        <f ca="1">IF(Source!BI123=3,H443, 0)</f>
        <v>0</v>
      </c>
      <c r="Z443">
        <f ca="1">IF(Source!BI123=4,H443, 0)</f>
        <v>0</v>
      </c>
    </row>
    <row r="444" spans="1:26" ht="15">
      <c r="G444" s="56">
        <f ca="1">H435+H436+H438+H439+H440+SUM(H442:H443)</f>
        <v>5864.9500000000007</v>
      </c>
      <c r="H444" s="56"/>
      <c r="J444" s="56">
        <f ca="1">K435+K436+K438+K439+K440+SUM(K442:K443)</f>
        <v>35850.49</v>
      </c>
      <c r="K444" s="56"/>
      <c r="L444" s="37">
        <f ca="1">Source!U121</f>
        <v>35.743655999999994</v>
      </c>
      <c r="O444" s="21">
        <f>G444</f>
        <v>5864.9500000000007</v>
      </c>
      <c r="P444" s="21">
        <f>J444</f>
        <v>35850.49</v>
      </c>
      <c r="Q444" s="21">
        <f>L444</f>
        <v>35.743655999999994</v>
      </c>
      <c r="W444">
        <f ca="1">IF(Source!BI121&lt;=1,H435+H436+H438+H439+H440, 0)</f>
        <v>835.35</v>
      </c>
      <c r="X444">
        <f ca="1">IF(Source!BI121=2,H435+H436+H438+H439+H440, 0)</f>
        <v>0</v>
      </c>
      <c r="Y444">
        <f ca="1">IF(Source!BI121=3,H435+H436+H438+H439+H440, 0)</f>
        <v>0</v>
      </c>
      <c r="Z444">
        <f ca="1">IF(Source!BI121=4,H435+H436+H438+H439+H440, 0)</f>
        <v>0</v>
      </c>
    </row>
    <row r="445" spans="1:26" ht="42.75">
      <c r="A445" s="42" t="str">
        <f ca="1">Source!E124</f>
        <v>45</v>
      </c>
      <c r="B445" s="43" t="str">
        <f ca="1">Source!F124</f>
        <v>09-06-001-02</v>
      </c>
      <c r="C445" s="43" t="str">
        <f ca="1">Source!G124</f>
        <v>Монтаж лотков, решеток, затворов из полосовой и тонколистовой стали (ранее демонтированых)</v>
      </c>
      <c r="D445" s="26" t="str">
        <f ca="1">Source!H124</f>
        <v>т</v>
      </c>
      <c r="E445" s="10">
        <f ca="1">Source!I124</f>
        <v>0.3654</v>
      </c>
      <c r="F445" s="27">
        <f ca="1">Source!AL124+Source!AM124+Source!AO124</f>
        <v>641</v>
      </c>
      <c r="G445" s="28"/>
      <c r="H445" s="27"/>
      <c r="I445" s="28" t="str">
        <f ca="1">Source!BO124</f>
        <v/>
      </c>
      <c r="J445" s="28"/>
      <c r="K445" s="27"/>
      <c r="L445" s="29"/>
      <c r="S445">
        <f ca="1">ROUND((Source!FX124/100)*((ROUND(Source!AF124*Source!I124, 2)+ROUND(Source!AE124*Source!I124, 2))), 2)</f>
        <v>148.88</v>
      </c>
      <c r="T445">
        <f ca="1">Source!X124</f>
        <v>909.65</v>
      </c>
      <c r="U445">
        <f ca="1">ROUND((Source!FY124/100)*((ROUND(Source!AF124*Source!I124, 2)+ROUND(Source!AE124*Source!I124, 2))), 2)</f>
        <v>132.80000000000001</v>
      </c>
      <c r="V445">
        <f ca="1">Source!Y124</f>
        <v>808.57</v>
      </c>
    </row>
    <row r="446" spans="1:26" ht="14.25">
      <c r="A446" s="42"/>
      <c r="B446" s="43"/>
      <c r="C446" s="43" t="s">
        <v>389</v>
      </c>
      <c r="D446" s="26"/>
      <c r="E446" s="10"/>
      <c r="F446" s="27">
        <f ca="1">Source!AO124</f>
        <v>433.24</v>
      </c>
      <c r="G446" s="28" t="str">
        <f ca="1">Source!DG124</f>
        <v>)*1,15</v>
      </c>
      <c r="H446" s="27">
        <f ca="1">ROUND(Source!AF124*Source!I124, 2)</f>
        <v>182.05</v>
      </c>
      <c r="I446" s="28"/>
      <c r="J446" s="28">
        <f ca="1">IF(Source!BA124&lt;&gt; 0, Source!BA124, 1)</f>
        <v>6.11</v>
      </c>
      <c r="K446" s="27">
        <f ca="1">Source!S124</f>
        <v>1112.3499999999999</v>
      </c>
      <c r="L446" s="29"/>
      <c r="R446">
        <f>H446</f>
        <v>182.05</v>
      </c>
    </row>
    <row r="447" spans="1:26" ht="14.25">
      <c r="A447" s="42"/>
      <c r="B447" s="43"/>
      <c r="C447" s="43" t="s">
        <v>276</v>
      </c>
      <c r="D447" s="26"/>
      <c r="E447" s="10"/>
      <c r="F447" s="27">
        <f ca="1">Source!AM124</f>
        <v>125.8</v>
      </c>
      <c r="G447" s="28" t="str">
        <f ca="1">Source!DE124</f>
        <v>)*1,25</v>
      </c>
      <c r="H447" s="27">
        <f ca="1">ROUND(Source!AD124*Source!I124, 2)</f>
        <v>57.46</v>
      </c>
      <c r="I447" s="28"/>
      <c r="J447" s="28">
        <f ca="1">IF(Source!BB124&lt;&gt; 0, Source!BB124, 1)</f>
        <v>6.11</v>
      </c>
      <c r="K447" s="27">
        <f ca="1">Source!Q124</f>
        <v>351.1</v>
      </c>
      <c r="L447" s="29"/>
    </row>
    <row r="448" spans="1:26" ht="14.25">
      <c r="A448" s="42"/>
      <c r="B448" s="43"/>
      <c r="C448" s="43" t="s">
        <v>390</v>
      </c>
      <c r="D448" s="26"/>
      <c r="E448" s="10"/>
      <c r="F448" s="27">
        <f ca="1">Source!AN124</f>
        <v>3.82</v>
      </c>
      <c r="G448" s="28" t="str">
        <f ca="1">Source!DF124</f>
        <v>)*1,25</v>
      </c>
      <c r="H448" s="30">
        <f ca="1">ROUND(Source!AE124*Source!I124, 2)</f>
        <v>1.75</v>
      </c>
      <c r="I448" s="28"/>
      <c r="J448" s="28">
        <f ca="1">IF(Source!BS124&lt;&gt; 0, Source!BS124, 1)</f>
        <v>6.11</v>
      </c>
      <c r="K448" s="30">
        <f ca="1">Source!R124</f>
        <v>10.67</v>
      </c>
      <c r="L448" s="29"/>
      <c r="R448">
        <f>H448</f>
        <v>1.75</v>
      </c>
    </row>
    <row r="449" spans="1:26" ht="14.25">
      <c r="A449" s="42"/>
      <c r="B449" s="43"/>
      <c r="C449" s="43" t="s">
        <v>391</v>
      </c>
      <c r="D449" s="26"/>
      <c r="E449" s="10"/>
      <c r="F449" s="27">
        <f ca="1">Source!AL124</f>
        <v>81.96</v>
      </c>
      <c r="G449" s="28" t="str">
        <f ca="1">Source!DD124</f>
        <v/>
      </c>
      <c r="H449" s="27">
        <f ca="1">ROUND(Source!AC124*Source!I124, 2)</f>
        <v>29.95</v>
      </c>
      <c r="I449" s="28"/>
      <c r="J449" s="28">
        <f ca="1">IF(Source!BC124&lt;&gt; 0, Source!BC124, 1)</f>
        <v>6.11</v>
      </c>
      <c r="K449" s="27">
        <f ca="1">Source!P124</f>
        <v>182.98</v>
      </c>
      <c r="L449" s="29"/>
    </row>
    <row r="450" spans="1:26" ht="14.25">
      <c r="A450" s="42"/>
      <c r="B450" s="43"/>
      <c r="C450" s="43" t="s">
        <v>392</v>
      </c>
      <c r="D450" s="26" t="s">
        <v>393</v>
      </c>
      <c r="E450" s="10">
        <f ca="1">Source!BZ124</f>
        <v>90</v>
      </c>
      <c r="F450" s="57" t="str">
        <f ca="1">CONCATENATE(" )", Source!DL124, Source!FT124, "=", Source!FX124)</f>
        <v xml:space="preserve"> )*0,9=81</v>
      </c>
      <c r="G450" s="58"/>
      <c r="H450" s="27">
        <f ca="1">SUM(S445:S452)</f>
        <v>148.88</v>
      </c>
      <c r="I450" s="31"/>
      <c r="J450" s="25">
        <f ca="1">Source!AT124</f>
        <v>81</v>
      </c>
      <c r="K450" s="27">
        <f ca="1">SUM(T445:T452)</f>
        <v>909.65</v>
      </c>
      <c r="L450" s="29"/>
    </row>
    <row r="451" spans="1:26" ht="14.25">
      <c r="A451" s="42"/>
      <c r="B451" s="43"/>
      <c r="C451" s="43" t="s">
        <v>394</v>
      </c>
      <c r="D451" s="26" t="s">
        <v>393</v>
      </c>
      <c r="E451" s="10">
        <f ca="1">Source!CA124</f>
        <v>85</v>
      </c>
      <c r="F451" s="57" t="str">
        <f ca="1">CONCATENATE(" )", Source!DM124, Source!FU124, "=", Source!FY124)</f>
        <v xml:space="preserve"> )*0,85=72,25</v>
      </c>
      <c r="G451" s="58"/>
      <c r="H451" s="27">
        <f ca="1">SUM(U445:U452)</f>
        <v>132.80000000000001</v>
      </c>
      <c r="I451" s="31"/>
      <c r="J451" s="25">
        <f ca="1">Source!AU124</f>
        <v>72</v>
      </c>
      <c r="K451" s="27">
        <f ca="1">SUM(V445:V452)</f>
        <v>808.57</v>
      </c>
      <c r="L451" s="29"/>
    </row>
    <row r="452" spans="1:26" ht="14.25">
      <c r="A452" s="44"/>
      <c r="B452" s="45"/>
      <c r="C452" s="45" t="s">
        <v>395</v>
      </c>
      <c r="D452" s="32" t="s">
        <v>396</v>
      </c>
      <c r="E452" s="33">
        <f ca="1">Source!AQ124</f>
        <v>50.79</v>
      </c>
      <c r="F452" s="34"/>
      <c r="G452" s="35" t="str">
        <f ca="1">Source!DI124</f>
        <v>)*1,15</v>
      </c>
      <c r="H452" s="34"/>
      <c r="I452" s="35"/>
      <c r="J452" s="35"/>
      <c r="K452" s="34"/>
      <c r="L452" s="36">
        <f ca="1">Source!U124</f>
        <v>21.342465900000001</v>
      </c>
    </row>
    <row r="453" spans="1:26" ht="15">
      <c r="G453" s="56">
        <f ca="1">H446+H447+H449+H450+H451</f>
        <v>551.1400000000001</v>
      </c>
      <c r="H453" s="56"/>
      <c r="J453" s="56">
        <f ca="1">K446+K447+K449+K450+K451</f>
        <v>3364.65</v>
      </c>
      <c r="K453" s="56"/>
      <c r="L453" s="37">
        <f ca="1">Source!U124</f>
        <v>21.342465900000001</v>
      </c>
      <c r="O453" s="21">
        <f>G453</f>
        <v>551.1400000000001</v>
      </c>
      <c r="P453" s="21">
        <f>J453</f>
        <v>3364.65</v>
      </c>
      <c r="Q453" s="21">
        <f>L453</f>
        <v>21.342465900000001</v>
      </c>
      <c r="W453">
        <f ca="1">IF(Source!BI124&lt;=1,H446+H447+H449+H450+H451, 0)</f>
        <v>551.1400000000001</v>
      </c>
      <c r="X453">
        <f ca="1">IF(Source!BI124=2,H446+H447+H449+H450+H451, 0)</f>
        <v>0</v>
      </c>
      <c r="Y453">
        <f ca="1">IF(Source!BI124=3,H446+H447+H449+H450+H451, 0)</f>
        <v>0</v>
      </c>
      <c r="Z453">
        <f ca="1">IF(Source!BI124=4,H446+H447+H449+H450+H451, 0)</f>
        <v>0</v>
      </c>
    </row>
    <row r="454" spans="1:26" ht="28.5">
      <c r="A454" s="42" t="str">
        <f ca="1">Source!E125</f>
        <v>46</v>
      </c>
      <c r="B454" s="43" t="str">
        <f ca="1">Source!F125</f>
        <v>11-01-008-03</v>
      </c>
      <c r="C454" s="43" t="str">
        <f ca="1">Source!G125</f>
        <v>Устройство тепло- и звукоизоляции засыпной керамзитовой</v>
      </c>
      <c r="D454" s="26" t="str">
        <f ca="1">Source!H125</f>
        <v>м3</v>
      </c>
      <c r="E454" s="10">
        <f ca="1">Source!I125</f>
        <v>58.8</v>
      </c>
      <c r="F454" s="27">
        <f ca="1">Source!AL125+Source!AM125+Source!AO125</f>
        <v>48.7</v>
      </c>
      <c r="G454" s="28"/>
      <c r="H454" s="27"/>
      <c r="I454" s="28" t="str">
        <f ca="1">Source!BO125</f>
        <v/>
      </c>
      <c r="J454" s="28"/>
      <c r="K454" s="27"/>
      <c r="L454" s="29"/>
      <c r="S454">
        <f ca="1">ROUND((Source!FX125/100)*((ROUND(Source!AF125*Source!I125, 2)+ROUND(Source!AE125*Source!I125, 2))), 2)</f>
        <v>1824.51</v>
      </c>
      <c r="T454">
        <f ca="1">Source!X125</f>
        <v>11178.02</v>
      </c>
      <c r="U454">
        <f ca="1">ROUND((Source!FY125/100)*((ROUND(Source!AF125*Source!I125, 2)+ROUND(Source!AE125*Source!I125, 2))), 2)</f>
        <v>1050.7</v>
      </c>
      <c r="V454">
        <f ca="1">Source!Y125</f>
        <v>6444.99</v>
      </c>
    </row>
    <row r="455" spans="1:26" ht="14.25">
      <c r="A455" s="42"/>
      <c r="B455" s="43"/>
      <c r="C455" s="43" t="s">
        <v>389</v>
      </c>
      <c r="D455" s="26"/>
      <c r="E455" s="10"/>
      <c r="F455" s="27">
        <f ca="1">Source!AO125</f>
        <v>18.77</v>
      </c>
      <c r="G455" s="28" t="str">
        <f ca="1">Source!DG125</f>
        <v>)*1,15</v>
      </c>
      <c r="H455" s="27">
        <f ca="1">ROUND(Source!AF125*Source!I125, 2)</f>
        <v>1269.49</v>
      </c>
      <c r="I455" s="28"/>
      <c r="J455" s="28">
        <f ca="1">IF(Source!BA125&lt;&gt; 0, Source!BA125, 1)</f>
        <v>6.11</v>
      </c>
      <c r="K455" s="27">
        <f ca="1">Source!S125</f>
        <v>7756.6</v>
      </c>
      <c r="L455" s="29"/>
      <c r="R455">
        <f>H455</f>
        <v>1269.49</v>
      </c>
    </row>
    <row r="456" spans="1:26" ht="14.25">
      <c r="A456" s="42"/>
      <c r="B456" s="43"/>
      <c r="C456" s="43" t="s">
        <v>276</v>
      </c>
      <c r="D456" s="26"/>
      <c r="E456" s="10"/>
      <c r="F456" s="27">
        <f ca="1">Source!AM125</f>
        <v>29.93</v>
      </c>
      <c r="G456" s="28" t="str">
        <f ca="1">Source!DE125</f>
        <v>)*1,25</v>
      </c>
      <c r="H456" s="27">
        <f ca="1">ROUND(Source!AD125*Source!I125, 2)</f>
        <v>2200.3000000000002</v>
      </c>
      <c r="I456" s="28"/>
      <c r="J456" s="28">
        <f ca="1">IF(Source!BB125&lt;&gt; 0, Source!BB125, 1)</f>
        <v>6.11</v>
      </c>
      <c r="K456" s="27">
        <f ca="1">Source!Q125</f>
        <v>13443.81</v>
      </c>
      <c r="L456" s="29"/>
    </row>
    <row r="457" spans="1:26" ht="14.25">
      <c r="A457" s="42"/>
      <c r="B457" s="43"/>
      <c r="C457" s="43" t="s">
        <v>390</v>
      </c>
      <c r="D457" s="26"/>
      <c r="E457" s="10"/>
      <c r="F457" s="27">
        <f ca="1">Source!AN125</f>
        <v>5.15</v>
      </c>
      <c r="G457" s="28" t="str">
        <f ca="1">Source!DF125</f>
        <v>)*1,25</v>
      </c>
      <c r="H457" s="30">
        <f ca="1">ROUND(Source!AE125*Source!I125, 2)</f>
        <v>378.67</v>
      </c>
      <c r="I457" s="28"/>
      <c r="J457" s="28">
        <f ca="1">IF(Source!BS125&lt;&gt; 0, Source!BS125, 1)</f>
        <v>6.11</v>
      </c>
      <c r="K457" s="30">
        <f ca="1">Source!R125</f>
        <v>2313.69</v>
      </c>
      <c r="L457" s="29"/>
      <c r="R457">
        <f>H457</f>
        <v>378.67</v>
      </c>
    </row>
    <row r="458" spans="1:26" ht="14.25">
      <c r="A458" s="42"/>
      <c r="B458" s="43"/>
      <c r="C458" s="43" t="s">
        <v>392</v>
      </c>
      <c r="D458" s="26" t="s">
        <v>393</v>
      </c>
      <c r="E458" s="10">
        <f ca="1">Source!BZ125</f>
        <v>123</v>
      </c>
      <c r="F458" s="57" t="str">
        <f ca="1">CONCATENATE(" )", Source!DL125, Source!FT125, "=", Source!FX125)</f>
        <v xml:space="preserve"> )*0,9=110,7</v>
      </c>
      <c r="G458" s="58"/>
      <c r="H458" s="27">
        <f ca="1">SUM(S454:S461)</f>
        <v>1824.51</v>
      </c>
      <c r="I458" s="31"/>
      <c r="J458" s="25">
        <f ca="1">Source!AT125</f>
        <v>111</v>
      </c>
      <c r="K458" s="27">
        <f ca="1">SUM(T454:T461)</f>
        <v>11178.02</v>
      </c>
      <c r="L458" s="29"/>
    </row>
    <row r="459" spans="1:26" ht="14.25">
      <c r="A459" s="42"/>
      <c r="B459" s="43"/>
      <c r="C459" s="43" t="s">
        <v>394</v>
      </c>
      <c r="D459" s="26" t="s">
        <v>393</v>
      </c>
      <c r="E459" s="10">
        <f ca="1">Source!CA125</f>
        <v>75</v>
      </c>
      <c r="F459" s="57" t="str">
        <f ca="1">CONCATENATE(" )", Source!DM125, Source!FU125, "=", Source!FY125)</f>
        <v xml:space="preserve"> )*0,85=63,75</v>
      </c>
      <c r="G459" s="58"/>
      <c r="H459" s="27">
        <f ca="1">SUM(U454:U461)</f>
        <v>1050.7</v>
      </c>
      <c r="I459" s="31"/>
      <c r="J459" s="25">
        <f ca="1">Source!AU125</f>
        <v>64</v>
      </c>
      <c r="K459" s="27">
        <f ca="1">SUM(V454:V461)</f>
        <v>6444.99</v>
      </c>
      <c r="L459" s="29"/>
    </row>
    <row r="460" spans="1:26" ht="14.25">
      <c r="A460" s="42"/>
      <c r="B460" s="43"/>
      <c r="C460" s="43" t="s">
        <v>395</v>
      </c>
      <c r="D460" s="26" t="s">
        <v>396</v>
      </c>
      <c r="E460" s="10">
        <f ca="1">Source!AQ125</f>
        <v>2.2000000000000002</v>
      </c>
      <c r="F460" s="27"/>
      <c r="G460" s="28" t="str">
        <f ca="1">Source!DI125</f>
        <v>)*1,15</v>
      </c>
      <c r="H460" s="27"/>
      <c r="I460" s="28"/>
      <c r="J460" s="28"/>
      <c r="K460" s="27"/>
      <c r="L460" s="38">
        <f ca="1">Source!U125</f>
        <v>148.76399999999998</v>
      </c>
    </row>
    <row r="461" spans="1:26" ht="28.5">
      <c r="A461" s="44" t="str">
        <f ca="1">Source!E126</f>
        <v>46,1</v>
      </c>
      <c r="B461" s="45" t="str">
        <f ca="1">Source!F126</f>
        <v>02.2.01.03-0021</v>
      </c>
      <c r="C461" s="45" t="str">
        <f ca="1">Source!G126</f>
        <v>Гравий керамзитовый, фракция 20-40 мм, марка 250</v>
      </c>
      <c r="D461" s="32" t="str">
        <f ca="1">Source!H126</f>
        <v>м3</v>
      </c>
      <c r="E461" s="33">
        <f ca="1">Source!I126</f>
        <v>64.680000000000007</v>
      </c>
      <c r="F461" s="34">
        <f ca="1">Source!AL126+Source!AM126+Source!AO126</f>
        <v>177.96</v>
      </c>
      <c r="G461" s="40" t="s">
        <v>1069</v>
      </c>
      <c r="H461" s="34">
        <f ca="1">ROUND(Source!AC126*Source!I126, 2)+ROUND(Source!AD126*Source!I126, 2)+ROUND(Source!AF126*Source!I126, 2)</f>
        <v>11510.45</v>
      </c>
      <c r="I461" s="35"/>
      <c r="J461" s="35">
        <f ca="1">IF(Source!BC126&lt;&gt; 0, Source!BC126, 1)</f>
        <v>6.11</v>
      </c>
      <c r="K461" s="34">
        <f ca="1">Source!O126</f>
        <v>70328.87</v>
      </c>
      <c r="L461" s="41"/>
      <c r="S461">
        <f ca="1">ROUND((Source!FX126/100)*((ROUND(Source!AF126*Source!I126, 2)+ROUND(Source!AE126*Source!I126, 2))), 2)</f>
        <v>0</v>
      </c>
      <c r="T461">
        <f ca="1">Source!X126</f>
        <v>0</v>
      </c>
      <c r="U461">
        <f ca="1">ROUND((Source!FY126/100)*((ROUND(Source!AF126*Source!I126, 2)+ROUND(Source!AE126*Source!I126, 2))), 2)</f>
        <v>0</v>
      </c>
      <c r="V461">
        <f ca="1">Source!Y126</f>
        <v>0</v>
      </c>
      <c r="W461">
        <f ca="1">IF(Source!BI126&lt;=1,H461, 0)</f>
        <v>11510.45</v>
      </c>
      <c r="X461">
        <f ca="1">IF(Source!BI126=2,H461, 0)</f>
        <v>0</v>
      </c>
      <c r="Y461">
        <f ca="1">IF(Source!BI126=3,H461, 0)</f>
        <v>0</v>
      </c>
      <c r="Z461">
        <f ca="1">IF(Source!BI126=4,H461, 0)</f>
        <v>0</v>
      </c>
    </row>
    <row r="462" spans="1:26" ht="15">
      <c r="G462" s="56">
        <f ca="1">H455+H456+H458+H459+SUM(H461:H461)</f>
        <v>17855.45</v>
      </c>
      <c r="H462" s="56"/>
      <c r="J462" s="56">
        <f ca="1">K455+K456+K458+K459+SUM(K461:K461)</f>
        <v>109152.29</v>
      </c>
      <c r="K462" s="56"/>
      <c r="L462" s="37">
        <f ca="1">Source!U125</f>
        <v>148.76399999999998</v>
      </c>
      <c r="O462" s="21">
        <f>G462</f>
        <v>17855.45</v>
      </c>
      <c r="P462" s="21">
        <f>J462</f>
        <v>109152.29</v>
      </c>
      <c r="Q462" s="21">
        <f>L462</f>
        <v>148.76399999999998</v>
      </c>
      <c r="W462">
        <f ca="1">IF(Source!BI125&lt;=1,H455+H456+H458+H459, 0)</f>
        <v>6345</v>
      </c>
      <c r="X462">
        <f ca="1">IF(Source!BI125=2,H455+H456+H458+H459, 0)</f>
        <v>0</v>
      </c>
      <c r="Y462">
        <f ca="1">IF(Source!BI125=3,H455+H456+H458+H459, 0)</f>
        <v>0</v>
      </c>
      <c r="Z462">
        <f ca="1">IF(Source!BI125=4,H455+H456+H458+H459, 0)</f>
        <v>0</v>
      </c>
    </row>
    <row r="463" spans="1:26" ht="28.5">
      <c r="A463" s="42" t="str">
        <f ca="1">Source!E127</f>
        <v>47</v>
      </c>
      <c r="B463" s="43" t="str">
        <f ca="1">Source!F127</f>
        <v>06-01-014-01</v>
      </c>
      <c r="C463" s="43" t="str">
        <f ca="1">Source!G127</f>
        <v>Укладка бетона по перекрытиям толщиной 100 мм (порог)</v>
      </c>
      <c r="D463" s="26" t="str">
        <f ca="1">Source!H127</f>
        <v>100 м2</v>
      </c>
      <c r="E463" s="10">
        <f ca="1">Source!I127</f>
        <v>7.9000000000000008E-3</v>
      </c>
      <c r="F463" s="27">
        <f ca="1">Source!AL127+Source!AM127+Source!AO127</f>
        <v>428.57</v>
      </c>
      <c r="G463" s="28"/>
      <c r="H463" s="27"/>
      <c r="I463" s="28" t="str">
        <f ca="1">Source!BO127</f>
        <v/>
      </c>
      <c r="J463" s="28"/>
      <c r="K463" s="27"/>
      <c r="L463" s="29"/>
      <c r="S463">
        <f ca="1">ROUND((Source!FX127/100)*((ROUND(Source!AF127*Source!I127, 2)+ROUND(Source!AE127*Source!I127, 2))), 2)</f>
        <v>1.79</v>
      </c>
      <c r="T463">
        <f ca="1">Source!X127</f>
        <v>10.96</v>
      </c>
      <c r="U463">
        <f ca="1">ROUND((Source!FY127/100)*((ROUND(Source!AF127*Source!I127, 2)+ROUND(Source!AE127*Source!I127, 2))), 2)</f>
        <v>1.04</v>
      </c>
      <c r="V463">
        <f ca="1">Source!Y127</f>
        <v>6.35</v>
      </c>
    </row>
    <row r="464" spans="1:26">
      <c r="C464" s="20" t="str">
        <f ca="1">"Объем: "&amp;Source!I127&amp;"=0,79/"&amp;"100"</f>
        <v>Объем: 0,0079=0,79/100</v>
      </c>
    </row>
    <row r="465" spans="1:26" ht="14.25">
      <c r="A465" s="42"/>
      <c r="B465" s="43"/>
      <c r="C465" s="43" t="s">
        <v>389</v>
      </c>
      <c r="D465" s="26"/>
      <c r="E465" s="10"/>
      <c r="F465" s="27">
        <f ca="1">Source!AO127</f>
        <v>186.31</v>
      </c>
      <c r="G465" s="28" t="str">
        <f ca="1">Source!DG127</f>
        <v>)*1,15</v>
      </c>
      <c r="H465" s="27">
        <f ca="1">ROUND(Source!AF127*Source!I127, 2)</f>
        <v>1.69</v>
      </c>
      <c r="I465" s="28"/>
      <c r="J465" s="28">
        <f ca="1">IF(Source!BA127&lt;&gt; 0, Source!BA127, 1)</f>
        <v>6.11</v>
      </c>
      <c r="K465" s="27">
        <f ca="1">Source!S127</f>
        <v>10.34</v>
      </c>
      <c r="L465" s="29"/>
      <c r="R465">
        <f>H465</f>
        <v>1.69</v>
      </c>
    </row>
    <row r="466" spans="1:26" ht="14.25">
      <c r="A466" s="42"/>
      <c r="B466" s="43"/>
      <c r="C466" s="43" t="s">
        <v>276</v>
      </c>
      <c r="D466" s="26"/>
      <c r="E466" s="10"/>
      <c r="F466" s="27">
        <f ca="1">Source!AM127</f>
        <v>138.79</v>
      </c>
      <c r="G466" s="28" t="str">
        <f ca="1">Source!DE127</f>
        <v>)*1,25</v>
      </c>
      <c r="H466" s="27">
        <f ca="1">ROUND(Source!AD127*Source!I127, 2)</f>
        <v>1.37</v>
      </c>
      <c r="I466" s="28"/>
      <c r="J466" s="28">
        <f ca="1">IF(Source!BB127&lt;&gt; 0, Source!BB127, 1)</f>
        <v>6.11</v>
      </c>
      <c r="K466" s="27">
        <f ca="1">Source!Q127</f>
        <v>8.3699999999999992</v>
      </c>
      <c r="L466" s="29"/>
    </row>
    <row r="467" spans="1:26" ht="14.25">
      <c r="A467" s="42"/>
      <c r="B467" s="43"/>
      <c r="C467" s="43" t="s">
        <v>390</v>
      </c>
      <c r="D467" s="26"/>
      <c r="E467" s="10"/>
      <c r="F467" s="27">
        <f ca="1">Source!AN127</f>
        <v>19.97</v>
      </c>
      <c r="G467" s="28" t="str">
        <f ca="1">Source!DF127</f>
        <v>)*1,25</v>
      </c>
      <c r="H467" s="30">
        <f ca="1">ROUND(Source!AE127*Source!I127, 2)</f>
        <v>0.2</v>
      </c>
      <c r="I467" s="28"/>
      <c r="J467" s="28">
        <f ca="1">IF(Source!BS127&lt;&gt; 0, Source!BS127, 1)</f>
        <v>6.11</v>
      </c>
      <c r="K467" s="30">
        <f ca="1">Source!R127</f>
        <v>1.2</v>
      </c>
      <c r="L467" s="29"/>
      <c r="R467">
        <f>H467</f>
        <v>0.2</v>
      </c>
    </row>
    <row r="468" spans="1:26" ht="14.25">
      <c r="A468" s="42"/>
      <c r="B468" s="43"/>
      <c r="C468" s="43" t="s">
        <v>391</v>
      </c>
      <c r="D468" s="26"/>
      <c r="E468" s="10"/>
      <c r="F468" s="27">
        <f ca="1">Source!AL127</f>
        <v>103.47</v>
      </c>
      <c r="G468" s="28" t="str">
        <f ca="1">Source!DD127</f>
        <v/>
      </c>
      <c r="H468" s="27">
        <f ca="1">ROUND(Source!AC127*Source!I127, 2)</f>
        <v>0.82</v>
      </c>
      <c r="I468" s="28"/>
      <c r="J468" s="28">
        <f ca="1">IF(Source!BC127&lt;&gt; 0, Source!BC127, 1)</f>
        <v>6.11</v>
      </c>
      <c r="K468" s="27">
        <f ca="1">Source!P127</f>
        <v>4.99</v>
      </c>
      <c r="L468" s="29"/>
    </row>
    <row r="469" spans="1:26" ht="14.25">
      <c r="A469" s="42"/>
      <c r="B469" s="43"/>
      <c r="C469" s="43" t="s">
        <v>392</v>
      </c>
      <c r="D469" s="26" t="s">
        <v>393</v>
      </c>
      <c r="E469" s="10">
        <f ca="1">Source!BZ127</f>
        <v>105</v>
      </c>
      <c r="F469" s="57" t="str">
        <f ca="1">CONCATENATE(" )", Source!DL127, Source!FT127, "=", Source!FX127)</f>
        <v xml:space="preserve"> )*0,9=94,5</v>
      </c>
      <c r="G469" s="58"/>
      <c r="H469" s="27">
        <f ca="1">SUM(S463:S472)</f>
        <v>1.79</v>
      </c>
      <c r="I469" s="31"/>
      <c r="J469" s="25">
        <f ca="1">Source!AT127</f>
        <v>95</v>
      </c>
      <c r="K469" s="27">
        <f ca="1">SUM(T463:T472)</f>
        <v>10.96</v>
      </c>
      <c r="L469" s="29"/>
    </row>
    <row r="470" spans="1:26" ht="14.25">
      <c r="A470" s="42"/>
      <c r="B470" s="43"/>
      <c r="C470" s="43" t="s">
        <v>394</v>
      </c>
      <c r="D470" s="26" t="s">
        <v>393</v>
      </c>
      <c r="E470" s="10">
        <f ca="1">Source!CA127</f>
        <v>65</v>
      </c>
      <c r="F470" s="57" t="str">
        <f ca="1">CONCATENATE(" )", Source!DM127, Source!FU127, "=", Source!FY127)</f>
        <v xml:space="preserve"> )*0,85=55,25</v>
      </c>
      <c r="G470" s="58"/>
      <c r="H470" s="27">
        <f ca="1">SUM(U463:U472)</f>
        <v>1.04</v>
      </c>
      <c r="I470" s="31"/>
      <c r="J470" s="25">
        <f ca="1">Source!AU127</f>
        <v>55</v>
      </c>
      <c r="K470" s="27">
        <f ca="1">SUM(V463:V472)</f>
        <v>6.35</v>
      </c>
      <c r="L470" s="29"/>
    </row>
    <row r="471" spans="1:26" ht="14.25">
      <c r="A471" s="42"/>
      <c r="B471" s="43"/>
      <c r="C471" s="43" t="s">
        <v>395</v>
      </c>
      <c r="D471" s="26" t="s">
        <v>396</v>
      </c>
      <c r="E471" s="10">
        <f ca="1">Source!AQ127</f>
        <v>22.42</v>
      </c>
      <c r="F471" s="27"/>
      <c r="G471" s="28" t="str">
        <f ca="1">Source!DI127</f>
        <v>)*1,15</v>
      </c>
      <c r="H471" s="27"/>
      <c r="I471" s="28"/>
      <c r="J471" s="28"/>
      <c r="K471" s="27"/>
      <c r="L471" s="38">
        <f ca="1">Source!U127</f>
        <v>0.20368570000000003</v>
      </c>
    </row>
    <row r="472" spans="1:26" ht="28.5">
      <c r="A472" s="44" t="str">
        <f ca="1">Source!E128</f>
        <v>47,1</v>
      </c>
      <c r="B472" s="45" t="str">
        <f ca="1">Source!F128</f>
        <v>04.1.02.01-0005</v>
      </c>
      <c r="C472" s="45" t="str">
        <f ca="1">Source!G128</f>
        <v>Бетон мелкозернистый, класс В12,5 (М150)</v>
      </c>
      <c r="D472" s="32" t="str">
        <f ca="1">Source!H128</f>
        <v>м3</v>
      </c>
      <c r="E472" s="33">
        <f ca="1">Source!I128</f>
        <v>8.0579999999999999E-2</v>
      </c>
      <c r="F472" s="34">
        <f ca="1">Source!AL128+Source!AM128+Source!AO128</f>
        <v>480</v>
      </c>
      <c r="G472" s="40" t="s">
        <v>1069</v>
      </c>
      <c r="H472" s="34">
        <f ca="1">ROUND(Source!AC128*Source!I128, 2)+ROUND(Source!AD128*Source!I128, 2)+ROUND(Source!AF128*Source!I128, 2)</f>
        <v>38.68</v>
      </c>
      <c r="I472" s="35"/>
      <c r="J472" s="35">
        <f ca="1">IF(Source!BC128&lt;&gt; 0, Source!BC128, 1)</f>
        <v>6.11</v>
      </c>
      <c r="K472" s="34">
        <f ca="1">Source!O128</f>
        <v>236.33</v>
      </c>
      <c r="L472" s="41"/>
      <c r="S472">
        <f ca="1">ROUND((Source!FX128/100)*((ROUND(Source!AF128*Source!I128, 2)+ROUND(Source!AE128*Source!I128, 2))), 2)</f>
        <v>0</v>
      </c>
      <c r="T472">
        <f ca="1">Source!X128</f>
        <v>0</v>
      </c>
      <c r="U472">
        <f ca="1">ROUND((Source!FY128/100)*((ROUND(Source!AF128*Source!I128, 2)+ROUND(Source!AE128*Source!I128, 2))), 2)</f>
        <v>0</v>
      </c>
      <c r="V472">
        <f ca="1">Source!Y128</f>
        <v>0</v>
      </c>
      <c r="W472">
        <f ca="1">IF(Source!BI128&lt;=1,H472, 0)</f>
        <v>38.68</v>
      </c>
      <c r="X472">
        <f ca="1">IF(Source!BI128=2,H472, 0)</f>
        <v>0</v>
      </c>
      <c r="Y472">
        <f ca="1">IF(Source!BI128=3,H472, 0)</f>
        <v>0</v>
      </c>
      <c r="Z472">
        <f ca="1">IF(Source!BI128=4,H472, 0)</f>
        <v>0</v>
      </c>
    </row>
    <row r="473" spans="1:26" ht="15">
      <c r="G473" s="56">
        <f ca="1">H465+H466+H468+H469+H470+SUM(H472:H472)</f>
        <v>45.39</v>
      </c>
      <c r="H473" s="56"/>
      <c r="J473" s="56">
        <f ca="1">K465+K466+K468+K469+K470+SUM(K472:K472)</f>
        <v>277.34000000000003</v>
      </c>
      <c r="K473" s="56"/>
      <c r="L473" s="37">
        <f ca="1">Source!U127</f>
        <v>0.20368570000000003</v>
      </c>
      <c r="O473" s="21">
        <f>G473</f>
        <v>45.39</v>
      </c>
      <c r="P473" s="21">
        <f>J473</f>
        <v>277.34000000000003</v>
      </c>
      <c r="Q473" s="21">
        <f>L473</f>
        <v>0.20368570000000003</v>
      </c>
      <c r="W473">
        <f ca="1">IF(Source!BI127&lt;=1,H465+H466+H468+H469+H470, 0)</f>
        <v>6.71</v>
      </c>
      <c r="X473">
        <f ca="1">IF(Source!BI127=2,H465+H466+H468+H469+H470, 0)</f>
        <v>0</v>
      </c>
      <c r="Y473">
        <f ca="1">IF(Source!BI127=3,H465+H466+H468+H469+H470, 0)</f>
        <v>0</v>
      </c>
      <c r="Z473">
        <f ca="1">IF(Source!BI127=4,H465+H466+H468+H469+H470, 0)</f>
        <v>0</v>
      </c>
    </row>
    <row r="474" spans="1:26" ht="42.75">
      <c r="A474" s="42" t="str">
        <f ca="1">Source!E129</f>
        <v>48</v>
      </c>
      <c r="B474" s="43" t="str">
        <f ca="1">Source!F129</f>
        <v>06-01-014-02</v>
      </c>
      <c r="C474" s="43" t="str">
        <f ca="1">Source!G129</f>
        <v>На каждые 10 мм изменения толщины добавлять или исключать к расценке 06-01-014-01</v>
      </c>
      <c r="D474" s="26" t="str">
        <f ca="1">Source!H129</f>
        <v>100 м2</v>
      </c>
      <c r="E474" s="10">
        <f ca="1">Source!I129</f>
        <v>7.9000000000000008E-3</v>
      </c>
      <c r="F474" s="27">
        <f ca="1">Source!AL129+Source!AM129+Source!AO129</f>
        <v>35.520000000000003</v>
      </c>
      <c r="G474" s="28"/>
      <c r="H474" s="27"/>
      <c r="I474" s="28" t="str">
        <f ca="1">Source!BO129</f>
        <v/>
      </c>
      <c r="J474" s="28"/>
      <c r="K474" s="27"/>
      <c r="L474" s="29"/>
      <c r="S474">
        <f ca="1">ROUND((Source!FX129/100)*((ROUND(Source!AF129*Source!I129, 2)+ROUND(Source!AE129*Source!I129, 2))), 2)</f>
        <v>1.2</v>
      </c>
      <c r="T474">
        <f ca="1">Source!X129</f>
        <v>7.39</v>
      </c>
      <c r="U474">
        <f ca="1">ROUND((Source!FY129/100)*((ROUND(Source!AF129*Source!I129, 2)+ROUND(Source!AE129*Source!I129, 2))), 2)</f>
        <v>0.7</v>
      </c>
      <c r="V474">
        <f ca="1">Source!Y129</f>
        <v>4.28</v>
      </c>
    </row>
    <row r="475" spans="1:26">
      <c r="C475" s="20" t="str">
        <f ca="1">"Объем: "&amp;Source!I129&amp;"=0,79/"&amp;"100"</f>
        <v>Объем: 0,0079=0,79/100</v>
      </c>
    </row>
    <row r="476" spans="1:26" ht="14.25">
      <c r="A476" s="42"/>
      <c r="B476" s="43"/>
      <c r="C476" s="43" t="s">
        <v>389</v>
      </c>
      <c r="D476" s="26"/>
      <c r="E476" s="10"/>
      <c r="F476" s="27">
        <f ca="1">Source!AO129</f>
        <v>11.88</v>
      </c>
      <c r="G476" s="28" t="str">
        <f ca="1">Source!DG129</f>
        <v>)*1,15*10</v>
      </c>
      <c r="H476" s="27">
        <f ca="1">ROUND(Source!AF129*Source!I129, 2)</f>
        <v>1.08</v>
      </c>
      <c r="I476" s="28"/>
      <c r="J476" s="28">
        <f ca="1">IF(Source!BA129&lt;&gt; 0, Source!BA129, 1)</f>
        <v>6.11</v>
      </c>
      <c r="K476" s="27">
        <f ca="1">Source!S129</f>
        <v>6.59</v>
      </c>
      <c r="L476" s="29"/>
      <c r="R476">
        <f>H476</f>
        <v>1.08</v>
      </c>
    </row>
    <row r="477" spans="1:26" ht="14.25">
      <c r="A477" s="42"/>
      <c r="B477" s="43"/>
      <c r="C477" s="43" t="s">
        <v>276</v>
      </c>
      <c r="D477" s="26"/>
      <c r="E477" s="10"/>
      <c r="F477" s="27">
        <f ca="1">Source!AM129</f>
        <v>13.64</v>
      </c>
      <c r="G477" s="28" t="str">
        <f ca="1">Source!DE129</f>
        <v>)*1,25*10</v>
      </c>
      <c r="H477" s="27">
        <f ca="1">ROUND(Source!AD129*Source!I129, 2)</f>
        <v>1.35</v>
      </c>
      <c r="I477" s="28"/>
      <c r="J477" s="28">
        <f ca="1">IF(Source!BB129&lt;&gt; 0, Source!BB129, 1)</f>
        <v>6.11</v>
      </c>
      <c r="K477" s="27">
        <f ca="1">Source!Q129</f>
        <v>8.23</v>
      </c>
      <c r="L477" s="29"/>
    </row>
    <row r="478" spans="1:26" ht="14.25">
      <c r="A478" s="42"/>
      <c r="B478" s="43"/>
      <c r="C478" s="43" t="s">
        <v>390</v>
      </c>
      <c r="D478" s="26"/>
      <c r="E478" s="10"/>
      <c r="F478" s="27">
        <f ca="1">Source!AN129</f>
        <v>1.97</v>
      </c>
      <c r="G478" s="28" t="str">
        <f ca="1">Source!DF129</f>
        <v>)*1,25*10</v>
      </c>
      <c r="H478" s="30">
        <f ca="1">ROUND(Source!AE129*Source!I129, 2)</f>
        <v>0.19</v>
      </c>
      <c r="I478" s="28"/>
      <c r="J478" s="28">
        <f ca="1">IF(Source!BS129&lt;&gt; 0, Source!BS129, 1)</f>
        <v>6.11</v>
      </c>
      <c r="K478" s="30">
        <f ca="1">Source!R129</f>
        <v>1.19</v>
      </c>
      <c r="L478" s="29"/>
      <c r="R478">
        <f>H478</f>
        <v>0.19</v>
      </c>
    </row>
    <row r="479" spans="1:26" ht="14.25">
      <c r="A479" s="42"/>
      <c r="B479" s="43"/>
      <c r="C479" s="43" t="s">
        <v>391</v>
      </c>
      <c r="D479" s="26"/>
      <c r="E479" s="10"/>
      <c r="F479" s="27">
        <f ca="1">Source!AL129</f>
        <v>10</v>
      </c>
      <c r="G479" s="28" t="str">
        <f ca="1">Source!DD129</f>
        <v>*10</v>
      </c>
      <c r="H479" s="27">
        <f ca="1">ROUND(Source!AC129*Source!I129, 2)</f>
        <v>0.79</v>
      </c>
      <c r="I479" s="28"/>
      <c r="J479" s="28">
        <f ca="1">IF(Source!BC129&lt;&gt; 0, Source!BC129, 1)</f>
        <v>6.11</v>
      </c>
      <c r="K479" s="27">
        <f ca="1">Source!P129</f>
        <v>4.83</v>
      </c>
      <c r="L479" s="29"/>
    </row>
    <row r="480" spans="1:26" ht="14.25">
      <c r="A480" s="42"/>
      <c r="B480" s="43"/>
      <c r="C480" s="43" t="s">
        <v>392</v>
      </c>
      <c r="D480" s="26" t="s">
        <v>393</v>
      </c>
      <c r="E480" s="10">
        <f ca="1">Source!BZ129</f>
        <v>105</v>
      </c>
      <c r="F480" s="57" t="str">
        <f ca="1">CONCATENATE(" )", Source!DL129, Source!FT129, "=", Source!FX129)</f>
        <v xml:space="preserve"> )*0,9=94,5</v>
      </c>
      <c r="G480" s="58"/>
      <c r="H480" s="27">
        <f ca="1">SUM(S474:S483)</f>
        <v>1.2</v>
      </c>
      <c r="I480" s="31"/>
      <c r="J480" s="25">
        <f ca="1">Source!AT129</f>
        <v>95</v>
      </c>
      <c r="K480" s="27">
        <f ca="1">SUM(T474:T483)</f>
        <v>7.39</v>
      </c>
      <c r="L480" s="29"/>
    </row>
    <row r="481" spans="1:26" ht="14.25">
      <c r="A481" s="42"/>
      <c r="B481" s="43"/>
      <c r="C481" s="43" t="s">
        <v>394</v>
      </c>
      <c r="D481" s="26" t="s">
        <v>393</v>
      </c>
      <c r="E481" s="10">
        <f ca="1">Source!CA129</f>
        <v>65</v>
      </c>
      <c r="F481" s="57" t="str">
        <f ca="1">CONCATENATE(" )", Source!DM129, Source!FU129, "=", Source!FY129)</f>
        <v xml:space="preserve"> )*0,85=55,25</v>
      </c>
      <c r="G481" s="58"/>
      <c r="H481" s="27">
        <f ca="1">SUM(U474:U483)</f>
        <v>0.7</v>
      </c>
      <c r="I481" s="31"/>
      <c r="J481" s="25">
        <f ca="1">Source!AU129</f>
        <v>55</v>
      </c>
      <c r="K481" s="27">
        <f ca="1">SUM(V474:V483)</f>
        <v>4.28</v>
      </c>
      <c r="L481" s="29"/>
    </row>
    <row r="482" spans="1:26" ht="14.25">
      <c r="A482" s="42"/>
      <c r="B482" s="43"/>
      <c r="C482" s="43" t="s">
        <v>395</v>
      </c>
      <c r="D482" s="26" t="s">
        <v>396</v>
      </c>
      <c r="E482" s="10">
        <f ca="1">Source!AQ129</f>
        <v>1.43</v>
      </c>
      <c r="F482" s="27"/>
      <c r="G482" s="28" t="str">
        <f ca="1">Source!DI129</f>
        <v>)*1,15*10</v>
      </c>
      <c r="H482" s="27"/>
      <c r="I482" s="28"/>
      <c r="J482" s="28"/>
      <c r="K482" s="27"/>
      <c r="L482" s="38">
        <f ca="1">Source!U129</f>
        <v>0.12991550000000002</v>
      </c>
    </row>
    <row r="483" spans="1:26" ht="28.5">
      <c r="A483" s="44" t="str">
        <f ca="1">Source!E130</f>
        <v>48,1</v>
      </c>
      <c r="B483" s="45" t="str">
        <f ca="1">Source!F130</f>
        <v>04.1.02.01-0005</v>
      </c>
      <c r="C483" s="45" t="str">
        <f ca="1">Source!G130</f>
        <v>Бетон мелкозернистый, класс В12,5 (М150)</v>
      </c>
      <c r="D483" s="32" t="str">
        <f ca="1">Source!H130</f>
        <v>м3</v>
      </c>
      <c r="E483" s="33">
        <f ca="1">Source!I130</f>
        <v>0.80579999999999996</v>
      </c>
      <c r="F483" s="34">
        <f ca="1">Source!AL130+Source!AM130+Source!AO130</f>
        <v>480</v>
      </c>
      <c r="G483" s="40" t="s">
        <v>398</v>
      </c>
      <c r="H483" s="34">
        <f ca="1">ROUND(Source!AC130*Source!I130, 2)+ROUND(Source!AD130*Source!I130, 2)+ROUND(Source!AF130*Source!I130, 2)</f>
        <v>386.78</v>
      </c>
      <c r="I483" s="35"/>
      <c r="J483" s="35">
        <f ca="1">IF(Source!BC130&lt;&gt; 0, Source!BC130, 1)</f>
        <v>6.11</v>
      </c>
      <c r="K483" s="34">
        <f ca="1">Source!O130</f>
        <v>2363.25</v>
      </c>
      <c r="L483" s="41"/>
      <c r="S483">
        <f ca="1">ROUND((Source!FX130/100)*((ROUND(Source!AF130*Source!I130, 2)+ROUND(Source!AE130*Source!I130, 2))), 2)</f>
        <v>0</v>
      </c>
      <c r="T483">
        <f ca="1">Source!X130</f>
        <v>0</v>
      </c>
      <c r="U483">
        <f ca="1">ROUND((Source!FY130/100)*((ROUND(Source!AF130*Source!I130, 2)+ROUND(Source!AE130*Source!I130, 2))), 2)</f>
        <v>0</v>
      </c>
      <c r="V483">
        <f ca="1">Source!Y130</f>
        <v>0</v>
      </c>
      <c r="W483">
        <f ca="1">IF(Source!BI130&lt;=1,H483, 0)</f>
        <v>386.78</v>
      </c>
      <c r="X483">
        <f ca="1">IF(Source!BI130=2,H483, 0)</f>
        <v>0</v>
      </c>
      <c r="Y483">
        <f ca="1">IF(Source!BI130=3,H483, 0)</f>
        <v>0</v>
      </c>
      <c r="Z483">
        <f ca="1">IF(Source!BI130=4,H483, 0)</f>
        <v>0</v>
      </c>
    </row>
    <row r="484" spans="1:26" ht="15">
      <c r="G484" s="56">
        <f ca="1">H476+H477+H479+H480+H481+SUM(H483:H483)</f>
        <v>391.9</v>
      </c>
      <c r="H484" s="56"/>
      <c r="J484" s="56">
        <f ca="1">K476+K477+K479+K480+K481+SUM(K483:K483)</f>
        <v>2394.5700000000002</v>
      </c>
      <c r="K484" s="56"/>
      <c r="L484" s="37">
        <f ca="1">Source!U129</f>
        <v>0.12991550000000002</v>
      </c>
      <c r="O484" s="21">
        <f>G484</f>
        <v>391.9</v>
      </c>
      <c r="P484" s="21">
        <f>J484</f>
        <v>2394.5700000000002</v>
      </c>
      <c r="Q484" s="21">
        <f>L484</f>
        <v>0.12991550000000002</v>
      </c>
      <c r="W484">
        <f ca="1">IF(Source!BI129&lt;=1,H476+H477+H479+H480+H481, 0)</f>
        <v>5.12</v>
      </c>
      <c r="X484">
        <f ca="1">IF(Source!BI129=2,H476+H477+H479+H480+H481, 0)</f>
        <v>0</v>
      </c>
      <c r="Y484">
        <f ca="1">IF(Source!BI129=3,H476+H477+H479+H480+H481, 0)</f>
        <v>0</v>
      </c>
      <c r="Z484">
        <f ca="1">IF(Source!BI129=4,H476+H477+H479+H480+H481, 0)</f>
        <v>0</v>
      </c>
    </row>
    <row r="485" spans="1:26" ht="28.5">
      <c r="A485" s="42" t="str">
        <f ca="1">Source!E131</f>
        <v>49</v>
      </c>
      <c r="B485" s="43" t="str">
        <f ca="1">Source!F131</f>
        <v>06-01-015-10</v>
      </c>
      <c r="C485" s="43" t="str">
        <f ca="1">Source!G131</f>
        <v>Армирование подстилающих слоев и набетонок</v>
      </c>
      <c r="D485" s="26" t="str">
        <f ca="1">Source!H131</f>
        <v>т</v>
      </c>
      <c r="E485" s="10">
        <f ca="1">Source!I131</f>
        <v>0.85260000000000002</v>
      </c>
      <c r="F485" s="27">
        <f ca="1">Source!AL131+Source!AM131+Source!AO131</f>
        <v>429.97</v>
      </c>
      <c r="G485" s="28"/>
      <c r="H485" s="27"/>
      <c r="I485" s="28" t="str">
        <f ca="1">Source!BO131</f>
        <v/>
      </c>
      <c r="J485" s="28"/>
      <c r="K485" s="27"/>
      <c r="L485" s="29"/>
      <c r="S485">
        <f ca="1">ROUND((Source!FX131/100)*((ROUND(Source!AF131*Source!I131, 2)+ROUND(Source!AE131*Source!I131, 2))), 2)</f>
        <v>108.51</v>
      </c>
      <c r="T485">
        <f ca="1">Source!X131</f>
        <v>666.52</v>
      </c>
      <c r="U485">
        <f ca="1">ROUND((Source!FY131/100)*((ROUND(Source!AF131*Source!I131, 2)+ROUND(Source!AE131*Source!I131, 2))), 2)</f>
        <v>63.44</v>
      </c>
      <c r="V485">
        <f ca="1">Source!Y131</f>
        <v>385.88</v>
      </c>
    </row>
    <row r="486" spans="1:26" ht="14.25">
      <c r="A486" s="42"/>
      <c r="B486" s="43"/>
      <c r="C486" s="43" t="s">
        <v>389</v>
      </c>
      <c r="D486" s="26"/>
      <c r="E486" s="10"/>
      <c r="F486" s="27">
        <f ca="1">Source!AO131</f>
        <v>111.99</v>
      </c>
      <c r="G486" s="28" t="str">
        <f ca="1">Source!DG131</f>
        <v>)*1,15</v>
      </c>
      <c r="H486" s="27">
        <f ca="1">ROUND(Source!AF131*Source!I131, 2)</f>
        <v>109.81</v>
      </c>
      <c r="I486" s="28"/>
      <c r="J486" s="28">
        <f ca="1">IF(Source!BA131&lt;&gt; 0, Source!BA131, 1)</f>
        <v>6.11</v>
      </c>
      <c r="K486" s="27">
        <f ca="1">Source!S131</f>
        <v>670.92</v>
      </c>
      <c r="L486" s="29"/>
      <c r="R486">
        <f>H486</f>
        <v>109.81</v>
      </c>
    </row>
    <row r="487" spans="1:26" ht="14.25">
      <c r="A487" s="42"/>
      <c r="B487" s="43"/>
      <c r="C487" s="43" t="s">
        <v>276</v>
      </c>
      <c r="D487" s="26"/>
      <c r="E487" s="10"/>
      <c r="F487" s="27">
        <f ca="1">Source!AM131</f>
        <v>32.380000000000003</v>
      </c>
      <c r="G487" s="28" t="str">
        <f ca="1">Source!DE131</f>
        <v>)*1,25</v>
      </c>
      <c r="H487" s="27">
        <f ca="1">ROUND(Source!AD131*Source!I131, 2)</f>
        <v>34.51</v>
      </c>
      <c r="I487" s="28"/>
      <c r="J487" s="28">
        <f ca="1">IF(Source!BB131&lt;&gt; 0, Source!BB131, 1)</f>
        <v>6.11</v>
      </c>
      <c r="K487" s="27">
        <f ca="1">Source!Q131</f>
        <v>210.88</v>
      </c>
      <c r="L487" s="29"/>
    </row>
    <row r="488" spans="1:26" ht="14.25">
      <c r="A488" s="42"/>
      <c r="B488" s="43"/>
      <c r="C488" s="43" t="s">
        <v>390</v>
      </c>
      <c r="D488" s="26"/>
      <c r="E488" s="10"/>
      <c r="F488" s="27">
        <f ca="1">Source!AN131</f>
        <v>4.71</v>
      </c>
      <c r="G488" s="28" t="str">
        <f ca="1">Source!DF131</f>
        <v>)*1,25</v>
      </c>
      <c r="H488" s="30">
        <f ca="1">ROUND(Source!AE131*Source!I131, 2)</f>
        <v>5.0199999999999996</v>
      </c>
      <c r="I488" s="28"/>
      <c r="J488" s="28">
        <f ca="1">IF(Source!BS131&lt;&gt; 0, Source!BS131, 1)</f>
        <v>6.11</v>
      </c>
      <c r="K488" s="30">
        <f ca="1">Source!R131</f>
        <v>30.68</v>
      </c>
      <c r="L488" s="29"/>
      <c r="R488">
        <f>H488</f>
        <v>5.0199999999999996</v>
      </c>
    </row>
    <row r="489" spans="1:26" ht="14.25">
      <c r="A489" s="42"/>
      <c r="B489" s="43"/>
      <c r="C489" s="43" t="s">
        <v>391</v>
      </c>
      <c r="D489" s="26"/>
      <c r="E489" s="10"/>
      <c r="F489" s="27">
        <f ca="1">Source!AL131</f>
        <v>285.60000000000002</v>
      </c>
      <c r="G489" s="28" t="str">
        <f ca="1">Source!DD131</f>
        <v/>
      </c>
      <c r="H489" s="27">
        <f ca="1">ROUND(Source!AC131*Source!I131, 2)</f>
        <v>243.5</v>
      </c>
      <c r="I489" s="28"/>
      <c r="J489" s="28">
        <f ca="1">IF(Source!BC131&lt;&gt; 0, Source!BC131, 1)</f>
        <v>6.11</v>
      </c>
      <c r="K489" s="27">
        <f ca="1">Source!P131</f>
        <v>1487.8</v>
      </c>
      <c r="L489" s="29"/>
    </row>
    <row r="490" spans="1:26" ht="14.25">
      <c r="A490" s="42"/>
      <c r="B490" s="43"/>
      <c r="C490" s="43" t="s">
        <v>392</v>
      </c>
      <c r="D490" s="26" t="s">
        <v>393</v>
      </c>
      <c r="E490" s="10">
        <f ca="1">Source!BZ131</f>
        <v>105</v>
      </c>
      <c r="F490" s="57" t="str">
        <f ca="1">CONCATENATE(" )", Source!DL131, Source!FT131, "=", Source!FX131)</f>
        <v xml:space="preserve"> )*0,9=94,5</v>
      </c>
      <c r="G490" s="58"/>
      <c r="H490" s="27">
        <f ca="1">SUM(S485:S493)</f>
        <v>108.51</v>
      </c>
      <c r="I490" s="31"/>
      <c r="J490" s="25">
        <f ca="1">Source!AT131</f>
        <v>95</v>
      </c>
      <c r="K490" s="27">
        <f ca="1">SUM(T485:T493)</f>
        <v>666.52</v>
      </c>
      <c r="L490" s="29"/>
    </row>
    <row r="491" spans="1:26" ht="14.25">
      <c r="A491" s="42"/>
      <c r="B491" s="43"/>
      <c r="C491" s="43" t="s">
        <v>394</v>
      </c>
      <c r="D491" s="26" t="s">
        <v>393</v>
      </c>
      <c r="E491" s="10">
        <f ca="1">Source!CA131</f>
        <v>65</v>
      </c>
      <c r="F491" s="57" t="str">
        <f ca="1">CONCATENATE(" )", Source!DM131, Source!FU131, "=", Source!FY131)</f>
        <v xml:space="preserve"> )*0,85=55,25</v>
      </c>
      <c r="G491" s="58"/>
      <c r="H491" s="27">
        <f ca="1">SUM(U485:U493)</f>
        <v>63.44</v>
      </c>
      <c r="I491" s="31"/>
      <c r="J491" s="25">
        <f ca="1">Source!AU131</f>
        <v>55</v>
      </c>
      <c r="K491" s="27">
        <f ca="1">SUM(V485:V493)</f>
        <v>385.88</v>
      </c>
      <c r="L491" s="29"/>
    </row>
    <row r="492" spans="1:26" ht="14.25">
      <c r="A492" s="42"/>
      <c r="B492" s="43"/>
      <c r="C492" s="43" t="s">
        <v>395</v>
      </c>
      <c r="D492" s="26" t="s">
        <v>396</v>
      </c>
      <c r="E492" s="10">
        <f ca="1">Source!AQ131</f>
        <v>12.64</v>
      </c>
      <c r="F492" s="27"/>
      <c r="G492" s="28" t="str">
        <f ca="1">Source!DI131</f>
        <v>)*1,15</v>
      </c>
      <c r="H492" s="27"/>
      <c r="I492" s="28"/>
      <c r="J492" s="28"/>
      <c r="K492" s="27"/>
      <c r="L492" s="38">
        <f ca="1">Source!U131</f>
        <v>12.3933936</v>
      </c>
    </row>
    <row r="493" spans="1:26" ht="42.75">
      <c r="A493" s="44" t="str">
        <f ca="1">Source!E132</f>
        <v>49,1</v>
      </c>
      <c r="B493" s="45" t="str">
        <f ca="1">Source!F132</f>
        <v>08.1.02.17-0097</v>
      </c>
      <c r="C493" s="45" t="str">
        <f ca="1">Source!G132</f>
        <v>Сетка сварная из арматурной проволоки диаметром 5,0 мм, без покрытия, 100х100 мм</v>
      </c>
      <c r="D493" s="32" t="str">
        <f ca="1">Source!H132</f>
        <v>м2</v>
      </c>
      <c r="E493" s="33">
        <f ca="1">Source!I132</f>
        <v>294</v>
      </c>
      <c r="F493" s="34">
        <f ca="1">Source!AL132+Source!AM132+Source!AO132</f>
        <v>23.76</v>
      </c>
      <c r="G493" s="40" t="s">
        <v>1069</v>
      </c>
      <c r="H493" s="34">
        <f ca="1">ROUND(Source!AC132*Source!I132, 2)+ROUND(Source!AD132*Source!I132, 2)+ROUND(Source!AF132*Source!I132, 2)</f>
        <v>6985.44</v>
      </c>
      <c r="I493" s="35"/>
      <c r="J493" s="35">
        <f ca="1">IF(Source!BC132&lt;&gt; 0, Source!BC132, 1)</f>
        <v>6.11</v>
      </c>
      <c r="K493" s="34">
        <f ca="1">Source!O132</f>
        <v>42681.04</v>
      </c>
      <c r="L493" s="41"/>
      <c r="S493">
        <f ca="1">ROUND((Source!FX132/100)*((ROUND(Source!AF132*Source!I132, 2)+ROUND(Source!AE132*Source!I132, 2))), 2)</f>
        <v>0</v>
      </c>
      <c r="T493">
        <f ca="1">Source!X132</f>
        <v>0</v>
      </c>
      <c r="U493">
        <f ca="1">ROUND((Source!FY132/100)*((ROUND(Source!AF132*Source!I132, 2)+ROUND(Source!AE132*Source!I132, 2))), 2)</f>
        <v>0</v>
      </c>
      <c r="V493">
        <f ca="1">Source!Y132</f>
        <v>0</v>
      </c>
      <c r="W493">
        <f ca="1">IF(Source!BI132&lt;=1,H493, 0)</f>
        <v>6985.44</v>
      </c>
      <c r="X493">
        <f ca="1">IF(Source!BI132=2,H493, 0)</f>
        <v>0</v>
      </c>
      <c r="Y493">
        <f ca="1">IF(Source!BI132=3,H493, 0)</f>
        <v>0</v>
      </c>
      <c r="Z493">
        <f ca="1">IF(Source!BI132=4,H493, 0)</f>
        <v>0</v>
      </c>
    </row>
    <row r="494" spans="1:26" ht="15">
      <c r="G494" s="56">
        <f ca="1">H486+H487+H489+H490+H491+SUM(H493:H493)</f>
        <v>7545.2099999999991</v>
      </c>
      <c r="H494" s="56"/>
      <c r="J494" s="56">
        <f ca="1">K486+K487+K489+K490+K491+SUM(K493:K493)</f>
        <v>46103.040000000001</v>
      </c>
      <c r="K494" s="56"/>
      <c r="L494" s="37">
        <f ca="1">Source!U131</f>
        <v>12.3933936</v>
      </c>
      <c r="O494" s="21">
        <f>G494</f>
        <v>7545.2099999999991</v>
      </c>
      <c r="P494" s="21">
        <f>J494</f>
        <v>46103.040000000001</v>
      </c>
      <c r="Q494" s="21">
        <f>L494</f>
        <v>12.3933936</v>
      </c>
      <c r="W494">
        <f ca="1">IF(Source!BI131&lt;=1,H486+H487+H489+H490+H491, 0)</f>
        <v>559.77</v>
      </c>
      <c r="X494">
        <f ca="1">IF(Source!BI131=2,H486+H487+H489+H490+H491, 0)</f>
        <v>0</v>
      </c>
      <c r="Y494">
        <f ca="1">IF(Source!BI131=3,H486+H487+H489+H490+H491, 0)</f>
        <v>0</v>
      </c>
      <c r="Z494">
        <f ca="1">IF(Source!BI131=4,H486+H487+H489+H490+H491, 0)</f>
        <v>0</v>
      </c>
    </row>
    <row r="495" spans="1:26" ht="28.5">
      <c r="A495" s="42" t="str">
        <f ca="1">Source!E133</f>
        <v>50</v>
      </c>
      <c r="B495" s="43" t="str">
        <f ca="1">Source!F133</f>
        <v>11-01-011-03</v>
      </c>
      <c r="C495" s="43" t="str">
        <f ca="1">Source!G133</f>
        <v>Устройство стяжек бетонных толщиной 20 мм</v>
      </c>
      <c r="D495" s="26" t="str">
        <f ca="1">Source!H133</f>
        <v>100 м2</v>
      </c>
      <c r="E495" s="10">
        <f ca="1">Source!I133</f>
        <v>2.94</v>
      </c>
      <c r="F495" s="27">
        <f ca="1">Source!AL133+Source!AM133+Source!AO133</f>
        <v>367.65999999999997</v>
      </c>
      <c r="G495" s="28"/>
      <c r="H495" s="27"/>
      <c r="I495" s="28" t="str">
        <f ca="1">Source!BO133</f>
        <v/>
      </c>
      <c r="J495" s="28"/>
      <c r="K495" s="27"/>
      <c r="L495" s="29"/>
      <c r="S495">
        <f ca="1">ROUND((Source!FX133/100)*((ROUND(Source!AF133*Source!I133, 2)+ROUND(Source!AE133*Source!I133, 2))), 2)</f>
        <v>1256.49</v>
      </c>
      <c r="T495">
        <f ca="1">Source!X133</f>
        <v>7697.99</v>
      </c>
      <c r="U495">
        <f ca="1">ROUND((Source!FY133/100)*((ROUND(Source!AF133*Source!I133, 2)+ROUND(Source!AE133*Source!I133, 2))), 2)</f>
        <v>723.59</v>
      </c>
      <c r="V495">
        <f ca="1">Source!Y133</f>
        <v>4438.4799999999996</v>
      </c>
    </row>
    <row r="496" spans="1:26">
      <c r="C496" s="20" t="str">
        <f ca="1">"Объем: "&amp;Source!I133&amp;"=294/"&amp;"100"</f>
        <v>Объем: 2,94=294/100</v>
      </c>
    </row>
    <row r="497" spans="1:26" ht="14.25">
      <c r="A497" s="42"/>
      <c r="B497" s="43"/>
      <c r="C497" s="43" t="s">
        <v>389</v>
      </c>
      <c r="D497" s="26"/>
      <c r="E497" s="10"/>
      <c r="F497" s="27">
        <f ca="1">Source!AO133</f>
        <v>317.07</v>
      </c>
      <c r="G497" s="28" t="str">
        <f ca="1">Source!DG133</f>
        <v>)*1,15</v>
      </c>
      <c r="H497" s="27">
        <f ca="1">ROUND(Source!AF133*Source!I133, 2)</f>
        <v>1072.01</v>
      </c>
      <c r="I497" s="28"/>
      <c r="J497" s="28">
        <f ca="1">IF(Source!BA133&lt;&gt; 0, Source!BA133, 1)</f>
        <v>6.11</v>
      </c>
      <c r="K497" s="27">
        <f ca="1">Source!S133</f>
        <v>6549.99</v>
      </c>
      <c r="L497" s="29"/>
      <c r="R497">
        <f>H497</f>
        <v>1072.01</v>
      </c>
    </row>
    <row r="498" spans="1:26" ht="14.25">
      <c r="A498" s="42"/>
      <c r="B498" s="43"/>
      <c r="C498" s="43" t="s">
        <v>276</v>
      </c>
      <c r="D498" s="26"/>
      <c r="E498" s="10"/>
      <c r="F498" s="27">
        <f ca="1">Source!AM133</f>
        <v>42.05</v>
      </c>
      <c r="G498" s="28" t="str">
        <f ca="1">Source!DE133</f>
        <v>)*1,25</v>
      </c>
      <c r="H498" s="27">
        <f ca="1">ROUND(Source!AD133*Source!I133, 2)</f>
        <v>154.56</v>
      </c>
      <c r="I498" s="28"/>
      <c r="J498" s="28">
        <f ca="1">IF(Source!BB133&lt;&gt; 0, Source!BB133, 1)</f>
        <v>6.11</v>
      </c>
      <c r="K498" s="27">
        <f ca="1">Source!Q133</f>
        <v>944.34</v>
      </c>
      <c r="L498" s="29"/>
    </row>
    <row r="499" spans="1:26" ht="14.25">
      <c r="A499" s="42"/>
      <c r="B499" s="43"/>
      <c r="C499" s="43" t="s">
        <v>390</v>
      </c>
      <c r="D499" s="26"/>
      <c r="E499" s="10"/>
      <c r="F499" s="27">
        <f ca="1">Source!AN133</f>
        <v>17.149999999999999</v>
      </c>
      <c r="G499" s="28" t="str">
        <f ca="1">Source!DF133</f>
        <v>)*1,25</v>
      </c>
      <c r="H499" s="30">
        <f ca="1">ROUND(Source!AE133*Source!I133, 2)</f>
        <v>63.03</v>
      </c>
      <c r="I499" s="28"/>
      <c r="J499" s="28">
        <f ca="1">IF(Source!BS133&lt;&gt; 0, Source!BS133, 1)</f>
        <v>6.11</v>
      </c>
      <c r="K499" s="30">
        <f ca="1">Source!R133</f>
        <v>385.14</v>
      </c>
      <c r="L499" s="29"/>
      <c r="R499">
        <f>H499</f>
        <v>63.03</v>
      </c>
    </row>
    <row r="500" spans="1:26" ht="14.25">
      <c r="A500" s="42"/>
      <c r="B500" s="43"/>
      <c r="C500" s="43" t="s">
        <v>391</v>
      </c>
      <c r="D500" s="26"/>
      <c r="E500" s="10"/>
      <c r="F500" s="27">
        <f ca="1">Source!AL133</f>
        <v>8.5399999999999991</v>
      </c>
      <c r="G500" s="28" t="str">
        <f ca="1">Source!DD133</f>
        <v/>
      </c>
      <c r="H500" s="27">
        <f ca="1">ROUND(Source!AC133*Source!I133, 2)</f>
        <v>25.11</v>
      </c>
      <c r="I500" s="28"/>
      <c r="J500" s="28">
        <f ca="1">IF(Source!BC133&lt;&gt; 0, Source!BC133, 1)</f>
        <v>6.11</v>
      </c>
      <c r="K500" s="27">
        <f ca="1">Source!P133</f>
        <v>153.41</v>
      </c>
      <c r="L500" s="29"/>
    </row>
    <row r="501" spans="1:26" ht="14.25">
      <c r="A501" s="42"/>
      <c r="B501" s="43"/>
      <c r="C501" s="43" t="s">
        <v>392</v>
      </c>
      <c r="D501" s="26" t="s">
        <v>393</v>
      </c>
      <c r="E501" s="10">
        <f ca="1">Source!BZ133</f>
        <v>123</v>
      </c>
      <c r="F501" s="57" t="str">
        <f ca="1">CONCATENATE(" )", Source!DL133, Source!FT133, "=", Source!FX133)</f>
        <v xml:space="preserve"> )*0,9=110,7</v>
      </c>
      <c r="G501" s="58"/>
      <c r="H501" s="27">
        <f ca="1">SUM(S495:S504)</f>
        <v>1256.49</v>
      </c>
      <c r="I501" s="31"/>
      <c r="J501" s="25">
        <f ca="1">Source!AT133</f>
        <v>111</v>
      </c>
      <c r="K501" s="27">
        <f ca="1">SUM(T495:T504)</f>
        <v>7697.99</v>
      </c>
      <c r="L501" s="29"/>
    </row>
    <row r="502" spans="1:26" ht="14.25">
      <c r="A502" s="42"/>
      <c r="B502" s="43"/>
      <c r="C502" s="43" t="s">
        <v>394</v>
      </c>
      <c r="D502" s="26" t="s">
        <v>393</v>
      </c>
      <c r="E502" s="10">
        <f ca="1">Source!CA133</f>
        <v>75</v>
      </c>
      <c r="F502" s="57" t="str">
        <f ca="1">CONCATENATE(" )", Source!DM133, Source!FU133, "=", Source!FY133)</f>
        <v xml:space="preserve"> )*0,85=63,75</v>
      </c>
      <c r="G502" s="58"/>
      <c r="H502" s="27">
        <f ca="1">SUM(U495:U504)</f>
        <v>723.59</v>
      </c>
      <c r="I502" s="31"/>
      <c r="J502" s="25">
        <f ca="1">Source!AU133</f>
        <v>64</v>
      </c>
      <c r="K502" s="27">
        <f ca="1">SUM(V495:V504)</f>
        <v>4438.4799999999996</v>
      </c>
      <c r="L502" s="29"/>
    </row>
    <row r="503" spans="1:26" ht="14.25">
      <c r="A503" s="42"/>
      <c r="B503" s="43"/>
      <c r="C503" s="43" t="s">
        <v>395</v>
      </c>
      <c r="D503" s="26" t="s">
        <v>396</v>
      </c>
      <c r="E503" s="10">
        <f ca="1">Source!AQ133</f>
        <v>40.65</v>
      </c>
      <c r="F503" s="27"/>
      <c r="G503" s="28" t="str">
        <f ca="1">Source!DI133</f>
        <v>)*1,15</v>
      </c>
      <c r="H503" s="27"/>
      <c r="I503" s="28"/>
      <c r="J503" s="28"/>
      <c r="K503" s="27"/>
      <c r="L503" s="38">
        <f ca="1">Source!U133</f>
        <v>137.43764999999999</v>
      </c>
    </row>
    <row r="504" spans="1:26" ht="28.5">
      <c r="A504" s="44" t="str">
        <f ca="1">Source!E134</f>
        <v>50,1</v>
      </c>
      <c r="B504" s="45" t="str">
        <f ca="1">Source!F134</f>
        <v>04.1.02.05-0006</v>
      </c>
      <c r="C504" s="45" t="str">
        <f ca="1">Source!G134</f>
        <v>Бетон тяжелый, класс В15 (М200)</v>
      </c>
      <c r="D504" s="32" t="str">
        <f ca="1">Source!H134</f>
        <v>м3</v>
      </c>
      <c r="E504" s="33">
        <f ca="1">Source!I134</f>
        <v>5.9976000000000003</v>
      </c>
      <c r="F504" s="34">
        <f ca="1">Source!AL134+Source!AM134+Source!AO134</f>
        <v>592.76</v>
      </c>
      <c r="G504" s="40" t="s">
        <v>1069</v>
      </c>
      <c r="H504" s="34">
        <f ca="1">ROUND(Source!AC134*Source!I134, 2)+ROUND(Source!AD134*Source!I134, 2)+ROUND(Source!AF134*Source!I134, 2)</f>
        <v>3555.14</v>
      </c>
      <c r="I504" s="35"/>
      <c r="J504" s="35">
        <f ca="1">IF(Source!BC134&lt;&gt; 0, Source!BC134, 1)</f>
        <v>6.11</v>
      </c>
      <c r="K504" s="34">
        <f ca="1">Source!O134</f>
        <v>21721.89</v>
      </c>
      <c r="L504" s="41"/>
      <c r="S504">
        <f ca="1">ROUND((Source!FX134/100)*((ROUND(Source!AF134*Source!I134, 2)+ROUND(Source!AE134*Source!I134, 2))), 2)</f>
        <v>0</v>
      </c>
      <c r="T504">
        <f ca="1">Source!X134</f>
        <v>0</v>
      </c>
      <c r="U504">
        <f ca="1">ROUND((Source!FY134/100)*((ROUND(Source!AF134*Source!I134, 2)+ROUND(Source!AE134*Source!I134, 2))), 2)</f>
        <v>0</v>
      </c>
      <c r="V504">
        <f ca="1">Source!Y134</f>
        <v>0</v>
      </c>
      <c r="W504">
        <f ca="1">IF(Source!BI134&lt;=1,H504, 0)</f>
        <v>3555.14</v>
      </c>
      <c r="X504">
        <f ca="1">IF(Source!BI134=2,H504, 0)</f>
        <v>0</v>
      </c>
      <c r="Y504">
        <f ca="1">IF(Source!BI134=3,H504, 0)</f>
        <v>0</v>
      </c>
      <c r="Z504">
        <f ca="1">IF(Source!BI134=4,H504, 0)</f>
        <v>0</v>
      </c>
    </row>
    <row r="505" spans="1:26" ht="15">
      <c r="G505" s="56">
        <f ca="1">H497+H498+H500+H501+H502+SUM(H504:H504)</f>
        <v>6786.9</v>
      </c>
      <c r="H505" s="56"/>
      <c r="J505" s="56">
        <f ca="1">K497+K498+K500+K501+K502+SUM(K504:K504)</f>
        <v>41506.1</v>
      </c>
      <c r="K505" s="56"/>
      <c r="L505" s="37">
        <f ca="1">Source!U133</f>
        <v>137.43764999999999</v>
      </c>
      <c r="O505" s="21">
        <f>G505</f>
        <v>6786.9</v>
      </c>
      <c r="P505" s="21">
        <f>J505</f>
        <v>41506.1</v>
      </c>
      <c r="Q505" s="21">
        <f>L505</f>
        <v>137.43764999999999</v>
      </c>
      <c r="W505">
        <f ca="1">IF(Source!BI133&lt;=1,H497+H498+H500+H501+H502, 0)</f>
        <v>3231.76</v>
      </c>
      <c r="X505">
        <f ca="1">IF(Source!BI133=2,H497+H498+H500+H501+H502, 0)</f>
        <v>0</v>
      </c>
      <c r="Y505">
        <f ca="1">IF(Source!BI133=3,H497+H498+H500+H501+H502, 0)</f>
        <v>0</v>
      </c>
      <c r="Z505">
        <f ca="1">IF(Source!BI133=4,H497+H498+H500+H501+H502, 0)</f>
        <v>0</v>
      </c>
    </row>
    <row r="506" spans="1:26" ht="42.75">
      <c r="A506" s="42" t="str">
        <f ca="1">Source!E135</f>
        <v>51</v>
      </c>
      <c r="B506" s="43" t="str">
        <f ca="1">Source!F135</f>
        <v>11-01-011-04</v>
      </c>
      <c r="C506" s="43" t="str">
        <f ca="1">Source!G135</f>
        <v>Устройство стяжек на каждые 5 мм изменения толщины стяжки добавлять или исключать к расценке 11-01-011-03</v>
      </c>
      <c r="D506" s="26" t="str">
        <f ca="1">Source!H135</f>
        <v>100 м2</v>
      </c>
      <c r="E506" s="10">
        <f ca="1">Source!I135</f>
        <v>2.94</v>
      </c>
      <c r="F506" s="27">
        <f ca="1">Source!AL135+Source!AM135+Source!AO135</f>
        <v>11.62</v>
      </c>
      <c r="G506" s="28"/>
      <c r="H506" s="27"/>
      <c r="I506" s="28" t="str">
        <f ca="1">Source!BO135</f>
        <v/>
      </c>
      <c r="J506" s="28"/>
      <c r="K506" s="27"/>
      <c r="L506" s="29"/>
      <c r="S506">
        <f ca="1">ROUND((Source!FX135/100)*((ROUND(Source!AF135*Source!I135, 2)+ROUND(Source!AE135*Source!I135, 2))), 2)</f>
        <v>156.91</v>
      </c>
      <c r="T506">
        <f ca="1">Source!X135</f>
        <v>961.28</v>
      </c>
      <c r="U506">
        <f ca="1">ROUND((Source!FY135/100)*((ROUND(Source!AF135*Source!I135, 2)+ROUND(Source!AE135*Source!I135, 2))), 2)</f>
        <v>90.36</v>
      </c>
      <c r="V506">
        <f ca="1">Source!Y135</f>
        <v>554.25</v>
      </c>
    </row>
    <row r="507" spans="1:26">
      <c r="C507" s="20" t="str">
        <f ca="1">"Объем: "&amp;Source!I135&amp;"=294/"&amp;"100"</f>
        <v>Объем: 2,94=294/100</v>
      </c>
    </row>
    <row r="508" spans="1:26" ht="14.25">
      <c r="A508" s="42"/>
      <c r="B508" s="43"/>
      <c r="C508" s="43" t="s">
        <v>389</v>
      </c>
      <c r="D508" s="26"/>
      <c r="E508" s="10"/>
      <c r="F508" s="27">
        <f ca="1">Source!AO135</f>
        <v>3.9</v>
      </c>
      <c r="G508" s="28" t="str">
        <f ca="1">Source!DG135</f>
        <v>)*1,15*6</v>
      </c>
      <c r="H508" s="27">
        <f ca="1">ROUND(Source!AF135*Source!I135, 2)</f>
        <v>79.12</v>
      </c>
      <c r="I508" s="28"/>
      <c r="J508" s="28">
        <f ca="1">IF(Source!BA135&lt;&gt; 0, Source!BA135, 1)</f>
        <v>6.11</v>
      </c>
      <c r="K508" s="27">
        <f ca="1">Source!S135</f>
        <v>483.4</v>
      </c>
      <c r="L508" s="29"/>
      <c r="R508">
        <f>H508</f>
        <v>79.12</v>
      </c>
    </row>
    <row r="509" spans="1:26" ht="14.25">
      <c r="A509" s="42"/>
      <c r="B509" s="43"/>
      <c r="C509" s="43" t="s">
        <v>276</v>
      </c>
      <c r="D509" s="26"/>
      <c r="E509" s="10"/>
      <c r="F509" s="27">
        <f ca="1">Source!AM135</f>
        <v>7.72</v>
      </c>
      <c r="G509" s="28" t="str">
        <f ca="1">Source!DE135</f>
        <v>)*1,25*6</v>
      </c>
      <c r="H509" s="27">
        <f ca="1">ROUND(Source!AD135*Source!I135, 2)</f>
        <v>170.23</v>
      </c>
      <c r="I509" s="28"/>
      <c r="J509" s="28">
        <f ca="1">IF(Source!BB135&lt;&gt; 0, Source!BB135, 1)</f>
        <v>6.11</v>
      </c>
      <c r="K509" s="27">
        <f ca="1">Source!Q135</f>
        <v>1040.08</v>
      </c>
      <c r="L509" s="29"/>
    </row>
    <row r="510" spans="1:26" ht="14.25">
      <c r="A510" s="42"/>
      <c r="B510" s="43"/>
      <c r="C510" s="43" t="s">
        <v>390</v>
      </c>
      <c r="D510" s="26"/>
      <c r="E510" s="10"/>
      <c r="F510" s="27">
        <f ca="1">Source!AN135</f>
        <v>2.84</v>
      </c>
      <c r="G510" s="28" t="str">
        <f ca="1">Source!DF135</f>
        <v>)*1,25*6</v>
      </c>
      <c r="H510" s="30">
        <f ca="1">ROUND(Source!AE135*Source!I135, 2)</f>
        <v>62.62</v>
      </c>
      <c r="I510" s="28"/>
      <c r="J510" s="28">
        <f ca="1">IF(Source!BS135&lt;&gt; 0, Source!BS135, 1)</f>
        <v>6.11</v>
      </c>
      <c r="K510" s="30">
        <f ca="1">Source!R135</f>
        <v>382.62</v>
      </c>
      <c r="L510" s="29"/>
      <c r="R510">
        <f>H510</f>
        <v>62.62</v>
      </c>
    </row>
    <row r="511" spans="1:26" ht="14.25">
      <c r="A511" s="42"/>
      <c r="B511" s="43"/>
      <c r="C511" s="43" t="s">
        <v>392</v>
      </c>
      <c r="D511" s="26" t="s">
        <v>393</v>
      </c>
      <c r="E511" s="10">
        <f ca="1">Source!BZ135</f>
        <v>123</v>
      </c>
      <c r="F511" s="57" t="str">
        <f ca="1">CONCATENATE(" )", Source!DL135, Source!FT135, "=", Source!FX135)</f>
        <v xml:space="preserve"> )*0,9=110,7</v>
      </c>
      <c r="G511" s="58"/>
      <c r="H511" s="27">
        <f ca="1">SUM(S506:S514)</f>
        <v>156.91</v>
      </c>
      <c r="I511" s="31"/>
      <c r="J511" s="25">
        <f ca="1">Source!AT135</f>
        <v>111</v>
      </c>
      <c r="K511" s="27">
        <f ca="1">SUM(T506:T514)</f>
        <v>961.28</v>
      </c>
      <c r="L511" s="29"/>
    </row>
    <row r="512" spans="1:26" ht="14.25">
      <c r="A512" s="42"/>
      <c r="B512" s="43"/>
      <c r="C512" s="43" t="s">
        <v>394</v>
      </c>
      <c r="D512" s="26" t="s">
        <v>393</v>
      </c>
      <c r="E512" s="10">
        <f ca="1">Source!CA135</f>
        <v>75</v>
      </c>
      <c r="F512" s="57" t="str">
        <f ca="1">CONCATENATE(" )", Source!DM135, Source!FU135, "=", Source!FY135)</f>
        <v xml:space="preserve"> )*0,85=63,75</v>
      </c>
      <c r="G512" s="58"/>
      <c r="H512" s="27">
        <f ca="1">SUM(U506:U514)</f>
        <v>90.36</v>
      </c>
      <c r="I512" s="31"/>
      <c r="J512" s="25">
        <f ca="1">Source!AU135</f>
        <v>64</v>
      </c>
      <c r="K512" s="27">
        <f ca="1">SUM(V506:V514)</f>
        <v>554.25</v>
      </c>
      <c r="L512" s="29"/>
    </row>
    <row r="513" spans="1:26" ht="14.25">
      <c r="A513" s="42"/>
      <c r="B513" s="43"/>
      <c r="C513" s="43" t="s">
        <v>395</v>
      </c>
      <c r="D513" s="26" t="s">
        <v>396</v>
      </c>
      <c r="E513" s="10">
        <f ca="1">Source!AQ135</f>
        <v>0.5</v>
      </c>
      <c r="F513" s="27"/>
      <c r="G513" s="28" t="str">
        <f ca="1">Source!DI135</f>
        <v>)*1,15*6</v>
      </c>
      <c r="H513" s="27"/>
      <c r="I513" s="28"/>
      <c r="J513" s="28"/>
      <c r="K513" s="27"/>
      <c r="L513" s="38">
        <f ca="1">Source!U135</f>
        <v>10.142999999999999</v>
      </c>
    </row>
    <row r="514" spans="1:26" ht="28.5">
      <c r="A514" s="44" t="str">
        <f ca="1">Source!E136</f>
        <v>51,1</v>
      </c>
      <c r="B514" s="45" t="str">
        <f ca="1">Source!F136</f>
        <v>04.1.02.05-0006</v>
      </c>
      <c r="C514" s="45" t="str">
        <f ca="1">Source!G136</f>
        <v>Бетон тяжелый, класс В15 (М200)</v>
      </c>
      <c r="D514" s="32" t="str">
        <f ca="1">Source!H136</f>
        <v>м3</v>
      </c>
      <c r="E514" s="33">
        <f ca="1">Source!I136</f>
        <v>8.9963999999999995</v>
      </c>
      <c r="F514" s="34">
        <f ca="1">Source!AL136+Source!AM136+Source!AO136</f>
        <v>592.76</v>
      </c>
      <c r="G514" s="40" t="s">
        <v>1069</v>
      </c>
      <c r="H514" s="34">
        <f ca="1">ROUND(Source!AC136*Source!I136, 2)+ROUND(Source!AD136*Source!I136, 2)+ROUND(Source!AF136*Source!I136, 2)</f>
        <v>5332.71</v>
      </c>
      <c r="I514" s="35"/>
      <c r="J514" s="35">
        <f ca="1">IF(Source!BC136&lt;&gt; 0, Source!BC136, 1)</f>
        <v>6.11</v>
      </c>
      <c r="K514" s="34">
        <f ca="1">Source!O136</f>
        <v>32582.83</v>
      </c>
      <c r="L514" s="41"/>
      <c r="S514">
        <f ca="1">ROUND((Source!FX136/100)*((ROUND(Source!AF136*Source!I136, 2)+ROUND(Source!AE136*Source!I136, 2))), 2)</f>
        <v>0</v>
      </c>
      <c r="T514">
        <f ca="1">Source!X136</f>
        <v>0</v>
      </c>
      <c r="U514">
        <f ca="1">ROUND((Source!FY136/100)*((ROUND(Source!AF136*Source!I136, 2)+ROUND(Source!AE136*Source!I136, 2))), 2)</f>
        <v>0</v>
      </c>
      <c r="V514">
        <f ca="1">Source!Y136</f>
        <v>0</v>
      </c>
      <c r="W514">
        <f ca="1">IF(Source!BI136&lt;=1,H514, 0)</f>
        <v>5332.71</v>
      </c>
      <c r="X514">
        <f ca="1">IF(Source!BI136=2,H514, 0)</f>
        <v>0</v>
      </c>
      <c r="Y514">
        <f ca="1">IF(Source!BI136=3,H514, 0)</f>
        <v>0</v>
      </c>
      <c r="Z514">
        <f ca="1">IF(Source!BI136=4,H514, 0)</f>
        <v>0</v>
      </c>
    </row>
    <row r="515" spans="1:26" ht="15">
      <c r="G515" s="56">
        <f ca="1">H508+H509+H511+H512+SUM(H514:H514)</f>
        <v>5829.33</v>
      </c>
      <c r="H515" s="56"/>
      <c r="J515" s="56">
        <f ca="1">K508+K509+K511+K512+SUM(K514:K514)</f>
        <v>35621.840000000004</v>
      </c>
      <c r="K515" s="56"/>
      <c r="L515" s="37">
        <f ca="1">Source!U135</f>
        <v>10.142999999999999</v>
      </c>
      <c r="O515" s="21">
        <f>G515</f>
        <v>5829.33</v>
      </c>
      <c r="P515" s="21">
        <f>J515</f>
        <v>35621.840000000004</v>
      </c>
      <c r="Q515" s="21">
        <f>L515</f>
        <v>10.142999999999999</v>
      </c>
      <c r="W515">
        <f ca="1">IF(Source!BI135&lt;=1,H508+H509+H511+H512, 0)</f>
        <v>496.62</v>
      </c>
      <c r="X515">
        <f ca="1">IF(Source!BI135=2,H508+H509+H511+H512, 0)</f>
        <v>0</v>
      </c>
      <c r="Y515">
        <f ca="1">IF(Source!BI135=3,H508+H509+H511+H512, 0)</f>
        <v>0</v>
      </c>
      <c r="Z515">
        <f ca="1">IF(Source!BI135=4,H508+H509+H511+H512, 0)</f>
        <v>0</v>
      </c>
    </row>
    <row r="516" spans="1:26" ht="42.75">
      <c r="A516" s="42" t="str">
        <f ca="1">Source!E137</f>
        <v>52</v>
      </c>
      <c r="B516" s="43" t="str">
        <f ca="1">Source!F137</f>
        <v>11-01-011-08</v>
      </c>
      <c r="C516" s="43" t="str">
        <f ca="1">Source!G137</f>
        <v>Устройство стяжек из выравнивающей смеси типа "Ветонит" 5000, толщиной 5 мм</v>
      </c>
      <c r="D516" s="26" t="str">
        <f ca="1">Source!H137</f>
        <v>100 м2</v>
      </c>
      <c r="E516" s="10">
        <f ca="1">Source!I137</f>
        <v>2.94</v>
      </c>
      <c r="F516" s="27">
        <f ca="1">Source!AL137+Source!AM137+Source!AO137</f>
        <v>11028.89</v>
      </c>
      <c r="G516" s="28"/>
      <c r="H516" s="27"/>
      <c r="I516" s="28" t="str">
        <f ca="1">Source!BO137</f>
        <v/>
      </c>
      <c r="J516" s="28"/>
      <c r="K516" s="27"/>
      <c r="L516" s="29"/>
      <c r="S516">
        <f ca="1">ROUND((Source!FX137/100)*((ROUND(Source!AF137*Source!I137, 2)+ROUND(Source!AE137*Source!I137, 2))), 2)</f>
        <v>1210.67</v>
      </c>
      <c r="T516">
        <f ca="1">Source!X137</f>
        <v>7417.25</v>
      </c>
      <c r="U516">
        <f ca="1">ROUND((Source!FY137/100)*((ROUND(Source!AF137*Source!I137, 2)+ROUND(Source!AE137*Source!I137, 2))), 2)</f>
        <v>697.2</v>
      </c>
      <c r="V516">
        <f ca="1">Source!Y137</f>
        <v>4276.6099999999997</v>
      </c>
    </row>
    <row r="517" spans="1:26">
      <c r="C517" s="20" t="str">
        <f ca="1">"Объем: "&amp;Source!I137&amp;"=294/"&amp;"100"</f>
        <v>Объем: 2,94=294/100</v>
      </c>
    </row>
    <row r="518" spans="1:26" ht="14.25">
      <c r="A518" s="42"/>
      <c r="B518" s="43"/>
      <c r="C518" s="43" t="s">
        <v>389</v>
      </c>
      <c r="D518" s="26"/>
      <c r="E518" s="10"/>
      <c r="F518" s="27">
        <f ca="1">Source!AO137</f>
        <v>321.33</v>
      </c>
      <c r="G518" s="28" t="str">
        <f ca="1">Source!DG137</f>
        <v>)*1,15</v>
      </c>
      <c r="H518" s="27">
        <f ca="1">ROUND(Source!AF137*Source!I137, 2)</f>
        <v>1086.42</v>
      </c>
      <c r="I518" s="28"/>
      <c r="J518" s="28">
        <f ca="1">IF(Source!BA137&lt;&gt; 0, Source!BA137, 1)</f>
        <v>6.11</v>
      </c>
      <c r="K518" s="27">
        <f ca="1">Source!S137</f>
        <v>6638.02</v>
      </c>
      <c r="L518" s="29"/>
      <c r="R518">
        <f>H518</f>
        <v>1086.42</v>
      </c>
    </row>
    <row r="519" spans="1:26" ht="14.25">
      <c r="A519" s="42"/>
      <c r="B519" s="43"/>
      <c r="C519" s="43" t="s">
        <v>276</v>
      </c>
      <c r="D519" s="26"/>
      <c r="E519" s="10"/>
      <c r="F519" s="27">
        <f ca="1">Source!AM137</f>
        <v>6.23</v>
      </c>
      <c r="G519" s="28" t="str">
        <f ca="1">Source!DE137</f>
        <v>)*1,25</v>
      </c>
      <c r="H519" s="27">
        <f ca="1">ROUND(Source!AD137*Source!I137, 2)</f>
        <v>22.9</v>
      </c>
      <c r="I519" s="28"/>
      <c r="J519" s="28">
        <f ca="1">IF(Source!BB137&lt;&gt; 0, Source!BB137, 1)</f>
        <v>6.11</v>
      </c>
      <c r="K519" s="27">
        <f ca="1">Source!Q137</f>
        <v>139.93</v>
      </c>
      <c r="L519" s="29"/>
    </row>
    <row r="520" spans="1:26" ht="14.25">
      <c r="A520" s="42"/>
      <c r="B520" s="43"/>
      <c r="C520" s="43" t="s">
        <v>390</v>
      </c>
      <c r="D520" s="26"/>
      <c r="E520" s="10"/>
      <c r="F520" s="27">
        <f ca="1">Source!AN137</f>
        <v>1.97</v>
      </c>
      <c r="G520" s="28" t="str">
        <f ca="1">Source!DF137</f>
        <v>)*1,25</v>
      </c>
      <c r="H520" s="30">
        <f ca="1">ROUND(Source!AE137*Source!I137, 2)</f>
        <v>7.23</v>
      </c>
      <c r="I520" s="28"/>
      <c r="J520" s="28">
        <f ca="1">IF(Source!BS137&lt;&gt; 0, Source!BS137, 1)</f>
        <v>6.11</v>
      </c>
      <c r="K520" s="30">
        <f ca="1">Source!R137</f>
        <v>44.19</v>
      </c>
      <c r="L520" s="29"/>
      <c r="R520">
        <f>H520</f>
        <v>7.23</v>
      </c>
    </row>
    <row r="521" spans="1:26" ht="14.25">
      <c r="A521" s="42"/>
      <c r="B521" s="43"/>
      <c r="C521" s="43" t="s">
        <v>391</v>
      </c>
      <c r="D521" s="26"/>
      <c r="E521" s="10"/>
      <c r="F521" s="27">
        <f ca="1">Source!AL137</f>
        <v>10701.33</v>
      </c>
      <c r="G521" s="28" t="str">
        <f ca="1">Source!DD137</f>
        <v/>
      </c>
      <c r="H521" s="27">
        <f ca="1">ROUND(Source!AC137*Source!I137, 2)</f>
        <v>31461.91</v>
      </c>
      <c r="I521" s="28"/>
      <c r="J521" s="28">
        <f ca="1">IF(Source!BC137&lt;&gt; 0, Source!BC137, 1)</f>
        <v>6.11</v>
      </c>
      <c r="K521" s="27">
        <f ca="1">Source!P137</f>
        <v>192232.27</v>
      </c>
      <c r="L521" s="29"/>
    </row>
    <row r="522" spans="1:26" ht="14.25">
      <c r="A522" s="42"/>
      <c r="B522" s="43"/>
      <c r="C522" s="43" t="s">
        <v>392</v>
      </c>
      <c r="D522" s="26" t="s">
        <v>393</v>
      </c>
      <c r="E522" s="10">
        <f ca="1">Source!BZ137</f>
        <v>123</v>
      </c>
      <c r="F522" s="57" t="str">
        <f ca="1">CONCATENATE(" )", Source!DL137, Source!FT137, "=", Source!FX137)</f>
        <v xml:space="preserve"> )*0,9=110,7</v>
      </c>
      <c r="G522" s="58"/>
      <c r="H522" s="27">
        <f ca="1">SUM(S516:S524)</f>
        <v>1210.67</v>
      </c>
      <c r="I522" s="31"/>
      <c r="J522" s="25">
        <f ca="1">Source!AT137</f>
        <v>111</v>
      </c>
      <c r="K522" s="27">
        <f ca="1">SUM(T516:T524)</f>
        <v>7417.25</v>
      </c>
      <c r="L522" s="29"/>
    </row>
    <row r="523" spans="1:26" ht="14.25">
      <c r="A523" s="42"/>
      <c r="B523" s="43"/>
      <c r="C523" s="43" t="s">
        <v>394</v>
      </c>
      <c r="D523" s="26" t="s">
        <v>393</v>
      </c>
      <c r="E523" s="10">
        <f ca="1">Source!CA137</f>
        <v>75</v>
      </c>
      <c r="F523" s="57" t="str">
        <f ca="1">CONCATENATE(" )", Source!DM137, Source!FU137, "=", Source!FY137)</f>
        <v xml:space="preserve"> )*0,85=63,75</v>
      </c>
      <c r="G523" s="58"/>
      <c r="H523" s="27">
        <f ca="1">SUM(U516:U524)</f>
        <v>697.2</v>
      </c>
      <c r="I523" s="31"/>
      <c r="J523" s="25">
        <f ca="1">Source!AU137</f>
        <v>64</v>
      </c>
      <c r="K523" s="27">
        <f ca="1">SUM(V516:V524)</f>
        <v>4276.6099999999997</v>
      </c>
      <c r="L523" s="29"/>
    </row>
    <row r="524" spans="1:26" ht="14.25">
      <c r="A524" s="44"/>
      <c r="B524" s="45"/>
      <c r="C524" s="45" t="s">
        <v>395</v>
      </c>
      <c r="D524" s="32" t="s">
        <v>396</v>
      </c>
      <c r="E524" s="33">
        <f ca="1">Source!AQ137</f>
        <v>37.67</v>
      </c>
      <c r="F524" s="34"/>
      <c r="G524" s="35" t="str">
        <f ca="1">Source!DI137</f>
        <v>)*1,15</v>
      </c>
      <c r="H524" s="34"/>
      <c r="I524" s="35"/>
      <c r="J524" s="35"/>
      <c r="K524" s="34"/>
      <c r="L524" s="36">
        <f ca="1">Source!U137</f>
        <v>127.36226999999998</v>
      </c>
    </row>
    <row r="525" spans="1:26" ht="15">
      <c r="G525" s="56">
        <f ca="1">H518+H519+H521+H522+H523</f>
        <v>34479.1</v>
      </c>
      <c r="H525" s="56"/>
      <c r="J525" s="56">
        <f ca="1">K518+K519+K521+K522+K523</f>
        <v>210704.08</v>
      </c>
      <c r="K525" s="56"/>
      <c r="L525" s="37">
        <f ca="1">Source!U137</f>
        <v>127.36226999999998</v>
      </c>
      <c r="O525" s="21">
        <f>G525</f>
        <v>34479.1</v>
      </c>
      <c r="P525" s="21">
        <f>J525</f>
        <v>210704.08</v>
      </c>
      <c r="Q525" s="21">
        <f>L525</f>
        <v>127.36226999999998</v>
      </c>
      <c r="W525">
        <f ca="1">IF(Source!BI137&lt;=1,H518+H519+H521+H522+H523, 0)</f>
        <v>34479.1</v>
      </c>
      <c r="X525">
        <f ca="1">IF(Source!BI137=2,H518+H519+H521+H522+H523, 0)</f>
        <v>0</v>
      </c>
      <c r="Y525">
        <f ca="1">IF(Source!BI137=3,H518+H519+H521+H522+H523, 0)</f>
        <v>0</v>
      </c>
      <c r="Z525">
        <f ca="1">IF(Source!BI137=4,H518+H519+H521+H522+H523, 0)</f>
        <v>0</v>
      </c>
    </row>
    <row r="526" spans="1:26" ht="57">
      <c r="A526" s="42" t="str">
        <f ca="1">Source!E138</f>
        <v>53</v>
      </c>
      <c r="B526" s="43" t="str">
        <f ca="1">Source!F138</f>
        <v>11-01-011-10</v>
      </c>
      <c r="C526" s="43" t="str">
        <f ca="1">Source!G138</f>
        <v>Устройство стяжек на каждый последующий слой толщиной 1 мм добавлять к расценке 11-01-011-08 на толщину 10 мм</v>
      </c>
      <c r="D526" s="26" t="str">
        <f ca="1">Source!H138</f>
        <v>100 м2</v>
      </c>
      <c r="E526" s="10">
        <f ca="1">Source!I138</f>
        <v>2.94</v>
      </c>
      <c r="F526" s="27">
        <f ca="1">Source!AL138+Source!AM138+Source!AO138</f>
        <v>2070.6</v>
      </c>
      <c r="G526" s="28"/>
      <c r="H526" s="27"/>
      <c r="I526" s="28" t="str">
        <f ca="1">Source!BO138</f>
        <v/>
      </c>
      <c r="J526" s="28"/>
      <c r="K526" s="27"/>
      <c r="L526" s="29"/>
      <c r="S526">
        <f ca="1">ROUND((Source!FX138/100)*((ROUND(Source!AF138*Source!I138, 2)+ROUND(Source!AE138*Source!I138, 2))), 2)</f>
        <v>786.77</v>
      </c>
      <c r="T526">
        <f ca="1">Source!X138</f>
        <v>4820.1400000000003</v>
      </c>
      <c r="U526">
        <f ca="1">ROUND((Source!FY138/100)*((ROUND(Source!AF138*Source!I138, 2)+ROUND(Source!AE138*Source!I138, 2))), 2)</f>
        <v>453.08</v>
      </c>
      <c r="V526">
        <f ca="1">Source!Y138</f>
        <v>2779.18</v>
      </c>
    </row>
    <row r="527" spans="1:26">
      <c r="C527" s="20" t="str">
        <f ca="1">"Объем: "&amp;Source!I138&amp;"=294/"&amp;"100"</f>
        <v>Объем: 2,94=294/100</v>
      </c>
    </row>
    <row r="528" spans="1:26" ht="14.25">
      <c r="A528" s="42"/>
      <c r="B528" s="43"/>
      <c r="C528" s="43" t="s">
        <v>389</v>
      </c>
      <c r="D528" s="26"/>
      <c r="E528" s="10"/>
      <c r="F528" s="27">
        <f ca="1">Source!AO138</f>
        <v>20.64</v>
      </c>
      <c r="G528" s="28" t="str">
        <f ca="1">Source!DG138</f>
        <v>)*1,15*10</v>
      </c>
      <c r="H528" s="27">
        <f ca="1">ROUND(Source!AF138*Source!I138, 2)</f>
        <v>697.84</v>
      </c>
      <c r="I528" s="28"/>
      <c r="J528" s="28">
        <f ca="1">IF(Source!BA138&lt;&gt; 0, Source!BA138, 1)</f>
        <v>6.11</v>
      </c>
      <c r="K528" s="27">
        <f ca="1">Source!S138</f>
        <v>4263.79</v>
      </c>
      <c r="L528" s="29"/>
      <c r="R528">
        <f>H528</f>
        <v>697.84</v>
      </c>
    </row>
    <row r="529" spans="1:26" ht="14.25">
      <c r="A529" s="42"/>
      <c r="B529" s="43"/>
      <c r="C529" s="43" t="s">
        <v>276</v>
      </c>
      <c r="D529" s="26"/>
      <c r="E529" s="10"/>
      <c r="F529" s="27">
        <f ca="1">Source!AM138</f>
        <v>1.21</v>
      </c>
      <c r="G529" s="28" t="str">
        <f ca="1">Source!DE138</f>
        <v>)*1,25*10</v>
      </c>
      <c r="H529" s="27">
        <f ca="1">ROUND(Source!AD138*Source!I138, 2)</f>
        <v>44.48</v>
      </c>
      <c r="I529" s="28"/>
      <c r="J529" s="28">
        <f ca="1">IF(Source!BB138&lt;&gt; 0, Source!BB138, 1)</f>
        <v>6.11</v>
      </c>
      <c r="K529" s="27">
        <f ca="1">Source!Q138</f>
        <v>271.79000000000002</v>
      </c>
      <c r="L529" s="29"/>
    </row>
    <row r="530" spans="1:26" ht="14.25">
      <c r="A530" s="42"/>
      <c r="B530" s="43"/>
      <c r="C530" s="43" t="s">
        <v>390</v>
      </c>
      <c r="D530" s="26"/>
      <c r="E530" s="10"/>
      <c r="F530" s="27">
        <f ca="1">Source!AN138</f>
        <v>0.35</v>
      </c>
      <c r="G530" s="28" t="str">
        <f ca="1">Source!DF138</f>
        <v>)*1,25*10</v>
      </c>
      <c r="H530" s="30">
        <f ca="1">ROUND(Source!AE138*Source!I138, 2)</f>
        <v>12.88</v>
      </c>
      <c r="I530" s="28"/>
      <c r="J530" s="28">
        <f ca="1">IF(Source!BS138&lt;&gt; 0, Source!BS138, 1)</f>
        <v>6.11</v>
      </c>
      <c r="K530" s="30">
        <f ca="1">Source!R138</f>
        <v>78.680000000000007</v>
      </c>
      <c r="L530" s="29"/>
      <c r="R530">
        <f>H530</f>
        <v>12.88</v>
      </c>
    </row>
    <row r="531" spans="1:26" ht="14.25">
      <c r="A531" s="42"/>
      <c r="B531" s="43"/>
      <c r="C531" s="43" t="s">
        <v>391</v>
      </c>
      <c r="D531" s="26"/>
      <c r="E531" s="10"/>
      <c r="F531" s="27">
        <f ca="1">Source!AL138</f>
        <v>2048.75</v>
      </c>
      <c r="G531" s="28" t="str">
        <f ca="1">Source!DD138</f>
        <v>*10</v>
      </c>
      <c r="H531" s="27">
        <f ca="1">ROUND(Source!AC138*Source!I138, 2)</f>
        <v>60233.25</v>
      </c>
      <c r="I531" s="28"/>
      <c r="J531" s="28">
        <f ca="1">IF(Source!BC138&lt;&gt; 0, Source!BC138, 1)</f>
        <v>6.11</v>
      </c>
      <c r="K531" s="27">
        <f ca="1">Source!P138</f>
        <v>368025.16</v>
      </c>
      <c r="L531" s="29"/>
    </row>
    <row r="532" spans="1:26" ht="14.25">
      <c r="A532" s="42"/>
      <c r="B532" s="43"/>
      <c r="C532" s="43" t="s">
        <v>392</v>
      </c>
      <c r="D532" s="26" t="s">
        <v>393</v>
      </c>
      <c r="E532" s="10">
        <f ca="1">Source!BZ138</f>
        <v>123</v>
      </c>
      <c r="F532" s="57" t="str">
        <f ca="1">CONCATENATE(" )", Source!DL138, Source!FT138, "=", Source!FX138)</f>
        <v xml:space="preserve"> )*0,9=110,7</v>
      </c>
      <c r="G532" s="58"/>
      <c r="H532" s="27">
        <f ca="1">SUM(S526:S534)</f>
        <v>786.77</v>
      </c>
      <c r="I532" s="31"/>
      <c r="J532" s="25">
        <f ca="1">Source!AT138</f>
        <v>111</v>
      </c>
      <c r="K532" s="27">
        <f ca="1">SUM(T526:T534)</f>
        <v>4820.1400000000003</v>
      </c>
      <c r="L532" s="29"/>
    </row>
    <row r="533" spans="1:26" ht="14.25">
      <c r="A533" s="42"/>
      <c r="B533" s="43"/>
      <c r="C533" s="43" t="s">
        <v>394</v>
      </c>
      <c r="D533" s="26" t="s">
        <v>393</v>
      </c>
      <c r="E533" s="10">
        <f ca="1">Source!CA138</f>
        <v>75</v>
      </c>
      <c r="F533" s="57" t="str">
        <f ca="1">CONCATENATE(" )", Source!DM138, Source!FU138, "=", Source!FY138)</f>
        <v xml:space="preserve"> )*0,85=63,75</v>
      </c>
      <c r="G533" s="58"/>
      <c r="H533" s="27">
        <f ca="1">SUM(U526:U534)</f>
        <v>453.08</v>
      </c>
      <c r="I533" s="31"/>
      <c r="J533" s="25">
        <f ca="1">Source!AU138</f>
        <v>64</v>
      </c>
      <c r="K533" s="27">
        <f ca="1">SUM(V526:V534)</f>
        <v>2779.18</v>
      </c>
      <c r="L533" s="29"/>
    </row>
    <row r="534" spans="1:26" ht="14.25">
      <c r="A534" s="44"/>
      <c r="B534" s="45"/>
      <c r="C534" s="45" t="s">
        <v>395</v>
      </c>
      <c r="D534" s="32" t="s">
        <v>396</v>
      </c>
      <c r="E534" s="33">
        <f ca="1">Source!AQ138</f>
        <v>2.42</v>
      </c>
      <c r="F534" s="34"/>
      <c r="G534" s="35" t="str">
        <f ca="1">Source!DI138</f>
        <v>)*1,15*10</v>
      </c>
      <c r="H534" s="34"/>
      <c r="I534" s="35"/>
      <c r="J534" s="35"/>
      <c r="K534" s="34"/>
      <c r="L534" s="36">
        <f ca="1">Source!U138</f>
        <v>81.8202</v>
      </c>
    </row>
    <row r="535" spans="1:26" ht="15">
      <c r="G535" s="56">
        <f ca="1">H528+H529+H531+H532+H533</f>
        <v>62215.42</v>
      </c>
      <c r="H535" s="56"/>
      <c r="J535" s="56">
        <f ca="1">K528+K529+K531+K532+K533</f>
        <v>380160.06</v>
      </c>
      <c r="K535" s="56"/>
      <c r="L535" s="37">
        <f ca="1">Source!U138</f>
        <v>81.8202</v>
      </c>
      <c r="O535" s="21">
        <f>G535</f>
        <v>62215.42</v>
      </c>
      <c r="P535" s="21">
        <f>J535</f>
        <v>380160.06</v>
      </c>
      <c r="Q535" s="21">
        <f>L535</f>
        <v>81.8202</v>
      </c>
      <c r="W535">
        <f ca="1">IF(Source!BI138&lt;=1,H528+H529+H531+H532+H533, 0)</f>
        <v>62215.42</v>
      </c>
      <c r="X535">
        <f ca="1">IF(Source!BI138=2,H528+H529+H531+H532+H533, 0)</f>
        <v>0</v>
      </c>
      <c r="Y535">
        <f ca="1">IF(Source!BI138=3,H528+H529+H531+H532+H533, 0)</f>
        <v>0</v>
      </c>
      <c r="Z535">
        <f ca="1">IF(Source!BI138=4,H528+H529+H531+H532+H533, 0)</f>
        <v>0</v>
      </c>
    </row>
    <row r="536" spans="1:26" ht="57">
      <c r="A536" s="42" t="str">
        <f ca="1">Source!E139</f>
        <v>54</v>
      </c>
      <c r="B536" s="43" t="str">
        <f ca="1">Source!F139</f>
        <v>15-07-003-02</v>
      </c>
      <c r="C536" s="43" t="str">
        <f ca="1">Source!G139</f>
        <v>Грунтование водно-дисперсионной грунтовкой "Нортекс-Грунт" поверхностей пористых (камень, кирпич, бетон и т д) прим.</v>
      </c>
      <c r="D536" s="26" t="str">
        <f ca="1">Source!H139</f>
        <v>100 м2</v>
      </c>
      <c r="E536" s="10">
        <f ca="1">Source!I139</f>
        <v>2.94</v>
      </c>
      <c r="F536" s="27">
        <f ca="1">Source!AL139+Source!AM139+Source!AO139</f>
        <v>268.3</v>
      </c>
      <c r="G536" s="28"/>
      <c r="H536" s="27"/>
      <c r="I536" s="28" t="str">
        <f ca="1">Source!BO139</f>
        <v/>
      </c>
      <c r="J536" s="28"/>
      <c r="K536" s="27"/>
      <c r="L536" s="29"/>
      <c r="S536">
        <f ca="1">ROUND((Source!FX139/100)*((ROUND(Source!AF139*Source!I139, 2)+ROUND(Source!AE139*Source!I139, 2))), 2)</f>
        <v>110.24</v>
      </c>
      <c r="T536">
        <f ca="1">Source!X139</f>
        <v>677.14</v>
      </c>
      <c r="U536">
        <f ca="1">ROUND((Source!FY139/100)*((ROUND(Source!AF139*Source!I139, 2)+ROUND(Source!AE139*Source!I139, 2))), 2)</f>
        <v>54.54</v>
      </c>
      <c r="V536">
        <f ca="1">Source!Y139</f>
        <v>335.01</v>
      </c>
    </row>
    <row r="537" spans="1:26">
      <c r="C537" s="20" t="str">
        <f ca="1">"Объем: "&amp;Source!I139&amp;"=294/"&amp;"100"</f>
        <v>Объем: 2,94=294/100</v>
      </c>
    </row>
    <row r="538" spans="1:26" ht="14.25">
      <c r="A538" s="42"/>
      <c r="B538" s="43"/>
      <c r="C538" s="43" t="s">
        <v>389</v>
      </c>
      <c r="D538" s="26"/>
      <c r="E538" s="10"/>
      <c r="F538" s="27">
        <f ca="1">Source!AO139</f>
        <v>33.869999999999997</v>
      </c>
      <c r="G538" s="28" t="str">
        <f ca="1">Source!DG139</f>
        <v>)*1,15</v>
      </c>
      <c r="H538" s="27">
        <f ca="1">ROUND(Source!AF139*Source!I139, 2)</f>
        <v>114.51</v>
      </c>
      <c r="I538" s="28"/>
      <c r="J538" s="28">
        <f ca="1">IF(Source!BA139&lt;&gt; 0, Source!BA139, 1)</f>
        <v>6.11</v>
      </c>
      <c r="K538" s="27">
        <f ca="1">Source!S139</f>
        <v>699.67</v>
      </c>
      <c r="L538" s="29"/>
      <c r="R538">
        <f>H538</f>
        <v>114.51</v>
      </c>
    </row>
    <row r="539" spans="1:26" ht="14.25">
      <c r="A539" s="42"/>
      <c r="B539" s="43"/>
      <c r="C539" s="43" t="s">
        <v>276</v>
      </c>
      <c r="D539" s="26"/>
      <c r="E539" s="10"/>
      <c r="F539" s="27">
        <f ca="1">Source!AM139</f>
        <v>22.14</v>
      </c>
      <c r="G539" s="28" t="str">
        <f ca="1">Source!DE139</f>
        <v>)*1,25</v>
      </c>
      <c r="H539" s="27">
        <f ca="1">ROUND(Source!AD139*Source!I139, 2)</f>
        <v>81.38</v>
      </c>
      <c r="I539" s="28"/>
      <c r="J539" s="28">
        <f ca="1">IF(Source!BB139&lt;&gt; 0, Source!BB139, 1)</f>
        <v>6.11</v>
      </c>
      <c r="K539" s="27">
        <f ca="1">Source!Q139</f>
        <v>497.23</v>
      </c>
      <c r="L539" s="29"/>
    </row>
    <row r="540" spans="1:26" ht="14.25">
      <c r="A540" s="42"/>
      <c r="B540" s="43"/>
      <c r="C540" s="43" t="s">
        <v>390</v>
      </c>
      <c r="D540" s="26"/>
      <c r="E540" s="10"/>
      <c r="F540" s="27">
        <f ca="1">Source!AN139</f>
        <v>0.57999999999999996</v>
      </c>
      <c r="G540" s="28" t="str">
        <f ca="1">Source!DF139</f>
        <v>)*1,25</v>
      </c>
      <c r="H540" s="30">
        <f ca="1">ROUND(Source!AE139*Source!I139, 2)</f>
        <v>2.15</v>
      </c>
      <c r="I540" s="28"/>
      <c r="J540" s="28">
        <f ca="1">IF(Source!BS139&lt;&gt; 0, Source!BS139, 1)</f>
        <v>6.11</v>
      </c>
      <c r="K540" s="30">
        <f ca="1">Source!R139</f>
        <v>13.11</v>
      </c>
      <c r="L540" s="29"/>
      <c r="R540">
        <f>H540</f>
        <v>2.15</v>
      </c>
    </row>
    <row r="541" spans="1:26" ht="14.25">
      <c r="A541" s="42"/>
      <c r="B541" s="43"/>
      <c r="C541" s="43" t="s">
        <v>391</v>
      </c>
      <c r="D541" s="26"/>
      <c r="E541" s="10"/>
      <c r="F541" s="27">
        <f ca="1">Source!AL139</f>
        <v>212.29</v>
      </c>
      <c r="G541" s="28" t="str">
        <f ca="1">Source!DD139</f>
        <v/>
      </c>
      <c r="H541" s="27">
        <f ca="1">ROUND(Source!AC139*Source!I139, 2)</f>
        <v>624.13</v>
      </c>
      <c r="I541" s="28"/>
      <c r="J541" s="28">
        <f ca="1">IF(Source!BC139&lt;&gt; 0, Source!BC139, 1)</f>
        <v>6.11</v>
      </c>
      <c r="K541" s="27">
        <f ca="1">Source!P139</f>
        <v>3813.45</v>
      </c>
      <c r="L541" s="29"/>
    </row>
    <row r="542" spans="1:26" ht="14.25">
      <c r="A542" s="42"/>
      <c r="B542" s="43"/>
      <c r="C542" s="43" t="s">
        <v>392</v>
      </c>
      <c r="D542" s="26" t="s">
        <v>393</v>
      </c>
      <c r="E542" s="10">
        <f ca="1">Source!BZ139</f>
        <v>105</v>
      </c>
      <c r="F542" s="57" t="str">
        <f ca="1">CONCATENATE(" )", Source!DL139, Source!FT139, "=", Source!FX139)</f>
        <v xml:space="preserve"> )*0,9=94,5</v>
      </c>
      <c r="G542" s="58"/>
      <c r="H542" s="27">
        <f ca="1">SUM(S536:S546)</f>
        <v>110.24</v>
      </c>
      <c r="I542" s="31"/>
      <c r="J542" s="25">
        <f ca="1">Source!AT139</f>
        <v>95</v>
      </c>
      <c r="K542" s="27">
        <f ca="1">SUM(T536:T546)</f>
        <v>677.14</v>
      </c>
      <c r="L542" s="29"/>
    </row>
    <row r="543" spans="1:26" ht="14.25">
      <c r="A543" s="42"/>
      <c r="B543" s="43"/>
      <c r="C543" s="43" t="s">
        <v>394</v>
      </c>
      <c r="D543" s="26" t="s">
        <v>393</v>
      </c>
      <c r="E543" s="10">
        <f ca="1">Source!CA139</f>
        <v>55</v>
      </c>
      <c r="F543" s="57" t="str">
        <f ca="1">CONCATENATE(" )", Source!DM139, Source!FU139, "=", Source!FY139)</f>
        <v xml:space="preserve"> )*0,85=46,75</v>
      </c>
      <c r="G543" s="58"/>
      <c r="H543" s="27">
        <f ca="1">SUM(U536:U546)</f>
        <v>54.54</v>
      </c>
      <c r="I543" s="31"/>
      <c r="J543" s="25">
        <f ca="1">Source!AU139</f>
        <v>47</v>
      </c>
      <c r="K543" s="27">
        <f ca="1">SUM(V536:V546)</f>
        <v>335.01</v>
      </c>
      <c r="L543" s="29"/>
    </row>
    <row r="544" spans="1:26" ht="14.25">
      <c r="A544" s="42"/>
      <c r="B544" s="43"/>
      <c r="C544" s="43" t="s">
        <v>395</v>
      </c>
      <c r="D544" s="26" t="s">
        <v>396</v>
      </c>
      <c r="E544" s="10">
        <f ca="1">Source!AQ139</f>
        <v>3.69</v>
      </c>
      <c r="F544" s="27"/>
      <c r="G544" s="28" t="str">
        <f ca="1">Source!DI139</f>
        <v>)*1,15</v>
      </c>
      <c r="H544" s="27"/>
      <c r="I544" s="28"/>
      <c r="J544" s="28"/>
      <c r="K544" s="27"/>
      <c r="L544" s="38">
        <f ca="1">Source!U139</f>
        <v>12.47589</v>
      </c>
    </row>
    <row r="545" spans="1:26" ht="28.5">
      <c r="A545" s="42" t="str">
        <f ca="1">Source!E140</f>
        <v>54,1</v>
      </c>
      <c r="B545" s="43" t="str">
        <f ca="1">Source!F140</f>
        <v>14.4.01.02-0113</v>
      </c>
      <c r="C545" s="43" t="str">
        <f ca="1">Source!G140</f>
        <v>Грунтовка акриловая НОРТЕКС-ГРУНТ</v>
      </c>
      <c r="D545" s="26" t="str">
        <f ca="1">Source!H140</f>
        <v>кг</v>
      </c>
      <c r="E545" s="10">
        <f ca="1">Source!I140</f>
        <v>-40.572000000000003</v>
      </c>
      <c r="F545" s="27">
        <f ca="1">Source!AL140+Source!AM140+Source!AO140</f>
        <v>15.25</v>
      </c>
      <c r="G545" s="39" t="s">
        <v>1069</v>
      </c>
      <c r="H545" s="27">
        <f ca="1">ROUND(Source!AC140*Source!I140, 2)+ROUND(Source!AD140*Source!I140, 2)+ROUND(Source!AF140*Source!I140, 2)</f>
        <v>-618.72</v>
      </c>
      <c r="I545" s="28"/>
      <c r="J545" s="28">
        <f ca="1">IF(Source!BC140&lt;&gt; 0, Source!BC140, 1)</f>
        <v>6.11</v>
      </c>
      <c r="K545" s="27">
        <f ca="1">Source!O140</f>
        <v>-3780.4</v>
      </c>
      <c r="L545" s="29"/>
      <c r="S545">
        <f ca="1">ROUND((Source!FX140/100)*((ROUND(Source!AF140*Source!I140, 2)+ROUND(Source!AE140*Source!I140, 2))), 2)</f>
        <v>0</v>
      </c>
      <c r="T545">
        <f ca="1">Source!X140</f>
        <v>0</v>
      </c>
      <c r="U545">
        <f ca="1">ROUND((Source!FY140/100)*((ROUND(Source!AF140*Source!I140, 2)+ROUND(Source!AE140*Source!I140, 2))), 2)</f>
        <v>0</v>
      </c>
      <c r="V545">
        <f ca="1">Source!Y140</f>
        <v>0</v>
      </c>
      <c r="W545">
        <f ca="1">IF(Source!BI140&lt;=1,H545, 0)</f>
        <v>-618.72</v>
      </c>
      <c r="X545">
        <f ca="1">IF(Source!BI140=2,H545, 0)</f>
        <v>0</v>
      </c>
      <c r="Y545">
        <f ca="1">IF(Source!BI140=3,H545, 0)</f>
        <v>0</v>
      </c>
      <c r="Z545">
        <f ca="1">IF(Source!BI140=4,H545, 0)</f>
        <v>0</v>
      </c>
    </row>
    <row r="546" spans="1:26" ht="28.5">
      <c r="A546" s="44" t="str">
        <f ca="1">Source!E141</f>
        <v>54,2</v>
      </c>
      <c r="B546" s="45" t="str">
        <f ca="1">Source!F141</f>
        <v>14.3.01.02-0103</v>
      </c>
      <c r="C546" s="45" t="str">
        <f ca="1">Source!G141</f>
        <v>Грунтовка воднодисперсионная CERESIT CT 17</v>
      </c>
      <c r="D546" s="32" t="str">
        <f ca="1">Source!H141</f>
        <v>л</v>
      </c>
      <c r="E546" s="33">
        <f ca="1">Source!I141</f>
        <v>40.572000000000003</v>
      </c>
      <c r="F546" s="34">
        <f ca="1">Source!AL141+Source!AM141+Source!AO141</f>
        <v>9.14</v>
      </c>
      <c r="G546" s="40" t="s">
        <v>1069</v>
      </c>
      <c r="H546" s="34">
        <f ca="1">ROUND(Source!AC141*Source!I141, 2)+ROUND(Source!AD141*Source!I141, 2)+ROUND(Source!AF141*Source!I141, 2)</f>
        <v>370.83</v>
      </c>
      <c r="I546" s="35"/>
      <c r="J546" s="35">
        <f ca="1">IF(Source!BC141&lt;&gt; 0, Source!BC141, 1)</f>
        <v>6.11</v>
      </c>
      <c r="K546" s="34">
        <f ca="1">Source!O141</f>
        <v>2265.7600000000002</v>
      </c>
      <c r="L546" s="41"/>
      <c r="S546">
        <f ca="1">ROUND((Source!FX141/100)*((ROUND(Source!AF141*Source!I141, 2)+ROUND(Source!AE141*Source!I141, 2))), 2)</f>
        <v>0</v>
      </c>
      <c r="T546">
        <f ca="1">Source!X141</f>
        <v>0</v>
      </c>
      <c r="U546">
        <f ca="1">ROUND((Source!FY141/100)*((ROUND(Source!AF141*Source!I141, 2)+ROUND(Source!AE141*Source!I141, 2))), 2)</f>
        <v>0</v>
      </c>
      <c r="V546">
        <f ca="1">Source!Y141</f>
        <v>0</v>
      </c>
      <c r="W546">
        <f ca="1">IF(Source!BI141&lt;=1,H546, 0)</f>
        <v>370.83</v>
      </c>
      <c r="X546">
        <f ca="1">IF(Source!BI141=2,H546, 0)</f>
        <v>0</v>
      </c>
      <c r="Y546">
        <f ca="1">IF(Source!BI141=3,H546, 0)</f>
        <v>0</v>
      </c>
      <c r="Z546">
        <f ca="1">IF(Source!BI141=4,H546, 0)</f>
        <v>0</v>
      </c>
    </row>
    <row r="547" spans="1:26" ht="15">
      <c r="G547" s="56">
        <f ca="1">H538+H539+H541+H542+H543+SUM(H545:H546)</f>
        <v>736.90999999999985</v>
      </c>
      <c r="H547" s="56"/>
      <c r="J547" s="56">
        <f ca="1">K538+K539+K541+K542+K543+SUM(K545:K546)</f>
        <v>4507.8600000000006</v>
      </c>
      <c r="K547" s="56"/>
      <c r="L547" s="37">
        <f ca="1">Source!U139</f>
        <v>12.47589</v>
      </c>
      <c r="O547" s="21">
        <f>G547</f>
        <v>736.90999999999985</v>
      </c>
      <c r="P547" s="21">
        <f>J547</f>
        <v>4507.8600000000006</v>
      </c>
      <c r="Q547" s="21">
        <f>L547</f>
        <v>12.47589</v>
      </c>
      <c r="W547">
        <f ca="1">IF(Source!BI139&lt;=1,H538+H539+H541+H542+H543, 0)</f>
        <v>984.8</v>
      </c>
      <c r="X547">
        <f ca="1">IF(Source!BI139=2,H538+H539+H541+H542+H543, 0)</f>
        <v>0</v>
      </c>
      <c r="Y547">
        <f ca="1">IF(Source!BI139=3,H538+H539+H541+H542+H543, 0)</f>
        <v>0</v>
      </c>
      <c r="Z547">
        <f ca="1">IF(Source!BI139=4,H538+H539+H541+H542+H543, 0)</f>
        <v>0</v>
      </c>
    </row>
    <row r="548" spans="1:26" ht="42.75">
      <c r="A548" s="42" t="str">
        <f ca="1">Source!E147</f>
        <v>55</v>
      </c>
      <c r="B548" s="43" t="str">
        <f ca="1">Source!F147</f>
        <v>11-01-036-01</v>
      </c>
      <c r="C548" s="43" t="str">
        <f ca="1">Source!G147</f>
        <v>Устройство покрытий из линолеума на клее со свариванием полотнищ в стыках прим.</v>
      </c>
      <c r="D548" s="26" t="str">
        <f ca="1">Source!H147</f>
        <v>100 м2</v>
      </c>
      <c r="E548" s="10">
        <f ca="1">Source!I147</f>
        <v>2.94</v>
      </c>
      <c r="F548" s="27">
        <f ca="1">Source!AL147+Source!AM147+Source!AO147</f>
        <v>397.04999999999995</v>
      </c>
      <c r="G548" s="28"/>
      <c r="H548" s="27"/>
      <c r="I548" s="28" t="str">
        <f ca="1">Source!BO147</f>
        <v/>
      </c>
      <c r="J548" s="28"/>
      <c r="K548" s="27"/>
      <c r="L548" s="29"/>
      <c r="S548">
        <f ca="1">ROUND((Source!FX147/100)*((ROUND(Source!AF147*Source!I147, 2)+ROUND(Source!AE147*Source!I147, 2))), 2)</f>
        <v>1361.55</v>
      </c>
      <c r="T548">
        <f ca="1">Source!X147</f>
        <v>8341.64</v>
      </c>
      <c r="U548">
        <f ca="1">ROUND((Source!FY147/100)*((ROUND(Source!AF147*Source!I147, 2)+ROUND(Source!AE147*Source!I147, 2))), 2)</f>
        <v>784.09</v>
      </c>
      <c r="V548">
        <f ca="1">Source!Y147</f>
        <v>4809.59</v>
      </c>
    </row>
    <row r="549" spans="1:26">
      <c r="C549" s="20" t="str">
        <f ca="1">"Объем: "&amp;Source!I147&amp;"=294/"&amp;"100"</f>
        <v>Объем: 2,94=294/100</v>
      </c>
    </row>
    <row r="550" spans="1:26" ht="14.25">
      <c r="A550" s="42"/>
      <c r="B550" s="43"/>
      <c r="C550" s="43" t="s">
        <v>389</v>
      </c>
      <c r="D550" s="26"/>
      <c r="E550" s="10"/>
      <c r="F550" s="27">
        <f ca="1">Source!AO147</f>
        <v>352.34</v>
      </c>
      <c r="G550" s="28" t="str">
        <f ca="1">Source!DG147</f>
        <v>)*1,15</v>
      </c>
      <c r="H550" s="27">
        <f ca="1">ROUND(Source!AF147*Source!I147, 2)</f>
        <v>1191.26</v>
      </c>
      <c r="I550" s="28"/>
      <c r="J550" s="28">
        <f ca="1">IF(Source!BA147&lt;&gt; 0, Source!BA147, 1)</f>
        <v>6.11</v>
      </c>
      <c r="K550" s="27">
        <f ca="1">Source!S147</f>
        <v>7278.59</v>
      </c>
      <c r="L550" s="29"/>
      <c r="R550">
        <f>H550</f>
        <v>1191.26</v>
      </c>
    </row>
    <row r="551" spans="1:26" ht="14.25">
      <c r="A551" s="42"/>
      <c r="B551" s="43"/>
      <c r="C551" s="43" t="s">
        <v>276</v>
      </c>
      <c r="D551" s="26"/>
      <c r="E551" s="10"/>
      <c r="F551" s="27">
        <f ca="1">Source!AM147</f>
        <v>43.8</v>
      </c>
      <c r="G551" s="28" t="str">
        <f ca="1">Source!DE147</f>
        <v>)*1,25</v>
      </c>
      <c r="H551" s="27">
        <f ca="1">ROUND(Source!AD147*Source!I147, 2)</f>
        <v>160.97</v>
      </c>
      <c r="I551" s="28"/>
      <c r="J551" s="28">
        <f ca="1">IF(Source!BB147&lt;&gt; 0, Source!BB147, 1)</f>
        <v>6.11</v>
      </c>
      <c r="K551" s="27">
        <f ca="1">Source!Q147</f>
        <v>983.5</v>
      </c>
      <c r="L551" s="29"/>
    </row>
    <row r="552" spans="1:26" ht="14.25">
      <c r="A552" s="42"/>
      <c r="B552" s="43"/>
      <c r="C552" s="43" t="s">
        <v>390</v>
      </c>
      <c r="D552" s="26"/>
      <c r="E552" s="10"/>
      <c r="F552" s="27">
        <f ca="1">Source!AN147</f>
        <v>10.53</v>
      </c>
      <c r="G552" s="28" t="str">
        <f ca="1">Source!DF147</f>
        <v>)*1,25</v>
      </c>
      <c r="H552" s="30">
        <f ca="1">ROUND(Source!AE147*Source!I147, 2)</f>
        <v>38.69</v>
      </c>
      <c r="I552" s="28"/>
      <c r="J552" s="28">
        <f ca="1">IF(Source!BS147&lt;&gt; 0, Source!BS147, 1)</f>
        <v>6.11</v>
      </c>
      <c r="K552" s="30">
        <f ca="1">Source!R147</f>
        <v>236.4</v>
      </c>
      <c r="L552" s="29"/>
      <c r="R552">
        <f>H552</f>
        <v>38.69</v>
      </c>
    </row>
    <row r="553" spans="1:26" ht="14.25">
      <c r="A553" s="42"/>
      <c r="B553" s="43"/>
      <c r="C553" s="43" t="s">
        <v>391</v>
      </c>
      <c r="D553" s="26"/>
      <c r="E553" s="10"/>
      <c r="F553" s="27">
        <f ca="1">Source!AL147</f>
        <v>0.91</v>
      </c>
      <c r="G553" s="28" t="str">
        <f ca="1">Source!DD147</f>
        <v/>
      </c>
      <c r="H553" s="27">
        <f ca="1">ROUND(Source!AC147*Source!I147, 2)</f>
        <v>2.68</v>
      </c>
      <c r="I553" s="28"/>
      <c r="J553" s="28">
        <f ca="1">IF(Source!BC147&lt;&gt; 0, Source!BC147, 1)</f>
        <v>6.11</v>
      </c>
      <c r="K553" s="27">
        <f ca="1">Source!P147</f>
        <v>16.350000000000001</v>
      </c>
      <c r="L553" s="29"/>
    </row>
    <row r="554" spans="1:26" ht="14.25">
      <c r="A554" s="42"/>
      <c r="B554" s="43"/>
      <c r="C554" s="43" t="s">
        <v>392</v>
      </c>
      <c r="D554" s="26" t="s">
        <v>393</v>
      </c>
      <c r="E554" s="10">
        <f ca="1">Source!BZ147</f>
        <v>123</v>
      </c>
      <c r="F554" s="57" t="str">
        <f ca="1">CONCATENATE(" )", Source!DL147, Source!FT147, "=", Source!FX147)</f>
        <v xml:space="preserve"> )*0,9=110,7</v>
      </c>
      <c r="G554" s="58"/>
      <c r="H554" s="27">
        <f ca="1">SUM(S548:S559)</f>
        <v>1361.55</v>
      </c>
      <c r="I554" s="31"/>
      <c r="J554" s="25">
        <f ca="1">Source!AT147</f>
        <v>111</v>
      </c>
      <c r="K554" s="27">
        <f ca="1">SUM(T548:T559)</f>
        <v>8341.64</v>
      </c>
      <c r="L554" s="29"/>
    </row>
    <row r="555" spans="1:26" ht="14.25">
      <c r="A555" s="42"/>
      <c r="B555" s="43"/>
      <c r="C555" s="43" t="s">
        <v>394</v>
      </c>
      <c r="D555" s="26" t="s">
        <v>393</v>
      </c>
      <c r="E555" s="10">
        <f ca="1">Source!CA147</f>
        <v>75</v>
      </c>
      <c r="F555" s="57" t="str">
        <f ca="1">CONCATENATE(" )", Source!DM147, Source!FU147, "=", Source!FY147)</f>
        <v xml:space="preserve"> )*0,85=63,75</v>
      </c>
      <c r="G555" s="58"/>
      <c r="H555" s="27">
        <f ca="1">SUM(U548:U559)</f>
        <v>784.09</v>
      </c>
      <c r="I555" s="31"/>
      <c r="J555" s="25">
        <f ca="1">Source!AU147</f>
        <v>64</v>
      </c>
      <c r="K555" s="27">
        <f ca="1">SUM(V548:V559)</f>
        <v>4809.59</v>
      </c>
      <c r="L555" s="29"/>
    </row>
    <row r="556" spans="1:26" ht="14.25">
      <c r="A556" s="42"/>
      <c r="B556" s="43"/>
      <c r="C556" s="43" t="s">
        <v>395</v>
      </c>
      <c r="D556" s="26" t="s">
        <v>396</v>
      </c>
      <c r="E556" s="10">
        <f ca="1">Source!AQ147</f>
        <v>42.4</v>
      </c>
      <c r="F556" s="27"/>
      <c r="G556" s="28" t="str">
        <f ca="1">Source!DI147</f>
        <v>)*1,15</v>
      </c>
      <c r="H556" s="27"/>
      <c r="I556" s="28"/>
      <c r="J556" s="28"/>
      <c r="K556" s="27"/>
      <c r="L556" s="38">
        <f ca="1">Source!U147</f>
        <v>143.3544</v>
      </c>
    </row>
    <row r="557" spans="1:26" ht="71.25">
      <c r="A557" s="42" t="str">
        <f ca="1">Source!E148</f>
        <v>55,1</v>
      </c>
      <c r="B557" s="43" t="str">
        <f ca="1">Source!F148</f>
        <v>01.6.03.04-0312</v>
      </c>
      <c r="C557" s="43" t="str">
        <f ca="1">Source!G148</f>
        <v>Линолеум спортивный гетерогенный "GroboFlex Gymfit 60 Wood" (толщина 6,5 мм, толщина защитного слоя 0,7 мм, пож. безопасность Г1, В2, РП1, Д2, Т2)</v>
      </c>
      <c r="D557" s="26" t="str">
        <f ca="1">Source!H148</f>
        <v>м2</v>
      </c>
      <c r="E557" s="10">
        <f ca="1">Source!I148</f>
        <v>299.88</v>
      </c>
      <c r="F557" s="27">
        <f ca="1">Source!AL148+Source!AM148+Source!AO148</f>
        <v>227.07</v>
      </c>
      <c r="G557" s="39" t="s">
        <v>1069</v>
      </c>
      <c r="H557" s="27">
        <f ca="1">ROUND(Source!AC148*Source!I148, 2)+ROUND(Source!AD148*Source!I148, 2)+ROUND(Source!AF148*Source!I148, 2)</f>
        <v>68093.75</v>
      </c>
      <c r="I557" s="28"/>
      <c r="J557" s="28">
        <f ca="1">IF(Source!BC148&lt;&gt; 0, Source!BC148, 1)</f>
        <v>6.11</v>
      </c>
      <c r="K557" s="27">
        <f ca="1">Source!O148</f>
        <v>416052.82</v>
      </c>
      <c r="L557" s="29"/>
      <c r="S557">
        <f ca="1">ROUND((Source!FX148/100)*((ROUND(Source!AF148*Source!I148, 2)+ROUND(Source!AE148*Source!I148, 2))), 2)</f>
        <v>0</v>
      </c>
      <c r="T557">
        <f ca="1">Source!X148</f>
        <v>0</v>
      </c>
      <c r="U557">
        <f ca="1">ROUND((Source!FY148/100)*((ROUND(Source!AF148*Source!I148, 2)+ROUND(Source!AE148*Source!I148, 2))), 2)</f>
        <v>0</v>
      </c>
      <c r="V557">
        <f ca="1">Source!Y148</f>
        <v>0</v>
      </c>
      <c r="W557">
        <f ca="1">IF(Source!BI148&lt;=1,H557, 0)</f>
        <v>68093.75</v>
      </c>
      <c r="X557">
        <f ca="1">IF(Source!BI148=2,H557, 0)</f>
        <v>0</v>
      </c>
      <c r="Y557">
        <f ca="1">IF(Source!BI148=3,H557, 0)</f>
        <v>0</v>
      </c>
      <c r="Z557">
        <f ca="1">IF(Source!BI148=4,H557, 0)</f>
        <v>0</v>
      </c>
    </row>
    <row r="558" spans="1:26" ht="42.75">
      <c r="A558" s="42" t="str">
        <f ca="1">Source!E149</f>
        <v>55,2</v>
      </c>
      <c r="B558" s="43" t="str">
        <f ca="1">Source!F149</f>
        <v>14.1.05.02-0101</v>
      </c>
      <c r="C558" s="43" t="str">
        <f ca="1">Source!G149</f>
        <v>Клей однокомпонентный дисперсионный, марка "Homakoll" прим.</v>
      </c>
      <c r="D558" s="26" t="str">
        <f ca="1">Source!H149</f>
        <v>кг</v>
      </c>
      <c r="E558" s="10">
        <f ca="1">Source!I149</f>
        <v>147</v>
      </c>
      <c r="F558" s="27">
        <f ca="1">Source!AL149+Source!AM149+Source!AO149</f>
        <v>57.76</v>
      </c>
      <c r="G558" s="39" t="s">
        <v>1069</v>
      </c>
      <c r="H558" s="27">
        <f ca="1">ROUND(Source!AC149*Source!I149, 2)+ROUND(Source!AD149*Source!I149, 2)+ROUND(Source!AF149*Source!I149, 2)</f>
        <v>8490.7199999999993</v>
      </c>
      <c r="I558" s="28"/>
      <c r="J558" s="28">
        <f ca="1">IF(Source!BC149&lt;&gt; 0, Source!BC149, 1)</f>
        <v>6.11</v>
      </c>
      <c r="K558" s="27">
        <f ca="1">Source!O149</f>
        <v>51878.3</v>
      </c>
      <c r="L558" s="29"/>
      <c r="S558">
        <f ca="1">ROUND((Source!FX149/100)*((ROUND(Source!AF149*Source!I149, 2)+ROUND(Source!AE149*Source!I149, 2))), 2)</f>
        <v>0</v>
      </c>
      <c r="T558">
        <f ca="1">Source!X149</f>
        <v>0</v>
      </c>
      <c r="U558">
        <f ca="1">ROUND((Source!FY149/100)*((ROUND(Source!AF149*Source!I149, 2)+ROUND(Source!AE149*Source!I149, 2))), 2)</f>
        <v>0</v>
      </c>
      <c r="V558">
        <f ca="1">Source!Y149</f>
        <v>0</v>
      </c>
      <c r="W558">
        <f ca="1">IF(Source!BI149&lt;=1,H558, 0)</f>
        <v>8490.7199999999993</v>
      </c>
      <c r="X558">
        <f ca="1">IF(Source!BI149=2,H558, 0)</f>
        <v>0</v>
      </c>
      <c r="Y558">
        <f ca="1">IF(Source!BI149=3,H558, 0)</f>
        <v>0</v>
      </c>
      <c r="Z558">
        <f ca="1">IF(Source!BI149=4,H558, 0)</f>
        <v>0</v>
      </c>
    </row>
    <row r="559" spans="1:26" ht="28.5">
      <c r="A559" s="44" t="str">
        <f ca="1">Source!E150</f>
        <v>55,3</v>
      </c>
      <c r="B559" s="45" t="str">
        <f ca="1">Source!F150</f>
        <v>01.7.07.26-0033</v>
      </c>
      <c r="C559" s="45" t="str">
        <f ca="1">Source!G150</f>
        <v>Шнур  полимерная (фторопластовая) для сварки линолеума Wood прим.</v>
      </c>
      <c r="D559" s="32" t="str">
        <f ca="1">Source!H150</f>
        <v>10 м</v>
      </c>
      <c r="E559" s="33">
        <f ca="1">Source!I150</f>
        <v>20</v>
      </c>
      <c r="F559" s="34">
        <f ca="1">Source!AL150+Source!AM150+Source!AO150</f>
        <v>16.8</v>
      </c>
      <c r="G559" s="40" t="s">
        <v>1069</v>
      </c>
      <c r="H559" s="34">
        <f ca="1">ROUND(Source!AC150*Source!I150, 2)+ROUND(Source!AD150*Source!I150, 2)+ROUND(Source!AF150*Source!I150, 2)</f>
        <v>336</v>
      </c>
      <c r="I559" s="35"/>
      <c r="J559" s="35">
        <f ca="1">IF(Source!BC150&lt;&gt; 0, Source!BC150, 1)</f>
        <v>6.11</v>
      </c>
      <c r="K559" s="34">
        <f ca="1">Source!O150</f>
        <v>2052.96</v>
      </c>
      <c r="L559" s="41"/>
      <c r="S559">
        <f ca="1">ROUND((Source!FX150/100)*((ROUND(Source!AF150*Source!I150, 2)+ROUND(Source!AE150*Source!I150, 2))), 2)</f>
        <v>0</v>
      </c>
      <c r="T559">
        <f ca="1">Source!X150</f>
        <v>0</v>
      </c>
      <c r="U559">
        <f ca="1">ROUND((Source!FY150/100)*((ROUND(Source!AF150*Source!I150, 2)+ROUND(Source!AE150*Source!I150, 2))), 2)</f>
        <v>0</v>
      </c>
      <c r="V559">
        <f ca="1">Source!Y150</f>
        <v>0</v>
      </c>
      <c r="W559">
        <f ca="1">IF(Source!BI150&lt;=1,H559, 0)</f>
        <v>336</v>
      </c>
      <c r="X559">
        <f ca="1">IF(Source!BI150=2,H559, 0)</f>
        <v>0</v>
      </c>
      <c r="Y559">
        <f ca="1">IF(Source!BI150=3,H559, 0)</f>
        <v>0</v>
      </c>
      <c r="Z559">
        <f ca="1">IF(Source!BI150=4,H559, 0)</f>
        <v>0</v>
      </c>
    </row>
    <row r="560" spans="1:26" ht="15">
      <c r="G560" s="56">
        <f ca="1">H550+H551+H553+H554+H555+SUM(H557:H559)</f>
        <v>80421.02</v>
      </c>
      <c r="H560" s="56"/>
      <c r="J560" s="56">
        <f ca="1">K550+K551+K553+K554+K555+SUM(K557:K559)</f>
        <v>491413.75</v>
      </c>
      <c r="K560" s="56"/>
      <c r="L560" s="37">
        <f ca="1">Source!U147</f>
        <v>143.3544</v>
      </c>
      <c r="O560" s="21">
        <f>G560</f>
        <v>80421.02</v>
      </c>
      <c r="P560" s="21">
        <f>J560</f>
        <v>491413.75</v>
      </c>
      <c r="Q560" s="21">
        <f>L560</f>
        <v>143.3544</v>
      </c>
      <c r="W560">
        <f ca="1">IF(Source!BI147&lt;=1,H550+H551+H553+H554+H555, 0)</f>
        <v>3500.55</v>
      </c>
      <c r="X560">
        <f ca="1">IF(Source!BI147=2,H550+H551+H553+H554+H555, 0)</f>
        <v>0</v>
      </c>
      <c r="Y560">
        <f ca="1">IF(Source!BI147=3,H550+H551+H553+H554+H555, 0)</f>
        <v>0</v>
      </c>
      <c r="Z560">
        <f ca="1">IF(Source!BI147=4,H550+H551+H553+H554+H555, 0)</f>
        <v>0</v>
      </c>
    </row>
    <row r="561" spans="1:26" ht="99.75">
      <c r="A561" s="42" t="str">
        <f ca="1">Source!E151</f>
        <v>56</v>
      </c>
      <c r="B561" s="43" t="str">
        <f ca="1">Source!F151</f>
        <v>15-04-047-13 прим.</v>
      </c>
      <c r="C561" s="43" t="str">
        <f ca="1">Source!G151</f>
        <v>Декоративная отделка поверхностей - набивка фриза по трафарету масляная ( Нанесение универсальной разметки (баскетбольная+волейбольная площадки)  на спортивный линолиум краской Fordo 809-A шириной 5см,длиной 300метров))</v>
      </c>
      <c r="D561" s="26" t="str">
        <f ca="1">Source!H151</f>
        <v>100 м2</v>
      </c>
      <c r="E561" s="10">
        <f ca="1">Source!I151</f>
        <v>0.15</v>
      </c>
      <c r="F561" s="27">
        <f ca="1">Source!AL151+Source!AM151+Source!AO151</f>
        <v>2919.58</v>
      </c>
      <c r="G561" s="28"/>
      <c r="H561" s="27"/>
      <c r="I561" s="28" t="str">
        <f ca="1">Source!BO151</f>
        <v/>
      </c>
      <c r="J561" s="28"/>
      <c r="K561" s="27"/>
      <c r="L561" s="29"/>
      <c r="S561">
        <f ca="1">ROUND((Source!FX151/100)*((ROUND(Source!AF151*Source!I151, 2)+ROUND(Source!AE151*Source!I151, 2))), 2)</f>
        <v>436.94</v>
      </c>
      <c r="T561">
        <f ca="1">Source!X151</f>
        <v>2683.8</v>
      </c>
      <c r="U561">
        <f ca="1">ROUND((Source!FY151/100)*((ROUND(Source!AF151*Source!I151, 2)+ROUND(Source!AE151*Source!I151, 2))), 2)</f>
        <v>216.16</v>
      </c>
      <c r="V561">
        <f ca="1">Source!Y151</f>
        <v>1327.77</v>
      </c>
    </row>
    <row r="562" spans="1:26">
      <c r="C562" s="20" t="str">
        <f ca="1">"Объем: "&amp;Source!I151&amp;"=15/"&amp;"100"</f>
        <v>Объем: 0,15=15/100</v>
      </c>
    </row>
    <row r="563" spans="1:26" ht="14.25">
      <c r="A563" s="42"/>
      <c r="B563" s="43"/>
      <c r="C563" s="43" t="s">
        <v>389</v>
      </c>
      <c r="D563" s="26"/>
      <c r="E563" s="10"/>
      <c r="F563" s="27">
        <f ca="1">Source!AO151</f>
        <v>2679.98</v>
      </c>
      <c r="G563" s="28" t="str">
        <f ca="1">Source!DG151</f>
        <v>)*1,15</v>
      </c>
      <c r="H563" s="27">
        <f ca="1">ROUND(Source!AF151*Source!I151, 2)</f>
        <v>462.3</v>
      </c>
      <c r="I563" s="28"/>
      <c r="J563" s="28">
        <f ca="1">IF(Source!BA151&lt;&gt; 0, Source!BA151, 1)</f>
        <v>6.11</v>
      </c>
      <c r="K563" s="27">
        <f ca="1">Source!S151</f>
        <v>2824.63</v>
      </c>
      <c r="L563" s="29"/>
      <c r="R563">
        <f>H563</f>
        <v>462.3</v>
      </c>
    </row>
    <row r="564" spans="1:26" ht="14.25">
      <c r="A564" s="42"/>
      <c r="B564" s="43"/>
      <c r="C564" s="43" t="s">
        <v>276</v>
      </c>
      <c r="D564" s="26"/>
      <c r="E564" s="10"/>
      <c r="F564" s="27">
        <f ca="1">Source!AM151</f>
        <v>1.62</v>
      </c>
      <c r="G564" s="28" t="str">
        <f ca="1">Source!DE151</f>
        <v>)*1,25</v>
      </c>
      <c r="H564" s="27">
        <f ca="1">ROUND(Source!AD151*Source!I151, 2)</f>
        <v>0.3</v>
      </c>
      <c r="I564" s="28"/>
      <c r="J564" s="28">
        <f ca="1">IF(Source!BB151&lt;&gt; 0, Source!BB151, 1)</f>
        <v>6.11</v>
      </c>
      <c r="K564" s="27">
        <f ca="1">Source!Q151</f>
        <v>1.85</v>
      </c>
      <c r="L564" s="29"/>
    </row>
    <row r="565" spans="1:26" ht="14.25">
      <c r="A565" s="42"/>
      <c r="B565" s="43"/>
      <c r="C565" s="43" t="s">
        <v>390</v>
      </c>
      <c r="D565" s="26"/>
      <c r="E565" s="10"/>
      <c r="F565" s="27">
        <f ca="1">Source!AN151</f>
        <v>0.37</v>
      </c>
      <c r="G565" s="28" t="str">
        <f ca="1">Source!DF151</f>
        <v>)*1,25</v>
      </c>
      <c r="H565" s="30">
        <f ca="1">ROUND(Source!AE151*Source!I151, 2)</f>
        <v>7.0000000000000007E-2</v>
      </c>
      <c r="I565" s="28"/>
      <c r="J565" s="28">
        <f ca="1">IF(Source!BS151&lt;&gt; 0, Source!BS151, 1)</f>
        <v>6.11</v>
      </c>
      <c r="K565" s="30">
        <f ca="1">Source!R151</f>
        <v>0.42</v>
      </c>
      <c r="L565" s="29"/>
      <c r="R565">
        <f>H565</f>
        <v>7.0000000000000007E-2</v>
      </c>
    </row>
    <row r="566" spans="1:26" ht="14.25">
      <c r="A566" s="42"/>
      <c r="B566" s="43"/>
      <c r="C566" s="43" t="s">
        <v>391</v>
      </c>
      <c r="D566" s="26"/>
      <c r="E566" s="10"/>
      <c r="F566" s="27">
        <f ca="1">Source!AL151</f>
        <v>237.98</v>
      </c>
      <c r="G566" s="28" t="str">
        <f ca="1">Source!DD151</f>
        <v/>
      </c>
      <c r="H566" s="27">
        <f ca="1">ROUND(Source!AC151*Source!I151, 2)</f>
        <v>35.700000000000003</v>
      </c>
      <c r="I566" s="28"/>
      <c r="J566" s="28">
        <f ca="1">IF(Source!BC151&lt;&gt; 0, Source!BC151, 1)</f>
        <v>6.11</v>
      </c>
      <c r="K566" s="27">
        <f ca="1">Source!P151</f>
        <v>218.11</v>
      </c>
      <c r="L566" s="29"/>
    </row>
    <row r="567" spans="1:26" ht="14.25">
      <c r="A567" s="42"/>
      <c r="B567" s="43"/>
      <c r="C567" s="43" t="s">
        <v>392</v>
      </c>
      <c r="D567" s="26" t="s">
        <v>393</v>
      </c>
      <c r="E567" s="10">
        <f ca="1">Source!BZ151</f>
        <v>105</v>
      </c>
      <c r="F567" s="57" t="str">
        <f ca="1">CONCATENATE(" )", Source!DL151, Source!FT151, "=", Source!FX151)</f>
        <v xml:space="preserve"> )*0,9=94,5</v>
      </c>
      <c r="G567" s="58"/>
      <c r="H567" s="27">
        <f ca="1">SUM(S561:S570)</f>
        <v>436.94</v>
      </c>
      <c r="I567" s="31"/>
      <c r="J567" s="25">
        <f ca="1">Source!AT151</f>
        <v>95</v>
      </c>
      <c r="K567" s="27">
        <f ca="1">SUM(T561:T570)</f>
        <v>2683.8</v>
      </c>
      <c r="L567" s="29"/>
    </row>
    <row r="568" spans="1:26" ht="14.25">
      <c r="A568" s="42"/>
      <c r="B568" s="43"/>
      <c r="C568" s="43" t="s">
        <v>394</v>
      </c>
      <c r="D568" s="26" t="s">
        <v>393</v>
      </c>
      <c r="E568" s="10">
        <f ca="1">Source!CA151</f>
        <v>55</v>
      </c>
      <c r="F568" s="57" t="str">
        <f ca="1">CONCATENATE(" )", Source!DM151, Source!FU151, "=", Source!FY151)</f>
        <v xml:space="preserve"> )*0,85=46,75</v>
      </c>
      <c r="G568" s="58"/>
      <c r="H568" s="27">
        <f ca="1">SUM(U561:U570)</f>
        <v>216.16</v>
      </c>
      <c r="I568" s="31"/>
      <c r="J568" s="25">
        <f ca="1">Source!AU151</f>
        <v>47</v>
      </c>
      <c r="K568" s="27">
        <f ca="1">SUM(V561:V570)</f>
        <v>1327.77</v>
      </c>
      <c r="L568" s="29"/>
    </row>
    <row r="569" spans="1:26" ht="14.25">
      <c r="A569" s="42"/>
      <c r="B569" s="43"/>
      <c r="C569" s="43" t="s">
        <v>395</v>
      </c>
      <c r="D569" s="26" t="s">
        <v>396</v>
      </c>
      <c r="E569" s="10">
        <f ca="1">Source!AQ151</f>
        <v>266.39999999999998</v>
      </c>
      <c r="F569" s="27"/>
      <c r="G569" s="28" t="str">
        <f ca="1">Source!DI151</f>
        <v>)*1,15</v>
      </c>
      <c r="H569" s="27"/>
      <c r="I569" s="28"/>
      <c r="J569" s="28"/>
      <c r="K569" s="27"/>
      <c r="L569" s="38">
        <f ca="1">Source!U151</f>
        <v>45.953999999999994</v>
      </c>
    </row>
    <row r="570" spans="1:26" ht="28.5">
      <c r="A570" s="44" t="str">
        <f ca="1">Source!E152</f>
        <v>56,1</v>
      </c>
      <c r="B570" s="45" t="str">
        <f ca="1">Source!F152</f>
        <v>14.4.02.06-0003</v>
      </c>
      <c r="C570" s="45" t="str">
        <f ca="1">Source!G152</f>
        <v>Краска двухкомпонентная, Краска Fordo 809-A прим.</v>
      </c>
      <c r="D570" s="32" t="str">
        <f ca="1">Source!H152</f>
        <v>кг</v>
      </c>
      <c r="E570" s="33">
        <f ca="1">Source!I152</f>
        <v>3</v>
      </c>
      <c r="F570" s="34">
        <f ca="1">Source!AL152+Source!AM152+Source!AO152</f>
        <v>627.13</v>
      </c>
      <c r="G570" s="40" t="s">
        <v>1069</v>
      </c>
      <c r="H570" s="34">
        <f ca="1">ROUND(Source!AC152*Source!I152, 2)+ROUND(Source!AD152*Source!I152, 2)+ROUND(Source!AF152*Source!I152, 2)</f>
        <v>1881.39</v>
      </c>
      <c r="I570" s="35"/>
      <c r="J570" s="35">
        <f ca="1">IF(Source!BC152&lt;&gt; 0, Source!BC152, 1)</f>
        <v>6.11</v>
      </c>
      <c r="K570" s="34">
        <f ca="1">Source!O152</f>
        <v>11495.29</v>
      </c>
      <c r="L570" s="41"/>
      <c r="S570">
        <f ca="1">ROUND((Source!FX152/100)*((ROUND(Source!AF152*Source!I152, 2)+ROUND(Source!AE152*Source!I152, 2))), 2)</f>
        <v>0</v>
      </c>
      <c r="T570">
        <f ca="1">Source!X152</f>
        <v>0</v>
      </c>
      <c r="U570">
        <f ca="1">ROUND((Source!FY152/100)*((ROUND(Source!AF152*Source!I152, 2)+ROUND(Source!AE152*Source!I152, 2))), 2)</f>
        <v>0</v>
      </c>
      <c r="V570">
        <f ca="1">Source!Y152</f>
        <v>0</v>
      </c>
      <c r="W570">
        <f ca="1">IF(Source!BI152&lt;=1,H570, 0)</f>
        <v>1881.39</v>
      </c>
      <c r="X570">
        <f ca="1">IF(Source!BI152=2,H570, 0)</f>
        <v>0</v>
      </c>
      <c r="Y570">
        <f ca="1">IF(Source!BI152=3,H570, 0)</f>
        <v>0</v>
      </c>
      <c r="Z570">
        <f ca="1">IF(Source!BI152=4,H570, 0)</f>
        <v>0</v>
      </c>
    </row>
    <row r="571" spans="1:26" ht="15">
      <c r="G571" s="56">
        <f ca="1">H563+H564+H566+H567+H568+SUM(H570:H570)</f>
        <v>3032.79</v>
      </c>
      <c r="H571" s="56"/>
      <c r="J571" s="56">
        <f ca="1">K563+K564+K566+K567+K568+SUM(K570:K570)</f>
        <v>18551.45</v>
      </c>
      <c r="K571" s="56"/>
      <c r="L571" s="37">
        <f ca="1">Source!U151</f>
        <v>45.953999999999994</v>
      </c>
      <c r="O571" s="21">
        <f>G571</f>
        <v>3032.79</v>
      </c>
      <c r="P571" s="21">
        <f>J571</f>
        <v>18551.45</v>
      </c>
      <c r="Q571" s="21">
        <f>L571</f>
        <v>45.953999999999994</v>
      </c>
      <c r="W571">
        <f ca="1">IF(Source!BI151&lt;=1,H563+H564+H566+H567+H568, 0)</f>
        <v>1151.4000000000001</v>
      </c>
      <c r="X571">
        <f ca="1">IF(Source!BI151=2,H563+H564+H566+H567+H568, 0)</f>
        <v>0</v>
      </c>
      <c r="Y571">
        <f ca="1">IF(Source!BI151=3,H563+H564+H566+H567+H568, 0)</f>
        <v>0</v>
      </c>
      <c r="Z571">
        <f ca="1">IF(Source!BI151=4,H563+H564+H566+H567+H568, 0)</f>
        <v>0</v>
      </c>
    </row>
    <row r="572" spans="1:26" ht="28.5">
      <c r="A572" s="42" t="str">
        <f ca="1">Source!E156</f>
        <v>57</v>
      </c>
      <c r="B572" s="43" t="str">
        <f ca="1">Source!F156</f>
        <v>09-04-013-02</v>
      </c>
      <c r="C572" s="43" t="str">
        <f ca="1">Source!G156</f>
        <v>Установка противопожарных дверей двупольных глухих</v>
      </c>
      <c r="D572" s="26" t="str">
        <f ca="1">Source!H156</f>
        <v>м2</v>
      </c>
      <c r="E572" s="10">
        <f ca="1">Source!I156</f>
        <v>15.37</v>
      </c>
      <c r="F572" s="27">
        <f ca="1">Source!AL156+Source!AM156+Source!AO156</f>
        <v>87.14</v>
      </c>
      <c r="G572" s="28"/>
      <c r="H572" s="27"/>
      <c r="I572" s="28" t="str">
        <f ca="1">Source!BO156</f>
        <v/>
      </c>
      <c r="J572" s="28"/>
      <c r="K572" s="27"/>
      <c r="L572" s="29"/>
      <c r="S572">
        <f ca="1">ROUND((Source!FX156/100)*((ROUND(Source!AF156*Source!I156, 2)+ROUND(Source!AE156*Source!I156, 2))), 2)</f>
        <v>404.12</v>
      </c>
      <c r="T572">
        <f ca="1">Source!X156</f>
        <v>2469.16</v>
      </c>
      <c r="U572">
        <f ca="1">ROUND((Source!FY156/100)*((ROUND(Source!AF156*Source!I156, 2)+ROUND(Source!AE156*Source!I156, 2))), 2)</f>
        <v>360.46</v>
      </c>
      <c r="V572">
        <f ca="1">Source!Y156</f>
        <v>2194.8000000000002</v>
      </c>
    </row>
    <row r="573" spans="1:26">
      <c r="C573" s="20" t="str">
        <f ca="1">"Объем: "&amp;Source!I156&amp;"=3,27+"&amp;"2,55+"&amp;"2,54+"&amp;"3,31+"&amp;"3,7"</f>
        <v>Объем: 15,37=3,27+2,55+2,54+3,31+3,7</v>
      </c>
    </row>
    <row r="574" spans="1:26" ht="14.25">
      <c r="A574" s="42"/>
      <c r="B574" s="43"/>
      <c r="C574" s="43" t="s">
        <v>389</v>
      </c>
      <c r="D574" s="26"/>
      <c r="E574" s="10"/>
      <c r="F574" s="27">
        <f ca="1">Source!AO156</f>
        <v>27.97</v>
      </c>
      <c r="G574" s="28" t="str">
        <f ca="1">Source!DG156</f>
        <v>)*1,15</v>
      </c>
      <c r="H574" s="27">
        <f ca="1">ROUND(Source!AF156*Source!I156, 2)</f>
        <v>494.45</v>
      </c>
      <c r="I574" s="28"/>
      <c r="J574" s="28">
        <f ca="1">IF(Source!BA156&lt;&gt; 0, Source!BA156, 1)</f>
        <v>6.11</v>
      </c>
      <c r="K574" s="27">
        <f ca="1">Source!S156</f>
        <v>3021.11</v>
      </c>
      <c r="L574" s="29"/>
      <c r="R574">
        <f>H574</f>
        <v>494.45</v>
      </c>
    </row>
    <row r="575" spans="1:26" ht="14.25">
      <c r="A575" s="42"/>
      <c r="B575" s="43"/>
      <c r="C575" s="43" t="s">
        <v>276</v>
      </c>
      <c r="D575" s="26"/>
      <c r="E575" s="10"/>
      <c r="F575" s="27">
        <f ca="1">Source!AM156</f>
        <v>7.22</v>
      </c>
      <c r="G575" s="28" t="str">
        <f ca="1">Source!DE156</f>
        <v>)*1,25</v>
      </c>
      <c r="H575" s="27">
        <f ca="1">ROUND(Source!AD156*Source!I156, 2)</f>
        <v>138.79</v>
      </c>
      <c r="I575" s="28"/>
      <c r="J575" s="28">
        <f ca="1">IF(Source!BB156&lt;&gt; 0, Source!BB156, 1)</f>
        <v>6.11</v>
      </c>
      <c r="K575" s="27">
        <f ca="1">Source!Q156</f>
        <v>848.01</v>
      </c>
      <c r="L575" s="29"/>
    </row>
    <row r="576" spans="1:26" ht="14.25">
      <c r="A576" s="42"/>
      <c r="B576" s="43"/>
      <c r="C576" s="43" t="s">
        <v>390</v>
      </c>
      <c r="D576" s="26"/>
      <c r="E576" s="10"/>
      <c r="F576" s="27">
        <f ca="1">Source!AN156</f>
        <v>0.23</v>
      </c>
      <c r="G576" s="28" t="str">
        <f ca="1">Source!DF156</f>
        <v>)*1,25</v>
      </c>
      <c r="H576" s="30">
        <f ca="1">ROUND(Source!AE156*Source!I156, 2)</f>
        <v>4.46</v>
      </c>
      <c r="I576" s="28"/>
      <c r="J576" s="28">
        <f ca="1">IF(Source!BS156&lt;&gt; 0, Source!BS156, 1)</f>
        <v>6.11</v>
      </c>
      <c r="K576" s="30">
        <f ca="1">Source!R156</f>
        <v>27.23</v>
      </c>
      <c r="L576" s="29"/>
      <c r="R576">
        <f>H576</f>
        <v>4.46</v>
      </c>
    </row>
    <row r="577" spans="1:26" ht="14.25">
      <c r="A577" s="42"/>
      <c r="B577" s="43"/>
      <c r="C577" s="43" t="s">
        <v>391</v>
      </c>
      <c r="D577" s="26"/>
      <c r="E577" s="10"/>
      <c r="F577" s="27">
        <f ca="1">Source!AL156</f>
        <v>51.95</v>
      </c>
      <c r="G577" s="28" t="str">
        <f ca="1">Source!DD156</f>
        <v/>
      </c>
      <c r="H577" s="27">
        <f ca="1">ROUND(Source!AC156*Source!I156, 2)</f>
        <v>798.47</v>
      </c>
      <c r="I577" s="28"/>
      <c r="J577" s="28">
        <f ca="1">IF(Source!BC156&lt;&gt; 0, Source!BC156, 1)</f>
        <v>6.11</v>
      </c>
      <c r="K577" s="27">
        <f ca="1">Source!P156</f>
        <v>4878.66</v>
      </c>
      <c r="L577" s="29"/>
    </row>
    <row r="578" spans="1:26" ht="14.25">
      <c r="A578" s="42"/>
      <c r="B578" s="43"/>
      <c r="C578" s="43" t="s">
        <v>392</v>
      </c>
      <c r="D578" s="26" t="s">
        <v>393</v>
      </c>
      <c r="E578" s="10">
        <f ca="1">Source!BZ156</f>
        <v>90</v>
      </c>
      <c r="F578" s="57" t="str">
        <f ca="1">CONCATENATE(" )", Source!DL156, Source!FT156, "=", Source!FX156)</f>
        <v xml:space="preserve"> )*0,9=81</v>
      </c>
      <c r="G578" s="58"/>
      <c r="H578" s="27">
        <f ca="1">SUM(S572:S584)</f>
        <v>404.12</v>
      </c>
      <c r="I578" s="31"/>
      <c r="J578" s="25">
        <f ca="1">Source!AT156</f>
        <v>81</v>
      </c>
      <c r="K578" s="27">
        <f ca="1">SUM(T572:T584)</f>
        <v>2469.16</v>
      </c>
      <c r="L578" s="29"/>
    </row>
    <row r="579" spans="1:26" ht="14.25">
      <c r="A579" s="42"/>
      <c r="B579" s="43"/>
      <c r="C579" s="43" t="s">
        <v>394</v>
      </c>
      <c r="D579" s="26" t="s">
        <v>393</v>
      </c>
      <c r="E579" s="10">
        <f ca="1">Source!CA156</f>
        <v>85</v>
      </c>
      <c r="F579" s="57" t="str">
        <f ca="1">CONCATENATE(" )", Source!DM156, Source!FU156, "=", Source!FY156)</f>
        <v xml:space="preserve"> )*0,85=72,25</v>
      </c>
      <c r="G579" s="58"/>
      <c r="H579" s="27">
        <f ca="1">SUM(U572:U584)</f>
        <v>360.46</v>
      </c>
      <c r="I579" s="31"/>
      <c r="J579" s="25">
        <f ca="1">Source!AU156</f>
        <v>72</v>
      </c>
      <c r="K579" s="27">
        <f ca="1">SUM(V572:V584)</f>
        <v>2194.8000000000002</v>
      </c>
      <c r="L579" s="29"/>
    </row>
    <row r="580" spans="1:26" ht="14.25">
      <c r="A580" s="42"/>
      <c r="B580" s="43"/>
      <c r="C580" s="43" t="s">
        <v>395</v>
      </c>
      <c r="D580" s="26" t="s">
        <v>396</v>
      </c>
      <c r="E580" s="10">
        <f ca="1">Source!AQ156</f>
        <v>2.78</v>
      </c>
      <c r="F580" s="27"/>
      <c r="G580" s="28" t="str">
        <f ca="1">Source!DI156</f>
        <v>)*1,15</v>
      </c>
      <c r="H580" s="27"/>
      <c r="I580" s="28"/>
      <c r="J580" s="28"/>
      <c r="K580" s="27"/>
      <c r="L580" s="38">
        <f ca="1">Source!U156</f>
        <v>49.137889999999992</v>
      </c>
    </row>
    <row r="581" spans="1:26" ht="57">
      <c r="A581" s="42" t="str">
        <f ca="1">Source!E157</f>
        <v>57,1</v>
      </c>
      <c r="B581" s="43" t="str">
        <f ca="1">Source!F157</f>
        <v>07.1.01.01-0005</v>
      </c>
      <c r="C581" s="43" t="str">
        <f ca="1">Source!G157</f>
        <v>Дверь противопожарная металлическая двупольная ДПМ-02/60,  размером 2160х1180 мм; 2100х1210 мм. прим.</v>
      </c>
      <c r="D581" s="26" t="str">
        <f ca="1">Source!H157</f>
        <v>шт.</v>
      </c>
      <c r="E581" s="10">
        <f ca="1">Source!I157</f>
        <v>2</v>
      </c>
      <c r="F581" s="27">
        <f ca="1">Source!AL157+Source!AM157+Source!AO157</f>
        <v>4432.08</v>
      </c>
      <c r="G581" s="39" t="s">
        <v>1069</v>
      </c>
      <c r="H581" s="27">
        <f ca="1">ROUND(Source!AC157*Source!I157, 2)+ROUND(Source!AD157*Source!I157, 2)+ROUND(Source!AF157*Source!I157, 2)</f>
        <v>8864.16</v>
      </c>
      <c r="I581" s="28"/>
      <c r="J581" s="28">
        <f ca="1">IF(Source!BC157&lt;&gt; 0, Source!BC157, 1)</f>
        <v>6.11</v>
      </c>
      <c r="K581" s="27">
        <f ca="1">Source!O157</f>
        <v>54160.02</v>
      </c>
      <c r="L581" s="29"/>
      <c r="S581">
        <f ca="1">ROUND((Source!FX157/100)*((ROUND(Source!AF157*Source!I157, 2)+ROUND(Source!AE157*Source!I157, 2))), 2)</f>
        <v>0</v>
      </c>
      <c r="T581">
        <f ca="1">Source!X157</f>
        <v>0</v>
      </c>
      <c r="U581">
        <f ca="1">ROUND((Source!FY157/100)*((ROUND(Source!AF157*Source!I157, 2)+ROUND(Source!AE157*Source!I157, 2))), 2)</f>
        <v>0</v>
      </c>
      <c r="V581">
        <f ca="1">Source!Y157</f>
        <v>0</v>
      </c>
      <c r="W581">
        <f ca="1">IF(Source!BI157&lt;=1,H581, 0)</f>
        <v>8864.16</v>
      </c>
      <c r="X581">
        <f ca="1">IF(Source!BI157=2,H581, 0)</f>
        <v>0</v>
      </c>
      <c r="Y581">
        <f ca="1">IF(Source!BI157=3,H581, 0)</f>
        <v>0</v>
      </c>
      <c r="Z581">
        <f ca="1">IF(Source!BI157=4,H581, 0)</f>
        <v>0</v>
      </c>
    </row>
    <row r="582" spans="1:26" ht="42.75">
      <c r="A582" s="42" t="str">
        <f ca="1">Source!E158</f>
        <v>57,2</v>
      </c>
      <c r="B582" s="43" t="str">
        <f ca="1">Source!F158</f>
        <v>07.1.01.01-0008</v>
      </c>
      <c r="C582" s="43" t="str">
        <f ca="1">Source!G158</f>
        <v>Дверь противопожарная металлическая двупольная ДПМ-02/60, размером 2225х1470 мм</v>
      </c>
      <c r="D582" s="26" t="str">
        <f ca="1">Source!H158</f>
        <v>шт.</v>
      </c>
      <c r="E582" s="10">
        <f ca="1">Source!I158</f>
        <v>1</v>
      </c>
      <c r="F582" s="27">
        <f ca="1">Source!AL158+Source!AM158+Source!AO158</f>
        <v>5451.21</v>
      </c>
      <c r="G582" s="39" t="s">
        <v>1069</v>
      </c>
      <c r="H582" s="27">
        <f ca="1">ROUND(Source!AC158*Source!I158, 2)+ROUND(Source!AD158*Source!I158, 2)+ROUND(Source!AF158*Source!I158, 2)</f>
        <v>5451.21</v>
      </c>
      <c r="I582" s="28"/>
      <c r="J582" s="28">
        <f ca="1">IF(Source!BC158&lt;&gt; 0, Source!BC158, 1)</f>
        <v>6.11</v>
      </c>
      <c r="K582" s="27">
        <f ca="1">Source!O158</f>
        <v>33306.89</v>
      </c>
      <c r="L582" s="29"/>
      <c r="S582">
        <f ca="1">ROUND((Source!FX158/100)*((ROUND(Source!AF158*Source!I158, 2)+ROUND(Source!AE158*Source!I158, 2))), 2)</f>
        <v>0</v>
      </c>
      <c r="T582">
        <f ca="1">Source!X158</f>
        <v>0</v>
      </c>
      <c r="U582">
        <f ca="1">ROUND((Source!FY158/100)*((ROUND(Source!AF158*Source!I158, 2)+ROUND(Source!AE158*Source!I158, 2))), 2)</f>
        <v>0</v>
      </c>
      <c r="V582">
        <f ca="1">Source!Y158</f>
        <v>0</v>
      </c>
      <c r="W582">
        <f ca="1">IF(Source!BI158&lt;=1,H582, 0)</f>
        <v>5451.21</v>
      </c>
      <c r="X582">
        <f ca="1">IF(Source!BI158=2,H582, 0)</f>
        <v>0</v>
      </c>
      <c r="Y582">
        <f ca="1">IF(Source!BI158=3,H582, 0)</f>
        <v>0</v>
      </c>
      <c r="Z582">
        <f ca="1">IF(Source!BI158=4,H582, 0)</f>
        <v>0</v>
      </c>
    </row>
    <row r="583" spans="1:26" ht="57">
      <c r="A583" s="42" t="str">
        <f ca="1">Source!E159</f>
        <v>57,3</v>
      </c>
      <c r="B583" s="43" t="str">
        <f ca="1">Source!F159</f>
        <v>07.1.01.01-0009</v>
      </c>
      <c r="C583" s="43" t="str">
        <f ca="1">Source!G159</f>
        <v>Дверь противопожарная металлическая двупольная ДПМ-02/60, размером 2160х1530 мм; 2370х1560 мм. прим.</v>
      </c>
      <c r="D583" s="26" t="str">
        <f ca="1">Source!H159</f>
        <v>шт.</v>
      </c>
      <c r="E583" s="10">
        <f ca="1">Source!I159</f>
        <v>2</v>
      </c>
      <c r="F583" s="27">
        <f ca="1">Source!AL159+Source!AM159+Source!AO159</f>
        <v>5954.52</v>
      </c>
      <c r="G583" s="39" t="s">
        <v>1069</v>
      </c>
      <c r="H583" s="27">
        <f ca="1">ROUND(Source!AC159*Source!I159, 2)+ROUND(Source!AD159*Source!I159, 2)+ROUND(Source!AF159*Source!I159, 2)</f>
        <v>11909.04</v>
      </c>
      <c r="I583" s="28"/>
      <c r="J583" s="28">
        <f ca="1">IF(Source!BC159&lt;&gt; 0, Source!BC159, 1)</f>
        <v>6.11</v>
      </c>
      <c r="K583" s="27">
        <f ca="1">Source!O159</f>
        <v>72764.23</v>
      </c>
      <c r="L583" s="29"/>
      <c r="S583">
        <f ca="1">ROUND((Source!FX159/100)*((ROUND(Source!AF159*Source!I159, 2)+ROUND(Source!AE159*Source!I159, 2))), 2)</f>
        <v>0</v>
      </c>
      <c r="T583">
        <f ca="1">Source!X159</f>
        <v>0</v>
      </c>
      <c r="U583">
        <f ca="1">ROUND((Source!FY159/100)*((ROUND(Source!AF159*Source!I159, 2)+ROUND(Source!AE159*Source!I159, 2))), 2)</f>
        <v>0</v>
      </c>
      <c r="V583">
        <f ca="1">Source!Y159</f>
        <v>0</v>
      </c>
      <c r="W583">
        <f ca="1">IF(Source!BI159&lt;=1,H583, 0)</f>
        <v>11909.04</v>
      </c>
      <c r="X583">
        <f ca="1">IF(Source!BI159=2,H583, 0)</f>
        <v>0</v>
      </c>
      <c r="Y583">
        <f ca="1">IF(Source!BI159=3,H583, 0)</f>
        <v>0</v>
      </c>
      <c r="Z583">
        <f ca="1">IF(Source!BI159=4,H583, 0)</f>
        <v>0</v>
      </c>
    </row>
    <row r="584" spans="1:26" ht="28.5">
      <c r="A584" s="44" t="str">
        <f ca="1">Source!E160</f>
        <v>57,4</v>
      </c>
      <c r="B584" s="45" t="str">
        <f ca="1">Source!F160</f>
        <v>01.7.04.01-0001</v>
      </c>
      <c r="C584" s="45" t="str">
        <f ca="1">Source!G160</f>
        <v>Доводчик дверной DS 73 BC "Серия Premium", усилие закрывания EN2-5</v>
      </c>
      <c r="D584" s="32" t="str">
        <f ca="1">Source!H160</f>
        <v>шт.</v>
      </c>
      <c r="E584" s="33">
        <f ca="1">Source!I160</f>
        <v>5</v>
      </c>
      <c r="F584" s="34">
        <f ca="1">Source!AL160+Source!AM160+Source!AO160</f>
        <v>371.2</v>
      </c>
      <c r="G584" s="40" t="s">
        <v>1069</v>
      </c>
      <c r="H584" s="34">
        <f ca="1">ROUND(Source!AC160*Source!I160, 2)+ROUND(Source!AD160*Source!I160, 2)+ROUND(Source!AF160*Source!I160, 2)</f>
        <v>1856</v>
      </c>
      <c r="I584" s="35"/>
      <c r="J584" s="35">
        <f ca="1">IF(Source!BC160&lt;&gt; 0, Source!BC160, 1)</f>
        <v>6.11</v>
      </c>
      <c r="K584" s="34">
        <f ca="1">Source!O160</f>
        <v>11340.16</v>
      </c>
      <c r="L584" s="41"/>
      <c r="S584">
        <f ca="1">ROUND((Source!FX160/100)*((ROUND(Source!AF160*Source!I160, 2)+ROUND(Source!AE160*Source!I160, 2))), 2)</f>
        <v>0</v>
      </c>
      <c r="T584">
        <f ca="1">Source!X160</f>
        <v>0</v>
      </c>
      <c r="U584">
        <f ca="1">ROUND((Source!FY160/100)*((ROUND(Source!AF160*Source!I160, 2)+ROUND(Source!AE160*Source!I160, 2))), 2)</f>
        <v>0</v>
      </c>
      <c r="V584">
        <f ca="1">Source!Y160</f>
        <v>0</v>
      </c>
      <c r="W584">
        <f ca="1">IF(Source!BI160&lt;=1,H584, 0)</f>
        <v>1856</v>
      </c>
      <c r="X584">
        <f ca="1">IF(Source!BI160=2,H584, 0)</f>
        <v>0</v>
      </c>
      <c r="Y584">
        <f ca="1">IF(Source!BI160=3,H584, 0)</f>
        <v>0</v>
      </c>
      <c r="Z584">
        <f ca="1">IF(Source!BI160=4,H584, 0)</f>
        <v>0</v>
      </c>
    </row>
    <row r="585" spans="1:26" ht="15">
      <c r="G585" s="56">
        <f ca="1">H574+H575+H577+H578+H579+SUM(H581:H584)</f>
        <v>30276.7</v>
      </c>
      <c r="H585" s="56"/>
      <c r="J585" s="56">
        <f ca="1">K574+K575+K577+K578+K579+SUM(K581:K584)</f>
        <v>184983.04000000001</v>
      </c>
      <c r="K585" s="56"/>
      <c r="L585" s="37">
        <f ca="1">Source!U156</f>
        <v>49.137889999999992</v>
      </c>
      <c r="O585" s="21">
        <f>G585</f>
        <v>30276.7</v>
      </c>
      <c r="P585" s="21">
        <f>J585</f>
        <v>184983.04000000001</v>
      </c>
      <c r="Q585" s="21">
        <f>L585</f>
        <v>49.137889999999992</v>
      </c>
      <c r="W585">
        <f ca="1">IF(Source!BI156&lt;=1,H574+H575+H577+H578+H579, 0)</f>
        <v>2196.29</v>
      </c>
      <c r="X585">
        <f ca="1">IF(Source!BI156=2,H574+H575+H577+H578+H579, 0)</f>
        <v>0</v>
      </c>
      <c r="Y585">
        <f ca="1">IF(Source!BI156=3,H574+H575+H577+H578+H579, 0)</f>
        <v>0</v>
      </c>
      <c r="Z585">
        <f ca="1">IF(Source!BI156=4,H574+H575+H577+H578+H579, 0)</f>
        <v>0</v>
      </c>
    </row>
    <row r="586" spans="1:26" ht="42.75">
      <c r="A586" s="42" t="str">
        <f ca="1">Source!E161</f>
        <v>58</v>
      </c>
      <c r="B586" s="43" t="str">
        <f ca="1">Source!F161</f>
        <v>10-01-014-02 прим</v>
      </c>
      <c r="C586" s="43" t="str">
        <f ca="1">Source!G161</f>
        <v>Устройство чистых перегородок дощатых однослойных (короб деревянный)</v>
      </c>
      <c r="D586" s="26" t="str">
        <f ca="1">Source!H161</f>
        <v>100 м2</v>
      </c>
      <c r="E586" s="10">
        <f ca="1">Source!I161</f>
        <v>0.17910000000000001</v>
      </c>
      <c r="F586" s="27">
        <f ca="1">Source!AL161+Source!AM161+Source!AO161</f>
        <v>8166.6399999999994</v>
      </c>
      <c r="G586" s="28"/>
      <c r="H586" s="27"/>
      <c r="I586" s="28" t="str">
        <f ca="1">Source!BO161</f>
        <v/>
      </c>
      <c r="J586" s="28"/>
      <c r="K586" s="27"/>
      <c r="L586" s="29"/>
      <c r="S586">
        <f ca="1">ROUND((Source!FX161/100)*((ROUND(Source!AF161*Source!I161, 2)+ROUND(Source!AE161*Source!I161, 2))), 2)</f>
        <v>234.4</v>
      </c>
      <c r="T586">
        <f ca="1">Source!X161</f>
        <v>1429.54</v>
      </c>
      <c r="U586">
        <f ca="1">ROUND((Source!FY161/100)*((ROUND(Source!AF161*Source!I161, 2)+ROUND(Source!AE161*Source!I161, 2))), 2)</f>
        <v>118.2</v>
      </c>
      <c r="V586">
        <f ca="1">Source!Y161</f>
        <v>728.25</v>
      </c>
    </row>
    <row r="587" spans="1:26" ht="38.25">
      <c r="C587" s="20" t="str">
        <f ca="1">"Объем: "&amp;Source!I161&amp;"=(1+"&amp;"4,76+"&amp;"2,94+"&amp;"3,94+"&amp;"2,18+"&amp;"2,34+"&amp;"0,75)/"&amp;"100"</f>
        <v>Объем: 0,1791=(1+4,76+2,94+3,94+2,18+2,34+0,75)/100</v>
      </c>
    </row>
    <row r="588" spans="1:26" ht="14.25">
      <c r="A588" s="42"/>
      <c r="B588" s="43"/>
      <c r="C588" s="43" t="s">
        <v>389</v>
      </c>
      <c r="D588" s="26"/>
      <c r="E588" s="10"/>
      <c r="F588" s="27">
        <f ca="1">Source!AO161</f>
        <v>1049.3499999999999</v>
      </c>
      <c r="G588" s="28" t="str">
        <f ca="1">Source!DG161</f>
        <v>)*1,15</v>
      </c>
      <c r="H588" s="27">
        <f ca="1">ROUND(Source!AF161*Source!I161, 2)</f>
        <v>216.13</v>
      </c>
      <c r="I588" s="28"/>
      <c r="J588" s="28">
        <f ca="1">IF(Source!BA161&lt;&gt; 0, Source!BA161, 1)</f>
        <v>6.11</v>
      </c>
      <c r="K588" s="27">
        <f ca="1">Source!S161</f>
        <v>1320.55</v>
      </c>
      <c r="L588" s="29"/>
      <c r="R588">
        <f>H588</f>
        <v>216.13</v>
      </c>
    </row>
    <row r="589" spans="1:26" ht="14.25">
      <c r="A589" s="42"/>
      <c r="B589" s="43"/>
      <c r="C589" s="43" t="s">
        <v>276</v>
      </c>
      <c r="D589" s="26"/>
      <c r="E589" s="10"/>
      <c r="F589" s="27">
        <f ca="1">Source!AM161</f>
        <v>150.68</v>
      </c>
      <c r="G589" s="28" t="str">
        <f ca="1">Source!DE161</f>
        <v>)*1,25</v>
      </c>
      <c r="H589" s="27">
        <f ca="1">ROUND(Source!AD161*Source!I161, 2)</f>
        <v>33.729999999999997</v>
      </c>
      <c r="I589" s="28"/>
      <c r="J589" s="28">
        <f ca="1">IF(Source!BB161&lt;&gt; 0, Source!BB161, 1)</f>
        <v>6.11</v>
      </c>
      <c r="K589" s="27">
        <f ca="1">Source!Q161</f>
        <v>206.11</v>
      </c>
      <c r="L589" s="29"/>
    </row>
    <row r="590" spans="1:26" ht="14.25">
      <c r="A590" s="42"/>
      <c r="B590" s="43"/>
      <c r="C590" s="43" t="s">
        <v>390</v>
      </c>
      <c r="D590" s="26"/>
      <c r="E590" s="10"/>
      <c r="F590" s="27">
        <f ca="1">Source!AN161</f>
        <v>20.52</v>
      </c>
      <c r="G590" s="28" t="str">
        <f ca="1">Source!DF161</f>
        <v>)*1,25</v>
      </c>
      <c r="H590" s="30">
        <f ca="1">ROUND(Source!AE161*Source!I161, 2)</f>
        <v>4.59</v>
      </c>
      <c r="I590" s="28"/>
      <c r="J590" s="28">
        <f ca="1">IF(Source!BS161&lt;&gt; 0, Source!BS161, 1)</f>
        <v>6.11</v>
      </c>
      <c r="K590" s="30">
        <f ca="1">Source!R161</f>
        <v>28.07</v>
      </c>
      <c r="L590" s="29"/>
      <c r="R590">
        <f>H590</f>
        <v>4.59</v>
      </c>
    </row>
    <row r="591" spans="1:26" ht="14.25">
      <c r="A591" s="42"/>
      <c r="B591" s="43"/>
      <c r="C591" s="43" t="s">
        <v>391</v>
      </c>
      <c r="D591" s="26"/>
      <c r="E591" s="10"/>
      <c r="F591" s="27">
        <f ca="1">Source!AL161</f>
        <v>6966.61</v>
      </c>
      <c r="G591" s="28" t="str">
        <f ca="1">Source!DD161</f>
        <v/>
      </c>
      <c r="H591" s="27">
        <f ca="1">ROUND(Source!AC161*Source!I161, 2)</f>
        <v>1247.72</v>
      </c>
      <c r="I591" s="28"/>
      <c r="J591" s="28">
        <f ca="1">IF(Source!BC161&lt;&gt; 0, Source!BC161, 1)</f>
        <v>6.11</v>
      </c>
      <c r="K591" s="27">
        <f ca="1">Source!P161</f>
        <v>7623.57</v>
      </c>
      <c r="L591" s="29"/>
    </row>
    <row r="592" spans="1:26" ht="14.25">
      <c r="A592" s="42"/>
      <c r="B592" s="43"/>
      <c r="C592" s="43" t="s">
        <v>392</v>
      </c>
      <c r="D592" s="26" t="s">
        <v>393</v>
      </c>
      <c r="E592" s="10">
        <f ca="1">Source!BZ161</f>
        <v>118</v>
      </c>
      <c r="F592" s="57" t="str">
        <f ca="1">CONCATENATE(" )", Source!DL161, Source!FT161, "=", Source!FX161)</f>
        <v xml:space="preserve"> )*0,9=106,2</v>
      </c>
      <c r="G592" s="58"/>
      <c r="H592" s="27">
        <f ca="1">SUM(S586:S594)</f>
        <v>234.4</v>
      </c>
      <c r="I592" s="31"/>
      <c r="J592" s="25">
        <f ca="1">Source!AT161</f>
        <v>106</v>
      </c>
      <c r="K592" s="27">
        <f ca="1">SUM(T586:T594)</f>
        <v>1429.54</v>
      </c>
      <c r="L592" s="29"/>
    </row>
    <row r="593" spans="1:26" ht="14.25">
      <c r="A593" s="42"/>
      <c r="B593" s="43"/>
      <c r="C593" s="43" t="s">
        <v>394</v>
      </c>
      <c r="D593" s="26" t="s">
        <v>393</v>
      </c>
      <c r="E593" s="10">
        <f ca="1">Source!CA161</f>
        <v>63</v>
      </c>
      <c r="F593" s="57" t="str">
        <f ca="1">CONCATENATE(" )", Source!DM161, Source!FU161, "=", Source!FY161)</f>
        <v xml:space="preserve"> )*0,85=53,55</v>
      </c>
      <c r="G593" s="58"/>
      <c r="H593" s="27">
        <f ca="1">SUM(U586:U594)</f>
        <v>118.2</v>
      </c>
      <c r="I593" s="31"/>
      <c r="J593" s="25">
        <f ca="1">Source!AU161</f>
        <v>54</v>
      </c>
      <c r="K593" s="27">
        <f ca="1">SUM(V586:V594)</f>
        <v>728.25</v>
      </c>
      <c r="L593" s="29"/>
    </row>
    <row r="594" spans="1:26" ht="14.25">
      <c r="A594" s="44"/>
      <c r="B594" s="45"/>
      <c r="C594" s="45" t="s">
        <v>395</v>
      </c>
      <c r="D594" s="32" t="s">
        <v>396</v>
      </c>
      <c r="E594" s="33">
        <f ca="1">Source!AQ161</f>
        <v>129.71</v>
      </c>
      <c r="F594" s="34"/>
      <c r="G594" s="35" t="str">
        <f ca="1">Source!DI161</f>
        <v>)*1,15</v>
      </c>
      <c r="H594" s="34"/>
      <c r="I594" s="35"/>
      <c r="J594" s="35"/>
      <c r="K594" s="34"/>
      <c r="L594" s="36">
        <f ca="1">Source!U161</f>
        <v>26.715720149999999</v>
      </c>
    </row>
    <row r="595" spans="1:26" ht="15">
      <c r="G595" s="56">
        <f ca="1">H588+H589+H591+H592+H593</f>
        <v>1850.18</v>
      </c>
      <c r="H595" s="56"/>
      <c r="J595" s="56">
        <f ca="1">K588+K589+K591+K592+K593</f>
        <v>11308.02</v>
      </c>
      <c r="K595" s="56"/>
      <c r="L595" s="37">
        <f ca="1">Source!U161</f>
        <v>26.715720149999999</v>
      </c>
      <c r="O595" s="21">
        <f>G595</f>
        <v>1850.18</v>
      </c>
      <c r="P595" s="21">
        <f>J595</f>
        <v>11308.02</v>
      </c>
      <c r="Q595" s="21">
        <f>L595</f>
        <v>26.715720149999999</v>
      </c>
      <c r="W595">
        <f ca="1">IF(Source!BI161&lt;=1,H588+H589+H591+H592+H593, 0)</f>
        <v>1850.18</v>
      </c>
      <c r="X595">
        <f ca="1">IF(Source!BI161=2,H588+H589+H591+H592+H593, 0)</f>
        <v>0</v>
      </c>
      <c r="Y595">
        <f ca="1">IF(Source!BI161=3,H588+H589+H591+H592+H593, 0)</f>
        <v>0</v>
      </c>
      <c r="Z595">
        <f ca="1">IF(Source!BI161=4,H588+H589+H591+H592+H593, 0)</f>
        <v>0</v>
      </c>
    </row>
    <row r="596" spans="1:26" ht="42.75">
      <c r="A596" s="42" t="str">
        <f ca="1">Source!E162</f>
        <v>59</v>
      </c>
      <c r="B596" s="43" t="str">
        <f ca="1">Source!F162</f>
        <v>10-01-052-02 прим.</v>
      </c>
      <c r="C596" s="43" t="str">
        <f ca="1">Source!G162</f>
        <v>Устройство внутриквартирных лестниц без подшивки (шведская лестница)  ранее демонтированная</v>
      </c>
      <c r="D596" s="26" t="str">
        <f ca="1">Source!H162</f>
        <v>м2</v>
      </c>
      <c r="E596" s="10">
        <f ca="1">Source!I162</f>
        <v>16.8</v>
      </c>
      <c r="F596" s="27">
        <f ca="1">Source!AL162+Source!AM162+Source!AO162</f>
        <v>441.48</v>
      </c>
      <c r="G596" s="28"/>
      <c r="H596" s="27"/>
      <c r="I596" s="28" t="str">
        <f ca="1">Source!BO162</f>
        <v/>
      </c>
      <c r="J596" s="28"/>
      <c r="K596" s="27"/>
      <c r="L596" s="29"/>
      <c r="S596">
        <f ca="1">ROUND((Source!FX162/100)*((ROUND(Source!AF162*Source!I162, 2)+ROUND(Source!AE162*Source!I162, 2))), 2)</f>
        <v>821.06</v>
      </c>
      <c r="T596">
        <f ca="1">Source!X162</f>
        <v>5007.29</v>
      </c>
      <c r="U596">
        <f ca="1">ROUND((Source!FY162/100)*((ROUND(Source!AF162*Source!I162, 2)+ROUND(Source!AE162*Source!I162, 2))), 2)</f>
        <v>414.01</v>
      </c>
      <c r="V596">
        <f ca="1">Source!Y162</f>
        <v>2550.88</v>
      </c>
    </row>
    <row r="597" spans="1:26" ht="14.25">
      <c r="A597" s="42"/>
      <c r="B597" s="43"/>
      <c r="C597" s="43" t="s">
        <v>389</v>
      </c>
      <c r="D597" s="26"/>
      <c r="E597" s="10"/>
      <c r="F597" s="27">
        <f ca="1">Source!AO162</f>
        <v>39.25</v>
      </c>
      <c r="G597" s="28" t="str">
        <f ca="1">Source!DG162</f>
        <v>)*1,15</v>
      </c>
      <c r="H597" s="27">
        <f ca="1">ROUND(Source!AF162*Source!I162, 2)</f>
        <v>758.35</v>
      </c>
      <c r="I597" s="28"/>
      <c r="J597" s="28">
        <f ca="1">IF(Source!BA162&lt;&gt; 0, Source!BA162, 1)</f>
        <v>6.11</v>
      </c>
      <c r="K597" s="27">
        <f ca="1">Source!S162</f>
        <v>4633.53</v>
      </c>
      <c r="L597" s="29"/>
      <c r="R597">
        <f>H597</f>
        <v>758.35</v>
      </c>
    </row>
    <row r="598" spans="1:26" ht="14.25">
      <c r="A598" s="42"/>
      <c r="B598" s="43"/>
      <c r="C598" s="43" t="s">
        <v>276</v>
      </c>
      <c r="D598" s="26"/>
      <c r="E598" s="10"/>
      <c r="F598" s="27">
        <f ca="1">Source!AM162</f>
        <v>3.94</v>
      </c>
      <c r="G598" s="28" t="str">
        <f ca="1">Source!DE162</f>
        <v>)*1,25</v>
      </c>
      <c r="H598" s="27">
        <f ca="1">ROUND(Source!AD162*Source!I162, 2)</f>
        <v>82.82</v>
      </c>
      <c r="I598" s="28"/>
      <c r="J598" s="28">
        <f ca="1">IF(Source!BB162&lt;&gt; 0, Source!BB162, 1)</f>
        <v>6.11</v>
      </c>
      <c r="K598" s="27">
        <f ca="1">Source!Q162</f>
        <v>506.05</v>
      </c>
      <c r="L598" s="29"/>
    </row>
    <row r="599" spans="1:26" ht="14.25">
      <c r="A599" s="42"/>
      <c r="B599" s="43"/>
      <c r="C599" s="43" t="s">
        <v>390</v>
      </c>
      <c r="D599" s="26"/>
      <c r="E599" s="10"/>
      <c r="F599" s="27">
        <f ca="1">Source!AN162</f>
        <v>0.7</v>
      </c>
      <c r="G599" s="28" t="str">
        <f ca="1">Source!DF162</f>
        <v>)*1,25</v>
      </c>
      <c r="H599" s="30">
        <f ca="1">ROUND(Source!AE162*Source!I162, 2)</f>
        <v>14.78</v>
      </c>
      <c r="I599" s="28"/>
      <c r="J599" s="28">
        <f ca="1">IF(Source!BS162&lt;&gt; 0, Source!BS162, 1)</f>
        <v>6.11</v>
      </c>
      <c r="K599" s="30">
        <f ca="1">Source!R162</f>
        <v>90.33</v>
      </c>
      <c r="L599" s="29"/>
      <c r="R599">
        <f>H599</f>
        <v>14.78</v>
      </c>
    </row>
    <row r="600" spans="1:26" ht="14.25">
      <c r="A600" s="42"/>
      <c r="B600" s="43"/>
      <c r="C600" s="43" t="s">
        <v>391</v>
      </c>
      <c r="D600" s="26"/>
      <c r="E600" s="10"/>
      <c r="F600" s="27">
        <f ca="1">Source!AL162</f>
        <v>398.29</v>
      </c>
      <c r="G600" s="28" t="str">
        <f ca="1">Source!DD162</f>
        <v/>
      </c>
      <c r="H600" s="27">
        <f ca="1">ROUND(Source!AC162*Source!I162, 2)</f>
        <v>6691.27</v>
      </c>
      <c r="I600" s="28"/>
      <c r="J600" s="28">
        <f ca="1">IF(Source!BC162&lt;&gt; 0, Source!BC162, 1)</f>
        <v>6.11</v>
      </c>
      <c r="K600" s="27">
        <f ca="1">Source!P162</f>
        <v>40883.67</v>
      </c>
      <c r="L600" s="29"/>
    </row>
    <row r="601" spans="1:26" ht="14.25">
      <c r="A601" s="42"/>
      <c r="B601" s="43"/>
      <c r="C601" s="43" t="s">
        <v>392</v>
      </c>
      <c r="D601" s="26" t="s">
        <v>393</v>
      </c>
      <c r="E601" s="10">
        <f ca="1">Source!BZ162</f>
        <v>118</v>
      </c>
      <c r="F601" s="57" t="str">
        <f ca="1">CONCATENATE(" )", Source!DL162, Source!FT162, "=", Source!FX162)</f>
        <v xml:space="preserve"> )*0,9=106,2</v>
      </c>
      <c r="G601" s="58"/>
      <c r="H601" s="27">
        <f ca="1">SUM(S596:S608)</f>
        <v>821.06</v>
      </c>
      <c r="I601" s="31"/>
      <c r="J601" s="25">
        <f ca="1">Source!AT162</f>
        <v>106</v>
      </c>
      <c r="K601" s="27">
        <f ca="1">SUM(T596:T608)</f>
        <v>5007.29</v>
      </c>
      <c r="L601" s="29"/>
    </row>
    <row r="602" spans="1:26" ht="14.25">
      <c r="A602" s="42"/>
      <c r="B602" s="43"/>
      <c r="C602" s="43" t="s">
        <v>394</v>
      </c>
      <c r="D602" s="26" t="s">
        <v>393</v>
      </c>
      <c r="E602" s="10">
        <f ca="1">Source!CA162</f>
        <v>63</v>
      </c>
      <c r="F602" s="57" t="str">
        <f ca="1">CONCATENATE(" )", Source!DM162, Source!FU162, "=", Source!FY162)</f>
        <v xml:space="preserve"> )*0,85=53,55</v>
      </c>
      <c r="G602" s="58"/>
      <c r="H602" s="27">
        <f ca="1">SUM(U596:U608)</f>
        <v>414.01</v>
      </c>
      <c r="I602" s="31"/>
      <c r="J602" s="25">
        <f ca="1">Source!AU162</f>
        <v>54</v>
      </c>
      <c r="K602" s="27">
        <f ca="1">SUM(V596:V608)</f>
        <v>2550.88</v>
      </c>
      <c r="L602" s="29"/>
    </row>
    <row r="603" spans="1:26" ht="14.25">
      <c r="A603" s="42"/>
      <c r="B603" s="43"/>
      <c r="C603" s="43" t="s">
        <v>395</v>
      </c>
      <c r="D603" s="26" t="s">
        <v>396</v>
      </c>
      <c r="E603" s="10">
        <f ca="1">Source!AQ162</f>
        <v>4.08</v>
      </c>
      <c r="F603" s="27"/>
      <c r="G603" s="28" t="str">
        <f ca="1">Source!DI162</f>
        <v>)*1,15</v>
      </c>
      <c r="H603" s="27"/>
      <c r="I603" s="28"/>
      <c r="J603" s="28"/>
      <c r="K603" s="27"/>
      <c r="L603" s="38">
        <f ca="1">Source!U162</f>
        <v>78.825599999999994</v>
      </c>
    </row>
    <row r="604" spans="1:26" ht="28.5">
      <c r="A604" s="42" t="str">
        <f ca="1">Source!E163</f>
        <v>59,1</v>
      </c>
      <c r="B604" s="43" t="str">
        <f ca="1">Source!F163</f>
        <v>01.7.15.06-0111</v>
      </c>
      <c r="C604" s="43" t="str">
        <f ca="1">Source!G163</f>
        <v>Гвозди строительные</v>
      </c>
      <c r="D604" s="26" t="str">
        <f ca="1">Source!H163</f>
        <v>т</v>
      </c>
      <c r="E604" s="10">
        <f ca="1">Source!I163</f>
        <v>-4.1999999999999997E-3</v>
      </c>
      <c r="F604" s="27">
        <f ca="1">Source!AL163+Source!AM163+Source!AO163</f>
        <v>11978</v>
      </c>
      <c r="G604" s="39" t="s">
        <v>1069</v>
      </c>
      <c r="H604" s="27">
        <f ca="1">ROUND(Source!AC163*Source!I163, 2)+ROUND(Source!AD163*Source!I163, 2)+ROUND(Source!AF163*Source!I163, 2)</f>
        <v>-50.31</v>
      </c>
      <c r="I604" s="28"/>
      <c r="J604" s="28">
        <f ca="1">IF(Source!BC163&lt;&gt; 0, Source!BC163, 1)</f>
        <v>6.11</v>
      </c>
      <c r="K604" s="27">
        <f ca="1">Source!O163</f>
        <v>-307.38</v>
      </c>
      <c r="L604" s="29"/>
      <c r="S604">
        <f ca="1">ROUND((Source!FX163/100)*((ROUND(Source!AF163*Source!I163, 2)+ROUND(Source!AE163*Source!I163, 2))), 2)</f>
        <v>0</v>
      </c>
      <c r="T604">
        <f ca="1">Source!X163</f>
        <v>0</v>
      </c>
      <c r="U604">
        <f ca="1">ROUND((Source!FY163/100)*((ROUND(Source!AF163*Source!I163, 2)+ROUND(Source!AE163*Source!I163, 2))), 2)</f>
        <v>0</v>
      </c>
      <c r="V604">
        <f ca="1">Source!Y163</f>
        <v>0</v>
      </c>
      <c r="W604">
        <f ca="1">IF(Source!BI163&lt;=1,H604, 0)</f>
        <v>-50.31</v>
      </c>
      <c r="X604">
        <f ca="1">IF(Source!BI163=2,H604, 0)</f>
        <v>0</v>
      </c>
      <c r="Y604">
        <f ca="1">IF(Source!BI163=3,H604, 0)</f>
        <v>0</v>
      </c>
      <c r="Z604">
        <f ca="1">IF(Source!BI163=4,H604, 0)</f>
        <v>0</v>
      </c>
    </row>
    <row r="605" spans="1:26" ht="42.75">
      <c r="A605" s="42" t="str">
        <f ca="1">Source!E164</f>
        <v>59,2</v>
      </c>
      <c r="B605" s="43" t="str">
        <f ca="1">Source!F164</f>
        <v>11.1.03.01-0078</v>
      </c>
      <c r="C605" s="43" t="str">
        <f ca="1">Source!G164</f>
        <v>Бруски обрезные хвойных пород длиной 4-6,5 м, шириной 75-150 мм, толщиной 40-75 мм, II сорта</v>
      </c>
      <c r="D605" s="26" t="str">
        <f ca="1">Source!H164</f>
        <v>м3</v>
      </c>
      <c r="E605" s="10">
        <f ca="1">Source!I164</f>
        <v>-0.504</v>
      </c>
      <c r="F605" s="27">
        <f ca="1">Source!AL164+Source!AM164+Source!AO164</f>
        <v>1601</v>
      </c>
      <c r="G605" s="39" t="s">
        <v>1069</v>
      </c>
      <c r="H605" s="27">
        <f ca="1">ROUND(Source!AC164*Source!I164, 2)+ROUND(Source!AD164*Source!I164, 2)+ROUND(Source!AF164*Source!I164, 2)</f>
        <v>-806.9</v>
      </c>
      <c r="I605" s="28"/>
      <c r="J605" s="28">
        <f ca="1">IF(Source!BC164&lt;&gt; 0, Source!BC164, 1)</f>
        <v>6.11</v>
      </c>
      <c r="K605" s="27">
        <f ca="1">Source!O164</f>
        <v>-4930.18</v>
      </c>
      <c r="L605" s="29"/>
      <c r="S605">
        <f ca="1">ROUND((Source!FX164/100)*((ROUND(Source!AF164*Source!I164, 2)+ROUND(Source!AE164*Source!I164, 2))), 2)</f>
        <v>0</v>
      </c>
      <c r="T605">
        <f ca="1">Source!X164</f>
        <v>0</v>
      </c>
      <c r="U605">
        <f ca="1">ROUND((Source!FY164/100)*((ROUND(Source!AF164*Source!I164, 2)+ROUND(Source!AE164*Source!I164, 2))), 2)</f>
        <v>0</v>
      </c>
      <c r="V605">
        <f ca="1">Source!Y164</f>
        <v>0</v>
      </c>
      <c r="W605">
        <f ca="1">IF(Source!BI164&lt;=1,H605, 0)</f>
        <v>-806.9</v>
      </c>
      <c r="X605">
        <f ca="1">IF(Source!BI164=2,H605, 0)</f>
        <v>0</v>
      </c>
      <c r="Y605">
        <f ca="1">IF(Source!BI164=3,H605, 0)</f>
        <v>0</v>
      </c>
      <c r="Z605">
        <f ca="1">IF(Source!BI164=4,H605, 0)</f>
        <v>0</v>
      </c>
    </row>
    <row r="606" spans="1:26" ht="42.75">
      <c r="A606" s="42" t="str">
        <f ca="1">Source!E165</f>
        <v>59,3</v>
      </c>
      <c r="B606" s="43" t="str">
        <f ca="1">Source!F165</f>
        <v>11.1.03.01-0086</v>
      </c>
      <c r="C606" s="43" t="str">
        <f ca="1">Source!G165</f>
        <v>Бруски обрезные хвойных пород длиной 4-6,5 м, шириной 75-150 мм, толщиной 150 мм и более, II сорта</v>
      </c>
      <c r="D606" s="26" t="str">
        <f ca="1">Source!H165</f>
        <v>м3</v>
      </c>
      <c r="E606" s="10">
        <f ca="1">Source!I165</f>
        <v>-0.33600000000000002</v>
      </c>
      <c r="F606" s="27">
        <f ca="1">Source!AL165+Source!AM165+Source!AO165</f>
        <v>2156</v>
      </c>
      <c r="G606" s="39" t="s">
        <v>1069</v>
      </c>
      <c r="H606" s="27">
        <f ca="1">ROUND(Source!AC165*Source!I165, 2)+ROUND(Source!AD165*Source!I165, 2)+ROUND(Source!AF165*Source!I165, 2)</f>
        <v>-724.42</v>
      </c>
      <c r="I606" s="28"/>
      <c r="J606" s="28">
        <f ca="1">IF(Source!BC165&lt;&gt; 0, Source!BC165, 1)</f>
        <v>6.11</v>
      </c>
      <c r="K606" s="27">
        <f ca="1">Source!O165</f>
        <v>-4426.18</v>
      </c>
      <c r="L606" s="29"/>
      <c r="S606">
        <f ca="1">ROUND((Source!FX165/100)*((ROUND(Source!AF165*Source!I165, 2)+ROUND(Source!AE165*Source!I165, 2))), 2)</f>
        <v>0</v>
      </c>
      <c r="T606">
        <f ca="1">Source!X165</f>
        <v>0</v>
      </c>
      <c r="U606">
        <f ca="1">ROUND((Source!FY165/100)*((ROUND(Source!AF165*Source!I165, 2)+ROUND(Source!AE165*Source!I165, 2))), 2)</f>
        <v>0</v>
      </c>
      <c r="V606">
        <f ca="1">Source!Y165</f>
        <v>0</v>
      </c>
      <c r="W606">
        <f ca="1">IF(Source!BI165&lt;=1,H606, 0)</f>
        <v>-724.42</v>
      </c>
      <c r="X606">
        <f ca="1">IF(Source!BI165=2,H606, 0)</f>
        <v>0</v>
      </c>
      <c r="Y606">
        <f ca="1">IF(Source!BI165=3,H606, 0)</f>
        <v>0</v>
      </c>
      <c r="Z606">
        <f ca="1">IF(Source!BI165=4,H606, 0)</f>
        <v>0</v>
      </c>
    </row>
    <row r="607" spans="1:26" ht="42.75">
      <c r="A607" s="42" t="str">
        <f ca="1">Source!E166</f>
        <v>59,4</v>
      </c>
      <c r="B607" s="43" t="str">
        <f ca="1">Source!F166</f>
        <v>11.1.03.06-0086</v>
      </c>
      <c r="C607" s="43" t="str">
        <f ca="1">Source!G166</f>
        <v>Доски обрезные хвойных пород длиной 4-6,5 м, шириной 75-150 мм, толщиной 25 мм, II сорта</v>
      </c>
      <c r="D607" s="26" t="str">
        <f ca="1">Source!H166</f>
        <v>м3</v>
      </c>
      <c r="E607" s="10">
        <f ca="1">Source!I166</f>
        <v>-0.16800000000000001</v>
      </c>
      <c r="F607" s="27">
        <f ca="1">Source!AL166+Source!AM166+Source!AO166</f>
        <v>1375</v>
      </c>
      <c r="G607" s="39" t="s">
        <v>1069</v>
      </c>
      <c r="H607" s="27">
        <f ca="1">ROUND(Source!AC166*Source!I166, 2)+ROUND(Source!AD166*Source!I166, 2)+ROUND(Source!AF166*Source!I166, 2)</f>
        <v>-231</v>
      </c>
      <c r="I607" s="28"/>
      <c r="J607" s="28">
        <f ca="1">IF(Source!BC166&lt;&gt; 0, Source!BC166, 1)</f>
        <v>6.11</v>
      </c>
      <c r="K607" s="27">
        <f ca="1">Source!O166</f>
        <v>-1411.41</v>
      </c>
      <c r="L607" s="29"/>
      <c r="S607">
        <f ca="1">ROUND((Source!FX166/100)*((ROUND(Source!AF166*Source!I166, 2)+ROUND(Source!AE166*Source!I166, 2))), 2)</f>
        <v>0</v>
      </c>
      <c r="T607">
        <f ca="1">Source!X166</f>
        <v>0</v>
      </c>
      <c r="U607">
        <f ca="1">ROUND((Source!FY166/100)*((ROUND(Source!AF166*Source!I166, 2)+ROUND(Source!AE166*Source!I166, 2))), 2)</f>
        <v>0</v>
      </c>
      <c r="V607">
        <f ca="1">Source!Y166</f>
        <v>0</v>
      </c>
      <c r="W607">
        <f ca="1">IF(Source!BI166&lt;=1,H607, 0)</f>
        <v>-231</v>
      </c>
      <c r="X607">
        <f ca="1">IF(Source!BI166=2,H607, 0)</f>
        <v>0</v>
      </c>
      <c r="Y607">
        <f ca="1">IF(Source!BI166=3,H607, 0)</f>
        <v>0</v>
      </c>
      <c r="Z607">
        <f ca="1">IF(Source!BI166=4,H607, 0)</f>
        <v>0</v>
      </c>
    </row>
    <row r="608" spans="1:26" ht="42.75">
      <c r="A608" s="44" t="str">
        <f ca="1">Source!E167</f>
        <v>59,5</v>
      </c>
      <c r="B608" s="45" t="str">
        <f ca="1">Source!F167</f>
        <v>11.1.03.06-0094</v>
      </c>
      <c r="C608" s="45" t="str">
        <f ca="1">Source!G167</f>
        <v>Доски обрезные хвойных пород длиной 4-6,5 м, шириной 75-150 мм, толщиной 44 мм и более, II сорта</v>
      </c>
      <c r="D608" s="32" t="str">
        <f ca="1">Source!H167</f>
        <v>м3</v>
      </c>
      <c r="E608" s="33">
        <f ca="1">Source!I167</f>
        <v>-3.6960000000000002</v>
      </c>
      <c r="F608" s="34">
        <f ca="1">Source!AL167+Source!AM167+Source!AO167</f>
        <v>1320</v>
      </c>
      <c r="G608" s="40" t="s">
        <v>1069</v>
      </c>
      <c r="H608" s="34">
        <f ca="1">ROUND(Source!AC167*Source!I167, 2)+ROUND(Source!AD167*Source!I167, 2)+ROUND(Source!AF167*Source!I167, 2)</f>
        <v>-4878.72</v>
      </c>
      <c r="I608" s="35"/>
      <c r="J608" s="35">
        <f ca="1">IF(Source!BC167&lt;&gt; 0, Source!BC167, 1)</f>
        <v>6.11</v>
      </c>
      <c r="K608" s="34">
        <f ca="1">Source!O167</f>
        <v>-29808.98</v>
      </c>
      <c r="L608" s="41"/>
      <c r="S608">
        <f ca="1">ROUND((Source!FX167/100)*((ROUND(Source!AF167*Source!I167, 2)+ROUND(Source!AE167*Source!I167, 2))), 2)</f>
        <v>0</v>
      </c>
      <c r="T608">
        <f ca="1">Source!X167</f>
        <v>0</v>
      </c>
      <c r="U608">
        <f ca="1">ROUND((Source!FY167/100)*((ROUND(Source!AF167*Source!I167, 2)+ROUND(Source!AE167*Source!I167, 2))), 2)</f>
        <v>0</v>
      </c>
      <c r="V608">
        <f ca="1">Source!Y167</f>
        <v>0</v>
      </c>
      <c r="W608">
        <f ca="1">IF(Source!BI167&lt;=1,H608, 0)</f>
        <v>-4878.72</v>
      </c>
      <c r="X608">
        <f ca="1">IF(Source!BI167=2,H608, 0)</f>
        <v>0</v>
      </c>
      <c r="Y608">
        <f ca="1">IF(Source!BI167=3,H608, 0)</f>
        <v>0</v>
      </c>
      <c r="Z608">
        <f ca="1">IF(Source!BI167=4,H608, 0)</f>
        <v>0</v>
      </c>
    </row>
    <row r="609" spans="1:26" ht="15">
      <c r="G609" s="56">
        <f ca="1">H597+H598+H600+H601+H602+SUM(H604:H608)</f>
        <v>2076.16</v>
      </c>
      <c r="H609" s="56"/>
      <c r="J609" s="56">
        <f ca="1">K597+K598+K600+K601+K602+SUM(K604:K608)</f>
        <v>12697.289999999994</v>
      </c>
      <c r="K609" s="56"/>
      <c r="L609" s="37">
        <f ca="1">Source!U162</f>
        <v>78.825599999999994</v>
      </c>
      <c r="O609" s="21">
        <f>G609</f>
        <v>2076.16</v>
      </c>
      <c r="P609" s="21">
        <f>J609</f>
        <v>12697.289999999994</v>
      </c>
      <c r="Q609" s="21">
        <f>L609</f>
        <v>78.825599999999994</v>
      </c>
      <c r="W609">
        <f ca="1">IF(Source!BI162&lt;=1,H597+H598+H600+H601+H602, 0)</f>
        <v>8767.51</v>
      </c>
      <c r="X609">
        <f ca="1">IF(Source!BI162=2,H597+H598+H600+H601+H602, 0)</f>
        <v>0</v>
      </c>
      <c r="Y609">
        <f ca="1">IF(Source!BI162=3,H597+H598+H600+H601+H602, 0)</f>
        <v>0</v>
      </c>
      <c r="Z609">
        <f ca="1">IF(Source!BI162=4,H597+H598+H600+H601+H602, 0)</f>
        <v>0</v>
      </c>
    </row>
    <row r="610" spans="1:26" ht="42.75">
      <c r="A610" s="42" t="str">
        <f ca="1">Source!E168</f>
        <v>60</v>
      </c>
      <c r="B610" s="43" t="str">
        <f ca="1">Source!F168</f>
        <v>11-01-053-02</v>
      </c>
      <c r="C610" s="43" t="str">
        <f ca="1">Source!G168</f>
        <v>Устройство оснований полов из фанеры в один слой площадью свыше 20 м2</v>
      </c>
      <c r="D610" s="26" t="str">
        <f ca="1">Source!H168</f>
        <v>100 м2</v>
      </c>
      <c r="E610" s="10">
        <f ca="1">Source!I168</f>
        <v>1.927</v>
      </c>
      <c r="F610" s="27">
        <f ca="1">Source!AL168+Source!AM168+Source!AO168</f>
        <v>6245.45</v>
      </c>
      <c r="G610" s="28"/>
      <c r="H610" s="27"/>
      <c r="I610" s="28" t="str">
        <f ca="1">Source!BO168</f>
        <v/>
      </c>
      <c r="J610" s="28"/>
      <c r="K610" s="27"/>
      <c r="L610" s="29"/>
      <c r="S610">
        <f ca="1">ROUND((Source!FX168/100)*((ROUND(Source!AF168*Source!I168, 2)+ROUND(Source!AE168*Source!I168, 2))), 2)</f>
        <v>832.4</v>
      </c>
      <c r="T610">
        <f ca="1">Source!X168</f>
        <v>5099.7</v>
      </c>
      <c r="U610">
        <f ca="1">ROUND((Source!FY168/100)*((ROUND(Source!AF168*Source!I168, 2)+ROUND(Source!AE168*Source!I168, 2))), 2)</f>
        <v>479.36</v>
      </c>
      <c r="V610">
        <f ca="1">Source!Y168</f>
        <v>2940.36</v>
      </c>
    </row>
    <row r="611" spans="1:26" ht="14.25">
      <c r="A611" s="42"/>
      <c r="B611" s="43"/>
      <c r="C611" s="43" t="s">
        <v>389</v>
      </c>
      <c r="D611" s="26"/>
      <c r="E611" s="10"/>
      <c r="F611" s="27">
        <f ca="1">Source!AO168</f>
        <v>259.72000000000003</v>
      </c>
      <c r="G611" s="28" t="str">
        <f ca="1">Source!DG168</f>
        <v>)*1,15</v>
      </c>
      <c r="H611" s="27">
        <f ca="1">ROUND(Source!AF168*Source!I168, 2)</f>
        <v>575.55999999999995</v>
      </c>
      <c r="I611" s="28"/>
      <c r="J611" s="28">
        <f ca="1">IF(Source!BA168&lt;&gt; 0, Source!BA168, 1)</f>
        <v>6.11</v>
      </c>
      <c r="K611" s="27">
        <f ca="1">Source!S168</f>
        <v>3516.65</v>
      </c>
      <c r="L611" s="29"/>
      <c r="R611">
        <f>H611</f>
        <v>575.55999999999995</v>
      </c>
    </row>
    <row r="612" spans="1:26" ht="14.25">
      <c r="A612" s="42"/>
      <c r="B612" s="43"/>
      <c r="C612" s="43" t="s">
        <v>276</v>
      </c>
      <c r="D612" s="26"/>
      <c r="E612" s="10"/>
      <c r="F612" s="27">
        <f ca="1">Source!AM168</f>
        <v>630.05999999999995</v>
      </c>
      <c r="G612" s="28" t="str">
        <f ca="1">Source!DE168</f>
        <v>)*1,25</v>
      </c>
      <c r="H612" s="27">
        <f ca="1">ROUND(Source!AD168*Source!I168, 2)</f>
        <v>1517.67</v>
      </c>
      <c r="I612" s="28"/>
      <c r="J612" s="28">
        <f ca="1">IF(Source!BB168&lt;&gt; 0, Source!BB168, 1)</f>
        <v>6.11</v>
      </c>
      <c r="K612" s="27">
        <f ca="1">Source!Q168</f>
        <v>9272.94</v>
      </c>
      <c r="L612" s="29"/>
    </row>
    <row r="613" spans="1:26" ht="14.25">
      <c r="A613" s="42"/>
      <c r="B613" s="43"/>
      <c r="C613" s="43" t="s">
        <v>390</v>
      </c>
      <c r="D613" s="26"/>
      <c r="E613" s="10"/>
      <c r="F613" s="27">
        <f ca="1">Source!AN168</f>
        <v>73.22</v>
      </c>
      <c r="G613" s="28" t="str">
        <f ca="1">Source!DF168</f>
        <v>)*1,25</v>
      </c>
      <c r="H613" s="30">
        <f ca="1">ROUND(Source!AE168*Source!I168, 2)</f>
        <v>176.38</v>
      </c>
      <c r="I613" s="28"/>
      <c r="J613" s="28">
        <f ca="1">IF(Source!BS168&lt;&gt; 0, Source!BS168, 1)</f>
        <v>6.11</v>
      </c>
      <c r="K613" s="30">
        <f ca="1">Source!R168</f>
        <v>1077.67</v>
      </c>
      <c r="L613" s="29"/>
      <c r="R613">
        <f>H613</f>
        <v>176.38</v>
      </c>
    </row>
    <row r="614" spans="1:26" ht="14.25">
      <c r="A614" s="42"/>
      <c r="B614" s="43"/>
      <c r="C614" s="43" t="s">
        <v>391</v>
      </c>
      <c r="D614" s="26"/>
      <c r="E614" s="10"/>
      <c r="F614" s="27">
        <f ca="1">Source!AL168</f>
        <v>5355.67</v>
      </c>
      <c r="G614" s="28" t="str">
        <f ca="1">Source!DD168</f>
        <v/>
      </c>
      <c r="H614" s="27">
        <f ca="1">ROUND(Source!AC168*Source!I168, 2)</f>
        <v>10320.379999999999</v>
      </c>
      <c r="I614" s="28"/>
      <c r="J614" s="28">
        <f ca="1">IF(Source!BC168&lt;&gt; 0, Source!BC168, 1)</f>
        <v>6.11</v>
      </c>
      <c r="K614" s="27">
        <f ca="1">Source!P168</f>
        <v>63057.5</v>
      </c>
      <c r="L614" s="29"/>
    </row>
    <row r="615" spans="1:26" ht="14.25">
      <c r="A615" s="42"/>
      <c r="B615" s="43"/>
      <c r="C615" s="43" t="s">
        <v>392</v>
      </c>
      <c r="D615" s="26" t="s">
        <v>393</v>
      </c>
      <c r="E615" s="10">
        <f ca="1">Source!BZ168</f>
        <v>123</v>
      </c>
      <c r="F615" s="57" t="str">
        <f ca="1">CONCATENATE(" )", Source!DL168, Source!FT168, "=", Source!FX168)</f>
        <v xml:space="preserve"> )*0,9=110,7</v>
      </c>
      <c r="G615" s="58"/>
      <c r="H615" s="27">
        <f ca="1">SUM(S610:S621)</f>
        <v>832.4</v>
      </c>
      <c r="I615" s="31"/>
      <c r="J615" s="25">
        <f ca="1">Source!AT168</f>
        <v>111</v>
      </c>
      <c r="K615" s="27">
        <f ca="1">SUM(T610:T621)</f>
        <v>5099.7</v>
      </c>
      <c r="L615" s="29"/>
    </row>
    <row r="616" spans="1:26" ht="14.25">
      <c r="A616" s="42"/>
      <c r="B616" s="43"/>
      <c r="C616" s="43" t="s">
        <v>394</v>
      </c>
      <c r="D616" s="26" t="s">
        <v>393</v>
      </c>
      <c r="E616" s="10">
        <f ca="1">Source!CA168</f>
        <v>75</v>
      </c>
      <c r="F616" s="57" t="str">
        <f ca="1">CONCATENATE(" )", Source!DM168, Source!FU168, "=", Source!FY168)</f>
        <v xml:space="preserve"> )*0,85=63,75</v>
      </c>
      <c r="G616" s="58"/>
      <c r="H616" s="27">
        <f ca="1">SUM(U610:U621)</f>
        <v>479.36</v>
      </c>
      <c r="I616" s="31"/>
      <c r="J616" s="25">
        <f ca="1">Source!AU168</f>
        <v>64</v>
      </c>
      <c r="K616" s="27">
        <f ca="1">SUM(V610:V621)</f>
        <v>2940.36</v>
      </c>
      <c r="L616" s="29"/>
    </row>
    <row r="617" spans="1:26" ht="14.25">
      <c r="A617" s="42"/>
      <c r="B617" s="43"/>
      <c r="C617" s="43" t="s">
        <v>395</v>
      </c>
      <c r="D617" s="26" t="s">
        <v>396</v>
      </c>
      <c r="E617" s="10">
        <f ca="1">Source!AQ168</f>
        <v>31.79</v>
      </c>
      <c r="F617" s="27"/>
      <c r="G617" s="28" t="str">
        <f ca="1">Source!DI168</f>
        <v>)*1,15</v>
      </c>
      <c r="H617" s="27"/>
      <c r="I617" s="28"/>
      <c r="J617" s="28"/>
      <c r="K617" s="27"/>
      <c r="L617" s="38">
        <f ca="1">Source!U168</f>
        <v>70.448229499999997</v>
      </c>
    </row>
    <row r="618" spans="1:26" ht="28.5">
      <c r="A618" s="42" t="str">
        <f ca="1">Source!E169</f>
        <v>60,1</v>
      </c>
      <c r="B618" s="43" t="str">
        <f ca="1">Source!F169</f>
        <v>01.7.15.14-0023</v>
      </c>
      <c r="C618" s="43" t="str">
        <f ca="1">Source!G169</f>
        <v>Шуруп для ГВЛ 3,9/45</v>
      </c>
      <c r="D618" s="26" t="str">
        <f ca="1">Source!H169</f>
        <v>100 шт.</v>
      </c>
      <c r="E618" s="10">
        <f ca="1">Source!I169</f>
        <v>12</v>
      </c>
      <c r="F618" s="27">
        <f ca="1">Source!AL169+Source!AM169+Source!AO169</f>
        <v>5</v>
      </c>
      <c r="G618" s="39" t="s">
        <v>1069</v>
      </c>
      <c r="H618" s="27">
        <f ca="1">ROUND(Source!AC169*Source!I169, 2)+ROUND(Source!AD169*Source!I169, 2)+ROUND(Source!AF169*Source!I169, 2)</f>
        <v>60</v>
      </c>
      <c r="I618" s="28"/>
      <c r="J618" s="28">
        <f ca="1">IF(Source!BC169&lt;&gt; 0, Source!BC169, 1)</f>
        <v>6.11</v>
      </c>
      <c r="K618" s="27">
        <f ca="1">Source!O169</f>
        <v>366.6</v>
      </c>
      <c r="L618" s="29"/>
      <c r="S618">
        <f ca="1">ROUND((Source!FX169/100)*((ROUND(Source!AF169*Source!I169, 2)+ROUND(Source!AE169*Source!I169, 2))), 2)</f>
        <v>0</v>
      </c>
      <c r="T618">
        <f ca="1">Source!X169</f>
        <v>0</v>
      </c>
      <c r="U618">
        <f ca="1">ROUND((Source!FY169/100)*((ROUND(Source!AF169*Source!I169, 2)+ROUND(Source!AE169*Source!I169, 2))), 2)</f>
        <v>0</v>
      </c>
      <c r="V618">
        <f ca="1">Source!Y169</f>
        <v>0</v>
      </c>
      <c r="W618">
        <f ca="1">IF(Source!BI169&lt;=1,H618, 0)</f>
        <v>60</v>
      </c>
      <c r="X618">
        <f ca="1">IF(Source!BI169=2,H618, 0)</f>
        <v>0</v>
      </c>
      <c r="Y618">
        <f ca="1">IF(Source!BI169=3,H618, 0)</f>
        <v>0</v>
      </c>
      <c r="Z618">
        <f ca="1">IF(Source!BI169=4,H618, 0)</f>
        <v>0</v>
      </c>
    </row>
    <row r="619" spans="1:26" ht="14.25">
      <c r="A619" s="42" t="str">
        <f ca="1">Source!E170</f>
        <v>60,2</v>
      </c>
      <c r="B619" s="43" t="str">
        <f ca="1">Source!F170</f>
        <v>01.7.15.14</v>
      </c>
      <c r="C619" s="43" t="str">
        <f ca="1">Source!G170</f>
        <v>Шурупы строительные</v>
      </c>
      <c r="D619" s="26" t="str">
        <f ca="1">Source!H170</f>
        <v>т</v>
      </c>
      <c r="E619" s="10">
        <f ca="1">Source!I170</f>
        <v>3.4689999999999999E-3</v>
      </c>
      <c r="F619" s="27">
        <f ca="1">Source!AL170+Source!AM170+Source!AO170</f>
        <v>0</v>
      </c>
      <c r="G619" s="39" t="s">
        <v>1069</v>
      </c>
      <c r="H619" s="27">
        <f ca="1">ROUND(Source!AC170*Source!I170, 2)+ROUND(Source!AD170*Source!I170, 2)+ROUND(Source!AF170*Source!I170, 2)</f>
        <v>0</v>
      </c>
      <c r="I619" s="28"/>
      <c r="J619" s="28">
        <f ca="1">IF(Source!BC170&lt;&gt; 0, Source!BC170, 1)</f>
        <v>6.11</v>
      </c>
      <c r="K619" s="27">
        <f ca="1">Source!O170</f>
        <v>0</v>
      </c>
      <c r="L619" s="29"/>
      <c r="S619">
        <f ca="1">ROUND((Source!FX170/100)*((ROUND(Source!AF170*Source!I170, 2)+ROUND(Source!AE170*Source!I170, 2))), 2)</f>
        <v>0</v>
      </c>
      <c r="T619">
        <f ca="1">Source!X170</f>
        <v>0</v>
      </c>
      <c r="U619">
        <f ca="1">ROUND((Source!FY170/100)*((ROUND(Source!AF170*Source!I170, 2)+ROUND(Source!AE170*Source!I170, 2))), 2)</f>
        <v>0</v>
      </c>
      <c r="V619">
        <f ca="1">Source!Y170</f>
        <v>0</v>
      </c>
      <c r="W619">
        <f ca="1">IF(Source!BI170&lt;=1,H619, 0)</f>
        <v>0</v>
      </c>
      <c r="X619">
        <f ca="1">IF(Source!BI170=2,H619, 0)</f>
        <v>0</v>
      </c>
      <c r="Y619">
        <f ca="1">IF(Source!BI170=3,H619, 0)</f>
        <v>0</v>
      </c>
      <c r="Z619">
        <f ca="1">IF(Source!BI170=4,H619, 0)</f>
        <v>0</v>
      </c>
    </row>
    <row r="620" spans="1:26" ht="42.75">
      <c r="A620" s="42" t="str">
        <f ca="1">Source!E171</f>
        <v>60,3</v>
      </c>
      <c r="B620" s="43" t="str">
        <f ca="1">Source!F171</f>
        <v>11.2.11.04-0052</v>
      </c>
      <c r="C620" s="43" t="str">
        <f ca="1">Source!G171</f>
        <v>Фанера общего назначения из шпона лиственных пород водостойкая марки ФК, сорт 2/4, толщина 12 мм</v>
      </c>
      <c r="D620" s="26" t="str">
        <f ca="1">Source!H171</f>
        <v>м3</v>
      </c>
      <c r="E620" s="10">
        <f ca="1">Source!I171</f>
        <v>-2.3894799999999998</v>
      </c>
      <c r="F620" s="27">
        <f ca="1">Source!AL171+Source!AM171+Source!AO171</f>
        <v>4319.09</v>
      </c>
      <c r="G620" s="39" t="s">
        <v>1069</v>
      </c>
      <c r="H620" s="27">
        <f ca="1">ROUND(Source!AC171*Source!I171, 2)+ROUND(Source!AD171*Source!I171, 2)+ROUND(Source!AF171*Source!I171, 2)</f>
        <v>-10320.379999999999</v>
      </c>
      <c r="I620" s="28"/>
      <c r="J620" s="28">
        <f ca="1">IF(Source!BC171&lt;&gt; 0, Source!BC171, 1)</f>
        <v>6.11</v>
      </c>
      <c r="K620" s="27">
        <f ca="1">Source!O171</f>
        <v>-63057.52</v>
      </c>
      <c r="L620" s="29"/>
      <c r="S620">
        <f ca="1">ROUND((Source!FX171/100)*((ROUND(Source!AF171*Source!I171, 2)+ROUND(Source!AE171*Source!I171, 2))), 2)</f>
        <v>0</v>
      </c>
      <c r="T620">
        <f ca="1">Source!X171</f>
        <v>0</v>
      </c>
      <c r="U620">
        <f ca="1">ROUND((Source!FY171/100)*((ROUND(Source!AF171*Source!I171, 2)+ROUND(Source!AE171*Source!I171, 2))), 2)</f>
        <v>0</v>
      </c>
      <c r="V620">
        <f ca="1">Source!Y171</f>
        <v>0</v>
      </c>
      <c r="W620">
        <f ca="1">IF(Source!BI171&lt;=1,H620, 0)</f>
        <v>-10320.379999999999</v>
      </c>
      <c r="X620">
        <f ca="1">IF(Source!BI171=2,H620, 0)</f>
        <v>0</v>
      </c>
      <c r="Y620">
        <f ca="1">IF(Source!BI171=3,H620, 0)</f>
        <v>0</v>
      </c>
      <c r="Z620">
        <f ca="1">IF(Source!BI171=4,H620, 0)</f>
        <v>0</v>
      </c>
    </row>
    <row r="621" spans="1:26" ht="42.75">
      <c r="A621" s="44" t="str">
        <f ca="1">Source!E172</f>
        <v>60,4</v>
      </c>
      <c r="B621" s="45" t="str">
        <f ca="1">Source!F172</f>
        <v>11.2.11.04-0031</v>
      </c>
      <c r="C621" s="45" t="str">
        <f ca="1">Source!G172</f>
        <v>Фанера общего назначения из шпона лиственных пород водостойкая марки ФК, сорт 2/2, толщина 21 мм</v>
      </c>
      <c r="D621" s="32" t="str">
        <f ca="1">Source!H172</f>
        <v>м3</v>
      </c>
      <c r="E621" s="33">
        <f ca="1">Source!I172</f>
        <v>2.3894799999999998</v>
      </c>
      <c r="F621" s="34">
        <f ca="1">Source!AL172+Source!AM172+Source!AO172</f>
        <v>3979.38</v>
      </c>
      <c r="G621" s="40" t="s">
        <v>1069</v>
      </c>
      <c r="H621" s="34">
        <f ca="1">ROUND(Source!AC172*Source!I172, 2)+ROUND(Source!AD172*Source!I172, 2)+ROUND(Source!AF172*Source!I172, 2)</f>
        <v>9508.65</v>
      </c>
      <c r="I621" s="35"/>
      <c r="J621" s="35">
        <f ca="1">IF(Source!BC172&lt;&gt; 0, Source!BC172, 1)</f>
        <v>6.11</v>
      </c>
      <c r="K621" s="34">
        <f ca="1">Source!O172</f>
        <v>58097.84</v>
      </c>
      <c r="L621" s="41"/>
      <c r="S621">
        <f ca="1">ROUND((Source!FX172/100)*((ROUND(Source!AF172*Source!I172, 2)+ROUND(Source!AE172*Source!I172, 2))), 2)</f>
        <v>0</v>
      </c>
      <c r="T621">
        <f ca="1">Source!X172</f>
        <v>0</v>
      </c>
      <c r="U621">
        <f ca="1">ROUND((Source!FY172/100)*((ROUND(Source!AF172*Source!I172, 2)+ROUND(Source!AE172*Source!I172, 2))), 2)</f>
        <v>0</v>
      </c>
      <c r="V621">
        <f ca="1">Source!Y172</f>
        <v>0</v>
      </c>
      <c r="W621">
        <f ca="1">IF(Source!BI172&lt;=1,H621, 0)</f>
        <v>9508.65</v>
      </c>
      <c r="X621">
        <f ca="1">IF(Source!BI172=2,H621, 0)</f>
        <v>0</v>
      </c>
      <c r="Y621">
        <f ca="1">IF(Source!BI172=3,H621, 0)</f>
        <v>0</v>
      </c>
      <c r="Z621">
        <f ca="1">IF(Source!BI172=4,H621, 0)</f>
        <v>0</v>
      </c>
    </row>
    <row r="622" spans="1:26" ht="15">
      <c r="G622" s="56">
        <f ca="1">H611+H612+H614+H615+H616+SUM(H618:H621)</f>
        <v>12973.64</v>
      </c>
      <c r="H622" s="56"/>
      <c r="J622" s="56">
        <f ca="1">K611+K612+K614+K615+K616+SUM(K618:K621)</f>
        <v>79294.069999999992</v>
      </c>
      <c r="K622" s="56"/>
      <c r="L622" s="37">
        <f ca="1">Source!U168</f>
        <v>70.448229499999997</v>
      </c>
      <c r="O622" s="21">
        <f>G622</f>
        <v>12973.64</v>
      </c>
      <c r="P622" s="21">
        <f>J622</f>
        <v>79294.069999999992</v>
      </c>
      <c r="Q622" s="21">
        <f>L622</f>
        <v>70.448229499999997</v>
      </c>
      <c r="W622">
        <f ca="1">IF(Source!BI168&lt;=1,H611+H612+H614+H615+H616, 0)</f>
        <v>13725.369999999999</v>
      </c>
      <c r="X622">
        <f ca="1">IF(Source!BI168=2,H611+H612+H614+H615+H616, 0)</f>
        <v>0</v>
      </c>
      <c r="Y622">
        <f ca="1">IF(Source!BI168=3,H611+H612+H614+H615+H616, 0)</f>
        <v>0</v>
      </c>
      <c r="Z622">
        <f ca="1">IF(Source!BI168=4,H611+H612+H614+H615+H616, 0)</f>
        <v>0</v>
      </c>
    </row>
    <row r="623" spans="1:26" ht="57">
      <c r="A623" s="42" t="str">
        <f ca="1">Source!E173</f>
        <v>61</v>
      </c>
      <c r="B623" s="43" t="str">
        <f ca="1">Source!F173</f>
        <v>10-01-093-01</v>
      </c>
      <c r="C623" s="43" t="str">
        <f ca="1">Source!G173</f>
        <v>Антисептическая обработка каменных, бетонных, кирпичных и деревянных поверхностей составами "Нортекс-Профилактика" и "Нортекс-Доктор"</v>
      </c>
      <c r="D623" s="26" t="str">
        <f ca="1">Source!H173</f>
        <v>100 м2</v>
      </c>
      <c r="E623" s="10">
        <f ca="1">Source!I173</f>
        <v>2.1061000000000001</v>
      </c>
      <c r="F623" s="27">
        <f ca="1">Source!AL173+Source!AM173+Source!AO173</f>
        <v>138.96</v>
      </c>
      <c r="G623" s="28"/>
      <c r="H623" s="27"/>
      <c r="I623" s="28" t="str">
        <f ca="1">Source!BO173</f>
        <v/>
      </c>
      <c r="J623" s="28"/>
      <c r="K623" s="27"/>
      <c r="L623" s="29"/>
      <c r="S623">
        <f ca="1">ROUND((Source!FX173/100)*((ROUND(Source!AF173*Source!I173, 2)+ROUND(Source!AE173*Source!I173, 2))), 2)</f>
        <v>200.05</v>
      </c>
      <c r="T623">
        <f ca="1">Source!X173</f>
        <v>1220</v>
      </c>
      <c r="U623">
        <f ca="1">ROUND((Source!FY173/100)*((ROUND(Source!AF173*Source!I173, 2)+ROUND(Source!AE173*Source!I173, 2))), 2)</f>
        <v>100.87</v>
      </c>
      <c r="V623">
        <f ca="1">Source!Y173</f>
        <v>621.51</v>
      </c>
    </row>
    <row r="624" spans="1:26">
      <c r="C624" s="20" t="str">
        <f ca="1">"Объем: "&amp;Source!I173&amp;"=(192,7+"&amp;"17,91)/"&amp;"100"</f>
        <v>Объем: 2,1061=(192,7+17,91)/100</v>
      </c>
    </row>
    <row r="625" spans="1:26" ht="14.25">
      <c r="A625" s="42"/>
      <c r="B625" s="43"/>
      <c r="C625" s="43" t="s">
        <v>389</v>
      </c>
      <c r="D625" s="26"/>
      <c r="E625" s="10"/>
      <c r="F625" s="27">
        <f ca="1">Source!AO173</f>
        <v>75.25</v>
      </c>
      <c r="G625" s="28" t="str">
        <f ca="1">Source!DG173</f>
        <v>)*1,15</v>
      </c>
      <c r="H625" s="27">
        <f ca="1">ROUND(Source!AF173*Source!I173, 2)</f>
        <v>182.26</v>
      </c>
      <c r="I625" s="28"/>
      <c r="J625" s="28">
        <f ca="1">IF(Source!BA173&lt;&gt; 0, Source!BA173, 1)</f>
        <v>6.11</v>
      </c>
      <c r="K625" s="27">
        <f ca="1">Source!S173</f>
        <v>1113.6199999999999</v>
      </c>
      <c r="L625" s="29"/>
      <c r="R625">
        <f>H625</f>
        <v>182.26</v>
      </c>
    </row>
    <row r="626" spans="1:26" ht="14.25">
      <c r="A626" s="42"/>
      <c r="B626" s="43"/>
      <c r="C626" s="43" t="s">
        <v>276</v>
      </c>
      <c r="D626" s="26"/>
      <c r="E626" s="10"/>
      <c r="F626" s="27">
        <f ca="1">Source!AM173</f>
        <v>61.87</v>
      </c>
      <c r="G626" s="28" t="str">
        <f ca="1">Source!DE173</f>
        <v>)*1,25</v>
      </c>
      <c r="H626" s="27">
        <f ca="1">ROUND(Source!AD173*Source!I173, 2)</f>
        <v>162.88999999999999</v>
      </c>
      <c r="I626" s="28"/>
      <c r="J626" s="28">
        <f ca="1">IF(Source!BB173&lt;&gt; 0, Source!BB173, 1)</f>
        <v>6.11</v>
      </c>
      <c r="K626" s="27">
        <f ca="1">Source!Q173</f>
        <v>995.23</v>
      </c>
      <c r="L626" s="29"/>
    </row>
    <row r="627" spans="1:26" ht="14.25">
      <c r="A627" s="42"/>
      <c r="B627" s="43"/>
      <c r="C627" s="43" t="s">
        <v>390</v>
      </c>
      <c r="D627" s="26"/>
      <c r="E627" s="10"/>
      <c r="F627" s="27">
        <f ca="1">Source!AN173</f>
        <v>2.3199999999999998</v>
      </c>
      <c r="G627" s="28" t="str">
        <f ca="1">Source!DF173</f>
        <v>)*1,25</v>
      </c>
      <c r="H627" s="30">
        <f ca="1">ROUND(Source!AE173*Source!I173, 2)</f>
        <v>6.11</v>
      </c>
      <c r="I627" s="28"/>
      <c r="J627" s="28">
        <f ca="1">IF(Source!BS173&lt;&gt; 0, Source!BS173, 1)</f>
        <v>6.11</v>
      </c>
      <c r="K627" s="30">
        <f ca="1">Source!R173</f>
        <v>37.32</v>
      </c>
      <c r="L627" s="29"/>
      <c r="R627">
        <f>H627</f>
        <v>6.11</v>
      </c>
    </row>
    <row r="628" spans="1:26" ht="14.25">
      <c r="A628" s="42"/>
      <c r="B628" s="43"/>
      <c r="C628" s="43" t="s">
        <v>391</v>
      </c>
      <c r="D628" s="26"/>
      <c r="E628" s="10"/>
      <c r="F628" s="27">
        <f ca="1">Source!AL173</f>
        <v>1.84</v>
      </c>
      <c r="G628" s="28" t="str">
        <f ca="1">Source!DD173</f>
        <v/>
      </c>
      <c r="H628" s="27">
        <f ca="1">ROUND(Source!AC173*Source!I173, 2)</f>
        <v>3.88</v>
      </c>
      <c r="I628" s="28"/>
      <c r="J628" s="28">
        <f ca="1">IF(Source!BC173&lt;&gt; 0, Source!BC173, 1)</f>
        <v>6.11</v>
      </c>
      <c r="K628" s="27">
        <f ca="1">Source!P173</f>
        <v>23.68</v>
      </c>
      <c r="L628" s="29"/>
    </row>
    <row r="629" spans="1:26" ht="14.25">
      <c r="A629" s="42"/>
      <c r="B629" s="43"/>
      <c r="C629" s="43" t="s">
        <v>392</v>
      </c>
      <c r="D629" s="26" t="s">
        <v>393</v>
      </c>
      <c r="E629" s="10">
        <f ca="1">Source!BZ173</f>
        <v>118</v>
      </c>
      <c r="F629" s="57" t="str">
        <f ca="1">CONCATENATE(" )", Source!DL173, Source!FT173, "=", Source!FX173)</f>
        <v xml:space="preserve"> )*0,9=106,2</v>
      </c>
      <c r="G629" s="58"/>
      <c r="H629" s="27">
        <f ca="1">SUM(S623:S632)</f>
        <v>200.05</v>
      </c>
      <c r="I629" s="31"/>
      <c r="J629" s="25">
        <f ca="1">Source!AT173</f>
        <v>106</v>
      </c>
      <c r="K629" s="27">
        <f ca="1">SUM(T623:T632)</f>
        <v>1220</v>
      </c>
      <c r="L629" s="29"/>
    </row>
    <row r="630" spans="1:26" ht="14.25">
      <c r="A630" s="42"/>
      <c r="B630" s="43"/>
      <c r="C630" s="43" t="s">
        <v>394</v>
      </c>
      <c r="D630" s="26" t="s">
        <v>393</v>
      </c>
      <c r="E630" s="10">
        <f ca="1">Source!CA173</f>
        <v>63</v>
      </c>
      <c r="F630" s="57" t="str">
        <f ca="1">CONCATENATE(" )", Source!DM173, Source!FU173, "=", Source!FY173)</f>
        <v xml:space="preserve"> )*0,85=53,55</v>
      </c>
      <c r="G630" s="58"/>
      <c r="H630" s="27">
        <f ca="1">SUM(U623:U632)</f>
        <v>100.87</v>
      </c>
      <c r="I630" s="31"/>
      <c r="J630" s="25">
        <f ca="1">Source!AU173</f>
        <v>54</v>
      </c>
      <c r="K630" s="27">
        <f ca="1">SUM(V623:V632)</f>
        <v>621.51</v>
      </c>
      <c r="L630" s="29"/>
    </row>
    <row r="631" spans="1:26" ht="14.25">
      <c r="A631" s="42"/>
      <c r="B631" s="43"/>
      <c r="C631" s="43" t="s">
        <v>395</v>
      </c>
      <c r="D631" s="26" t="s">
        <v>396</v>
      </c>
      <c r="E631" s="10">
        <f ca="1">Source!AQ173</f>
        <v>8.98</v>
      </c>
      <c r="F631" s="27"/>
      <c r="G631" s="28" t="str">
        <f ca="1">Source!DI173</f>
        <v>)*1,15</v>
      </c>
      <c r="H631" s="27"/>
      <c r="I631" s="28"/>
      <c r="J631" s="28"/>
      <c r="K631" s="27"/>
      <c r="L631" s="38">
        <f ca="1">Source!U173</f>
        <v>21.749694699999999</v>
      </c>
    </row>
    <row r="632" spans="1:26" ht="28.5">
      <c r="A632" s="44" t="str">
        <f ca="1">Source!E174</f>
        <v>61,1</v>
      </c>
      <c r="B632" s="45" t="str">
        <f ca="1">Source!F174</f>
        <v>14.2.06.01-0104</v>
      </c>
      <c r="C632" s="45" t="str">
        <f ca="1">Source!G174</f>
        <v>Антисептик «НОРТЕКС-ДЕЗИНФЕКТОР» для древесины</v>
      </c>
      <c r="D632" s="32" t="str">
        <f ca="1">Source!H174</f>
        <v>кг</v>
      </c>
      <c r="E632" s="33">
        <f ca="1">Source!I174</f>
        <v>29.06418</v>
      </c>
      <c r="F632" s="34">
        <f ca="1">Source!AL174+Source!AM174+Source!AO174</f>
        <v>15.84</v>
      </c>
      <c r="G632" s="40" t="s">
        <v>1069</v>
      </c>
      <c r="H632" s="34">
        <f ca="1">ROUND(Source!AC174*Source!I174, 2)+ROUND(Source!AD174*Source!I174, 2)+ROUND(Source!AF174*Source!I174, 2)</f>
        <v>460.38</v>
      </c>
      <c r="I632" s="35"/>
      <c r="J632" s="35">
        <f ca="1">IF(Source!BC174&lt;&gt; 0, Source!BC174, 1)</f>
        <v>6.11</v>
      </c>
      <c r="K632" s="34">
        <f ca="1">Source!O174</f>
        <v>2812.9</v>
      </c>
      <c r="L632" s="41"/>
      <c r="S632">
        <f ca="1">ROUND((Source!FX174/100)*((ROUND(Source!AF174*Source!I174, 2)+ROUND(Source!AE174*Source!I174, 2))), 2)</f>
        <v>0</v>
      </c>
      <c r="T632">
        <f ca="1">Source!X174</f>
        <v>0</v>
      </c>
      <c r="U632">
        <f ca="1">ROUND((Source!FY174/100)*((ROUND(Source!AF174*Source!I174, 2)+ROUND(Source!AE174*Source!I174, 2))), 2)</f>
        <v>0</v>
      </c>
      <c r="V632">
        <f ca="1">Source!Y174</f>
        <v>0</v>
      </c>
      <c r="W632">
        <f ca="1">IF(Source!BI174&lt;=1,H632, 0)</f>
        <v>460.38</v>
      </c>
      <c r="X632">
        <f ca="1">IF(Source!BI174=2,H632, 0)</f>
        <v>0</v>
      </c>
      <c r="Y632">
        <f ca="1">IF(Source!BI174=3,H632, 0)</f>
        <v>0</v>
      </c>
      <c r="Z632">
        <f ca="1">IF(Source!BI174=4,H632, 0)</f>
        <v>0</v>
      </c>
    </row>
    <row r="633" spans="1:26" ht="15">
      <c r="G633" s="56">
        <f ca="1">H625+H626+H628+H629+H630+SUM(H632:H632)</f>
        <v>1110.33</v>
      </c>
      <c r="H633" s="56"/>
      <c r="J633" s="56">
        <f ca="1">K625+K626+K628+K629+K630+SUM(K632:K632)</f>
        <v>6786.9400000000005</v>
      </c>
      <c r="K633" s="56"/>
      <c r="L633" s="37">
        <f ca="1">Source!U173</f>
        <v>21.749694699999999</v>
      </c>
      <c r="O633" s="21">
        <f>G633</f>
        <v>1110.33</v>
      </c>
      <c r="P633" s="21">
        <f>J633</f>
        <v>6786.9400000000005</v>
      </c>
      <c r="Q633" s="21">
        <f>L633</f>
        <v>21.749694699999999</v>
      </c>
      <c r="W633">
        <f ca="1">IF(Source!BI173&lt;=1,H625+H626+H628+H629+H630, 0)</f>
        <v>649.94999999999993</v>
      </c>
      <c r="X633">
        <f ca="1">IF(Source!BI173=2,H625+H626+H628+H629+H630, 0)</f>
        <v>0</v>
      </c>
      <c r="Y633">
        <f ca="1">IF(Source!BI173=3,H625+H626+H628+H629+H630, 0)</f>
        <v>0</v>
      </c>
      <c r="Z633">
        <f ca="1">IF(Source!BI173=4,H625+H626+H628+H629+H630, 0)</f>
        <v>0</v>
      </c>
    </row>
    <row r="634" spans="1:26" ht="42.75">
      <c r="A634" s="42" t="str">
        <f ca="1">Source!E175</f>
        <v>62</v>
      </c>
      <c r="B634" s="43" t="str">
        <f ca="1">Source!F175</f>
        <v>11-01-038-02 прим.</v>
      </c>
      <c r="C634" s="43" t="str">
        <f ca="1">Source!G175</f>
        <v>Устройство покрытий из плиток поливинилхлоридных на клее КН-2 (плитки резиновые)</v>
      </c>
      <c r="D634" s="26" t="str">
        <f ca="1">Source!H175</f>
        <v>100 м2</v>
      </c>
      <c r="E634" s="10">
        <f ca="1">Source!I175</f>
        <v>1.927</v>
      </c>
      <c r="F634" s="27">
        <f ca="1">Source!AL175+Source!AM175+Source!AO175</f>
        <v>12295.349999999999</v>
      </c>
      <c r="G634" s="28"/>
      <c r="H634" s="27"/>
      <c r="I634" s="28" t="str">
        <f ca="1">Source!BO175</f>
        <v/>
      </c>
      <c r="J634" s="28"/>
      <c r="K634" s="27"/>
      <c r="L634" s="29"/>
      <c r="S634">
        <f ca="1">ROUND((Source!FX175/100)*((ROUND(Source!AF175*Source!I175, 2)+ROUND(Source!AE175*Source!I175, 2))), 2)</f>
        <v>1287.06</v>
      </c>
      <c r="T634">
        <f ca="1">Source!X175</f>
        <v>7885.25</v>
      </c>
      <c r="U634">
        <f ca="1">ROUND((Source!FY175/100)*((ROUND(Source!AF175*Source!I175, 2)+ROUND(Source!AE175*Source!I175, 2))), 2)</f>
        <v>741.2</v>
      </c>
      <c r="V634">
        <f ca="1">Source!Y175</f>
        <v>4546.45</v>
      </c>
    </row>
    <row r="635" spans="1:26">
      <c r="C635" s="20" t="str">
        <f ca="1">"Объем: "&amp;Source!I175&amp;"=192,7/"&amp;"100"</f>
        <v>Объем: 1,927=192,7/100</v>
      </c>
    </row>
    <row r="636" spans="1:26" ht="14.25">
      <c r="A636" s="42"/>
      <c r="B636" s="43"/>
      <c r="C636" s="43" t="s">
        <v>389</v>
      </c>
      <c r="D636" s="26"/>
      <c r="E636" s="10"/>
      <c r="F636" s="27">
        <f ca="1">Source!AO175</f>
        <v>523.57000000000005</v>
      </c>
      <c r="G636" s="28" t="str">
        <f ca="1">Source!DG175</f>
        <v>)*1,15</v>
      </c>
      <c r="H636" s="27">
        <f ca="1">ROUND(Source!AF175*Source!I175, 2)</f>
        <v>1160.27</v>
      </c>
      <c r="I636" s="28"/>
      <c r="J636" s="28">
        <f ca="1">IF(Source!BA175&lt;&gt; 0, Source!BA175, 1)</f>
        <v>6.11</v>
      </c>
      <c r="K636" s="27">
        <f ca="1">Source!S175</f>
        <v>7089.23</v>
      </c>
      <c r="L636" s="29"/>
      <c r="R636">
        <f>H636</f>
        <v>1160.27</v>
      </c>
    </row>
    <row r="637" spans="1:26" ht="14.25">
      <c r="A637" s="42"/>
      <c r="B637" s="43"/>
      <c r="C637" s="43" t="s">
        <v>276</v>
      </c>
      <c r="D637" s="26"/>
      <c r="E637" s="10"/>
      <c r="F637" s="27">
        <f ca="1">Source!AM175</f>
        <v>17.73</v>
      </c>
      <c r="G637" s="28" t="str">
        <f ca="1">Source!DE175</f>
        <v>)*1,25</v>
      </c>
      <c r="H637" s="27">
        <f ca="1">ROUND(Source!AD175*Source!I175, 2)</f>
        <v>42.72</v>
      </c>
      <c r="I637" s="28"/>
      <c r="J637" s="28">
        <f ca="1">IF(Source!BB175&lt;&gt; 0, Source!BB175, 1)</f>
        <v>6.11</v>
      </c>
      <c r="K637" s="27">
        <f ca="1">Source!Q175</f>
        <v>261.02999999999997</v>
      </c>
      <c r="L637" s="29"/>
    </row>
    <row r="638" spans="1:26" ht="14.25">
      <c r="A638" s="42"/>
      <c r="B638" s="43"/>
      <c r="C638" s="43" t="s">
        <v>390</v>
      </c>
      <c r="D638" s="26"/>
      <c r="E638" s="10"/>
      <c r="F638" s="27">
        <f ca="1">Source!AN175</f>
        <v>0.99</v>
      </c>
      <c r="G638" s="28" t="str">
        <f ca="1">Source!DF175</f>
        <v>)*1,25</v>
      </c>
      <c r="H638" s="30">
        <f ca="1">ROUND(Source!AE175*Source!I175, 2)</f>
        <v>2.39</v>
      </c>
      <c r="I638" s="28"/>
      <c r="J638" s="28">
        <f ca="1">IF(Source!BS175&lt;&gt; 0, Source!BS175, 1)</f>
        <v>6.11</v>
      </c>
      <c r="K638" s="30">
        <f ca="1">Source!R175</f>
        <v>14.6</v>
      </c>
      <c r="L638" s="29"/>
      <c r="R638">
        <f>H638</f>
        <v>2.39</v>
      </c>
    </row>
    <row r="639" spans="1:26" ht="14.25">
      <c r="A639" s="42"/>
      <c r="B639" s="43"/>
      <c r="C639" s="43" t="s">
        <v>391</v>
      </c>
      <c r="D639" s="26"/>
      <c r="E639" s="10"/>
      <c r="F639" s="27">
        <f ca="1">Source!AL175</f>
        <v>11754.05</v>
      </c>
      <c r="G639" s="28" t="str">
        <f ca="1">Source!DD175</f>
        <v/>
      </c>
      <c r="H639" s="27">
        <f ca="1">ROUND(Source!AC175*Source!I175, 2)</f>
        <v>22650.05</v>
      </c>
      <c r="I639" s="28"/>
      <c r="J639" s="28">
        <f ca="1">IF(Source!BC175&lt;&gt; 0, Source!BC175, 1)</f>
        <v>6.11</v>
      </c>
      <c r="K639" s="27">
        <f ca="1">Source!P175</f>
        <v>138391.82999999999</v>
      </c>
      <c r="L639" s="29"/>
    </row>
    <row r="640" spans="1:26" ht="14.25">
      <c r="A640" s="42"/>
      <c r="B640" s="43"/>
      <c r="C640" s="43" t="s">
        <v>392</v>
      </c>
      <c r="D640" s="26" t="s">
        <v>393</v>
      </c>
      <c r="E640" s="10">
        <f ca="1">Source!BZ175</f>
        <v>123</v>
      </c>
      <c r="F640" s="57" t="str">
        <f ca="1">CONCATENATE(" )", Source!DL175, Source!FT175, "=", Source!FX175)</f>
        <v xml:space="preserve"> )*0,9=110,7</v>
      </c>
      <c r="G640" s="58"/>
      <c r="H640" s="27">
        <f ca="1">SUM(S634:S644)</f>
        <v>1287.06</v>
      </c>
      <c r="I640" s="31"/>
      <c r="J640" s="25">
        <f ca="1">Source!AT175</f>
        <v>111</v>
      </c>
      <c r="K640" s="27">
        <f ca="1">SUM(T634:T644)</f>
        <v>7885.25</v>
      </c>
      <c r="L640" s="29"/>
    </row>
    <row r="641" spans="1:26" ht="14.25">
      <c r="A641" s="42"/>
      <c r="B641" s="43"/>
      <c r="C641" s="43" t="s">
        <v>394</v>
      </c>
      <c r="D641" s="26" t="s">
        <v>393</v>
      </c>
      <c r="E641" s="10">
        <f ca="1">Source!CA175</f>
        <v>75</v>
      </c>
      <c r="F641" s="57" t="str">
        <f ca="1">CONCATENATE(" )", Source!DM175, Source!FU175, "=", Source!FY175)</f>
        <v xml:space="preserve"> )*0,85=63,75</v>
      </c>
      <c r="G641" s="58"/>
      <c r="H641" s="27">
        <f ca="1">SUM(U634:U644)</f>
        <v>741.2</v>
      </c>
      <c r="I641" s="31"/>
      <c r="J641" s="25">
        <f ca="1">Source!AU175</f>
        <v>64</v>
      </c>
      <c r="K641" s="27">
        <f ca="1">SUM(V634:V644)</f>
        <v>4546.45</v>
      </c>
      <c r="L641" s="29"/>
    </row>
    <row r="642" spans="1:26" ht="14.25">
      <c r="A642" s="42"/>
      <c r="B642" s="43"/>
      <c r="C642" s="43" t="s">
        <v>395</v>
      </c>
      <c r="D642" s="26" t="s">
        <v>396</v>
      </c>
      <c r="E642" s="10">
        <f ca="1">Source!AQ175</f>
        <v>51.28</v>
      </c>
      <c r="F642" s="27"/>
      <c r="G642" s="28" t="str">
        <f ca="1">Source!DI175</f>
        <v>)*1,15</v>
      </c>
      <c r="H642" s="27"/>
      <c r="I642" s="28"/>
      <c r="J642" s="28"/>
      <c r="K642" s="27"/>
      <c r="L642" s="38">
        <f ca="1">Source!U175</f>
        <v>113.639044</v>
      </c>
    </row>
    <row r="643" spans="1:26" ht="28.5">
      <c r="A643" s="51" t="str">
        <f ca="1">Source!E176</f>
        <v>62,1</v>
      </c>
      <c r="B643" s="52" t="str">
        <f ca="1">Source!F176</f>
        <v>01.6.03.04-0362</v>
      </c>
      <c r="C643" s="52" t="str">
        <f ca="1">Source!G176</f>
        <v>Покрытие спортивное Gerflor Taraflex Surface прим.</v>
      </c>
      <c r="D643" s="53" t="str">
        <f ca="1">Source!H176</f>
        <v>м2</v>
      </c>
      <c r="E643" s="54">
        <f ca="1">Source!I176</f>
        <v>192.7</v>
      </c>
      <c r="F643" s="48">
        <f ca="1">Source!AL176+Source!AM176+Source!AO176</f>
        <v>423.19</v>
      </c>
      <c r="G643" s="49" t="s">
        <v>1069</v>
      </c>
      <c r="H643" s="48">
        <f ca="1">ROUND(Source!AC176*Source!I176, 2)+ROUND(Source!AD176*Source!I176, 2)+ROUND(Source!AF176*Source!I176, 2)</f>
        <v>81548.710000000006</v>
      </c>
      <c r="I643" s="50"/>
      <c r="J643" s="50">
        <f ca="1">IF(Source!BC176&lt;&gt; 0, Source!BC176, 1)</f>
        <v>6.11</v>
      </c>
      <c r="K643" s="48">
        <f ca="1">Source!O176</f>
        <v>498262.64</v>
      </c>
      <c r="L643" s="55"/>
      <c r="S643">
        <f ca="1">ROUND((Source!FX176/100)*((ROUND(Source!AF176*Source!I176, 2)+ROUND(Source!AE176*Source!I176, 2))), 2)</f>
        <v>0</v>
      </c>
      <c r="T643">
        <f ca="1">Source!X176</f>
        <v>0</v>
      </c>
      <c r="U643">
        <f ca="1">ROUND((Source!FY176/100)*((ROUND(Source!AF176*Source!I176, 2)+ROUND(Source!AE176*Source!I176, 2))), 2)</f>
        <v>0</v>
      </c>
      <c r="V643">
        <f ca="1">Source!Y176</f>
        <v>0</v>
      </c>
      <c r="W643">
        <f ca="1">IF(Source!BI176&lt;=1,H643, 0)</f>
        <v>81548.710000000006</v>
      </c>
      <c r="X643">
        <f ca="1">IF(Source!BI176=2,H643, 0)</f>
        <v>0</v>
      </c>
      <c r="Y643">
        <f ca="1">IF(Source!BI176=3,H643, 0)</f>
        <v>0</v>
      </c>
      <c r="Z643">
        <f ca="1">IF(Source!BI176=4,H643, 0)</f>
        <v>0</v>
      </c>
    </row>
    <row r="644" spans="1:26" ht="28.5">
      <c r="A644" s="44" t="str">
        <f ca="1">Source!E177</f>
        <v>62,2</v>
      </c>
      <c r="B644" s="45" t="str">
        <f ca="1">Source!F177</f>
        <v>14.5.11.10-0001</v>
      </c>
      <c r="C644" s="45" t="str">
        <f ca="1">Source!G177</f>
        <v>Полимерцементная шпатлевка</v>
      </c>
      <c r="D644" s="32" t="str">
        <f ca="1">Source!H177</f>
        <v>кг</v>
      </c>
      <c r="E644" s="33">
        <f ca="1">Source!I177</f>
        <v>3.6613000000000002</v>
      </c>
      <c r="F644" s="34">
        <f ca="1">Source!AL177+Source!AM177+Source!AO177</f>
        <v>39.299999999999997</v>
      </c>
      <c r="G644" s="40" t="s">
        <v>1069</v>
      </c>
      <c r="H644" s="34">
        <f ca="1">ROUND(Source!AC177*Source!I177, 2)+ROUND(Source!AD177*Source!I177, 2)+ROUND(Source!AF177*Source!I177, 2)</f>
        <v>143.88999999999999</v>
      </c>
      <c r="I644" s="35"/>
      <c r="J644" s="35">
        <f ca="1">IF(Source!BC177&lt;&gt; 0, Source!BC177, 1)</f>
        <v>6.11</v>
      </c>
      <c r="K644" s="34">
        <f ca="1">Source!O177</f>
        <v>879.16</v>
      </c>
      <c r="L644" s="41"/>
      <c r="S644">
        <f ca="1">ROUND((Source!FX177/100)*((ROUND(Source!AF177*Source!I177, 2)+ROUND(Source!AE177*Source!I177, 2))), 2)</f>
        <v>0</v>
      </c>
      <c r="T644">
        <f ca="1">Source!X177</f>
        <v>0</v>
      </c>
      <c r="U644">
        <f ca="1">ROUND((Source!FY177/100)*((ROUND(Source!AF177*Source!I177, 2)+ROUND(Source!AE177*Source!I177, 2))), 2)</f>
        <v>0</v>
      </c>
      <c r="V644">
        <f ca="1">Source!Y177</f>
        <v>0</v>
      </c>
      <c r="W644">
        <f ca="1">IF(Source!BI177&lt;=1,H644, 0)</f>
        <v>143.88999999999999</v>
      </c>
      <c r="X644">
        <f ca="1">IF(Source!BI177=2,H644, 0)</f>
        <v>0</v>
      </c>
      <c r="Y644">
        <f ca="1">IF(Source!BI177=3,H644, 0)</f>
        <v>0</v>
      </c>
      <c r="Z644">
        <f ca="1">IF(Source!BI177=4,H644, 0)</f>
        <v>0</v>
      </c>
    </row>
    <row r="645" spans="1:26" ht="15">
      <c r="G645" s="56">
        <f ca="1">H636+H637+H639+H640+H641+SUM(H643:H644)</f>
        <v>107573.90000000001</v>
      </c>
      <c r="H645" s="56"/>
      <c r="J645" s="56">
        <f ca="1">K636+K637+K639+K640+K641+SUM(K643:K644)</f>
        <v>657315.59</v>
      </c>
      <c r="K645" s="56"/>
      <c r="L645" s="37">
        <f ca="1">Source!U175</f>
        <v>113.639044</v>
      </c>
      <c r="O645" s="21">
        <f>G645</f>
        <v>107573.90000000001</v>
      </c>
      <c r="P645" s="21">
        <f>J645</f>
        <v>657315.59</v>
      </c>
      <c r="Q645" s="21">
        <f>L645</f>
        <v>113.639044</v>
      </c>
      <c r="W645">
        <f ca="1">IF(Source!BI175&lt;=1,H636+H637+H639+H640+H641, 0)</f>
        <v>25881.300000000003</v>
      </c>
      <c r="X645">
        <f ca="1">IF(Source!BI175=2,H636+H637+H639+H640+H641, 0)</f>
        <v>0</v>
      </c>
      <c r="Y645">
        <f ca="1">IF(Source!BI175=3,H636+H637+H639+H640+H641, 0)</f>
        <v>0</v>
      </c>
      <c r="Z645">
        <f ca="1">IF(Source!BI175=4,H636+H637+H639+H640+H641, 0)</f>
        <v>0</v>
      </c>
    </row>
    <row r="646" spans="1:26" ht="42.75">
      <c r="A646" s="42" t="str">
        <f ca="1">Source!E178</f>
        <v>63</v>
      </c>
      <c r="B646" s="43" t="str">
        <f ca="1">Source!F178</f>
        <v>10-01-035-03</v>
      </c>
      <c r="C646" s="43" t="str">
        <f ca="1">Source!G178</f>
        <v>Установка подоконных досок из ПВХ в каменных стенах толщиной свыше 0,51 м</v>
      </c>
      <c r="D646" s="26" t="str">
        <f ca="1">Source!H178</f>
        <v>100 м</v>
      </c>
      <c r="E646" s="10">
        <f ca="1">Source!I178</f>
        <v>0.06</v>
      </c>
      <c r="F646" s="27">
        <f ca="1">Source!AL178+Source!AM178+Source!AO178</f>
        <v>6481.1699999999992</v>
      </c>
      <c r="G646" s="28"/>
      <c r="H646" s="27"/>
      <c r="I646" s="28" t="str">
        <f ca="1">Source!BO178</f>
        <v/>
      </c>
      <c r="J646" s="28"/>
      <c r="K646" s="27"/>
      <c r="L646" s="29"/>
      <c r="S646">
        <f ca="1">ROUND((Source!FX178/100)*((ROUND(Source!AF178*Source!I178, 2)+ROUND(Source!AE178*Source!I178, 2))), 2)</f>
        <v>13.71</v>
      </c>
      <c r="T646">
        <f ca="1">Source!X178</f>
        <v>83.66</v>
      </c>
      <c r="U646">
        <f ca="1">ROUND((Source!FY178/100)*((ROUND(Source!AF178*Source!I178, 2)+ROUND(Source!AE178*Source!I178, 2))), 2)</f>
        <v>6.91</v>
      </c>
      <c r="V646">
        <f ca="1">Source!Y178</f>
        <v>42.62</v>
      </c>
    </row>
    <row r="647" spans="1:26">
      <c r="C647" s="20" t="str">
        <f ca="1">"Объем: "&amp;Source!I178&amp;"=6/"&amp;"100"</f>
        <v>Объем: 0,06=6/100</v>
      </c>
    </row>
    <row r="648" spans="1:26" ht="14.25">
      <c r="A648" s="42"/>
      <c r="B648" s="43"/>
      <c r="C648" s="43" t="s">
        <v>389</v>
      </c>
      <c r="D648" s="26"/>
      <c r="E648" s="10"/>
      <c r="F648" s="27">
        <f ca="1">Source!AO178</f>
        <v>182.37</v>
      </c>
      <c r="G648" s="28" t="str">
        <f ca="1">Source!DG178</f>
        <v>)*1,15</v>
      </c>
      <c r="H648" s="27">
        <f ca="1">ROUND(Source!AF178*Source!I178, 2)</f>
        <v>12.58</v>
      </c>
      <c r="I648" s="28"/>
      <c r="J648" s="28">
        <f ca="1">IF(Source!BA178&lt;&gt; 0, Source!BA178, 1)</f>
        <v>6.11</v>
      </c>
      <c r="K648" s="27">
        <f ca="1">Source!S178</f>
        <v>76.89</v>
      </c>
      <c r="L648" s="29"/>
      <c r="R648">
        <f>H648</f>
        <v>12.58</v>
      </c>
    </row>
    <row r="649" spans="1:26" ht="14.25">
      <c r="A649" s="42"/>
      <c r="B649" s="43"/>
      <c r="C649" s="43" t="s">
        <v>276</v>
      </c>
      <c r="D649" s="26"/>
      <c r="E649" s="10"/>
      <c r="F649" s="27">
        <f ca="1">Source!AM178</f>
        <v>21.9</v>
      </c>
      <c r="G649" s="28" t="str">
        <f ca="1">Source!DE178</f>
        <v>)*1,25</v>
      </c>
      <c r="H649" s="27">
        <f ca="1">ROUND(Source!AD178*Source!I178, 2)</f>
        <v>1.64</v>
      </c>
      <c r="I649" s="28"/>
      <c r="J649" s="28">
        <f ca="1">IF(Source!BB178&lt;&gt; 0, Source!BB178, 1)</f>
        <v>6.11</v>
      </c>
      <c r="K649" s="27">
        <f ca="1">Source!Q178</f>
        <v>10.039999999999999</v>
      </c>
      <c r="L649" s="29"/>
    </row>
    <row r="650" spans="1:26" ht="14.25">
      <c r="A650" s="42"/>
      <c r="B650" s="43"/>
      <c r="C650" s="43" t="s">
        <v>390</v>
      </c>
      <c r="D650" s="26"/>
      <c r="E650" s="10"/>
      <c r="F650" s="27">
        <f ca="1">Source!AN178</f>
        <v>4.43</v>
      </c>
      <c r="G650" s="28" t="str">
        <f ca="1">Source!DF178</f>
        <v>)*1,25</v>
      </c>
      <c r="H650" s="30">
        <f ca="1">ROUND(Source!AE178*Source!I178, 2)</f>
        <v>0.33</v>
      </c>
      <c r="I650" s="28"/>
      <c r="J650" s="28">
        <f ca="1">IF(Source!BS178&lt;&gt; 0, Source!BS178, 1)</f>
        <v>6.11</v>
      </c>
      <c r="K650" s="30">
        <f ca="1">Source!R178</f>
        <v>2.0299999999999998</v>
      </c>
      <c r="L650" s="29"/>
      <c r="R650">
        <f>H650</f>
        <v>0.33</v>
      </c>
    </row>
    <row r="651" spans="1:26" ht="14.25">
      <c r="A651" s="42"/>
      <c r="B651" s="43"/>
      <c r="C651" s="43" t="s">
        <v>391</v>
      </c>
      <c r="D651" s="26"/>
      <c r="E651" s="10"/>
      <c r="F651" s="27">
        <f ca="1">Source!AL178</f>
        <v>6276.9</v>
      </c>
      <c r="G651" s="28" t="str">
        <f ca="1">Source!DD178</f>
        <v/>
      </c>
      <c r="H651" s="27">
        <f ca="1">ROUND(Source!AC178*Source!I178, 2)</f>
        <v>376.61</v>
      </c>
      <c r="I651" s="28"/>
      <c r="J651" s="28">
        <f ca="1">IF(Source!BC178&lt;&gt; 0, Source!BC178, 1)</f>
        <v>6.11</v>
      </c>
      <c r="K651" s="27">
        <f ca="1">Source!P178</f>
        <v>2301.11</v>
      </c>
      <c r="L651" s="29"/>
    </row>
    <row r="652" spans="1:26" ht="14.25">
      <c r="A652" s="42"/>
      <c r="B652" s="43"/>
      <c r="C652" s="43" t="s">
        <v>392</v>
      </c>
      <c r="D652" s="26" t="s">
        <v>393</v>
      </c>
      <c r="E652" s="10">
        <f ca="1">Source!BZ178</f>
        <v>118</v>
      </c>
      <c r="F652" s="57" t="str">
        <f ca="1">CONCATENATE(" )", Source!DL178, Source!FT178, "=", Source!FX178)</f>
        <v xml:space="preserve"> )*0,9=106,2</v>
      </c>
      <c r="G652" s="58"/>
      <c r="H652" s="27">
        <f ca="1">SUM(S646:S656)</f>
        <v>13.71</v>
      </c>
      <c r="I652" s="31"/>
      <c r="J652" s="25">
        <f ca="1">Source!AT178</f>
        <v>106</v>
      </c>
      <c r="K652" s="27">
        <f ca="1">SUM(T646:T656)</f>
        <v>83.66</v>
      </c>
      <c r="L652" s="29"/>
    </row>
    <row r="653" spans="1:26" ht="14.25">
      <c r="A653" s="42"/>
      <c r="B653" s="43"/>
      <c r="C653" s="43" t="s">
        <v>394</v>
      </c>
      <c r="D653" s="26" t="s">
        <v>393</v>
      </c>
      <c r="E653" s="10">
        <f ca="1">Source!CA178</f>
        <v>63</v>
      </c>
      <c r="F653" s="57" t="str">
        <f ca="1">CONCATENATE(" )", Source!DM178, Source!FU178, "=", Source!FY178)</f>
        <v xml:space="preserve"> )*0,85=53,55</v>
      </c>
      <c r="G653" s="58"/>
      <c r="H653" s="27">
        <f ca="1">SUM(U646:U656)</f>
        <v>6.91</v>
      </c>
      <c r="I653" s="31"/>
      <c r="J653" s="25">
        <f ca="1">Source!AU178</f>
        <v>54</v>
      </c>
      <c r="K653" s="27">
        <f ca="1">SUM(V646:V656)</f>
        <v>42.62</v>
      </c>
      <c r="L653" s="29"/>
    </row>
    <row r="654" spans="1:26" ht="14.25">
      <c r="A654" s="42"/>
      <c r="B654" s="43"/>
      <c r="C654" s="43" t="s">
        <v>395</v>
      </c>
      <c r="D654" s="26" t="s">
        <v>396</v>
      </c>
      <c r="E654" s="10">
        <f ca="1">Source!AQ178</f>
        <v>21.38</v>
      </c>
      <c r="F654" s="27"/>
      <c r="G654" s="28" t="str">
        <f ca="1">Source!DI178</f>
        <v>)*1,15</v>
      </c>
      <c r="H654" s="27"/>
      <c r="I654" s="28"/>
      <c r="J654" s="28"/>
      <c r="K654" s="27"/>
      <c r="L654" s="38">
        <f ca="1">Source!U178</f>
        <v>1.4752199999999998</v>
      </c>
    </row>
    <row r="655" spans="1:26" ht="28.5">
      <c r="A655" s="42" t="str">
        <f ca="1">Source!E179</f>
        <v>63,1</v>
      </c>
      <c r="B655" s="43" t="str">
        <f ca="1">Source!F179</f>
        <v>11.3.03.01-0008</v>
      </c>
      <c r="C655" s="43" t="str">
        <f ca="1">Source!G179</f>
        <v>Доски подоконные ПВХ, шириной 450 мм</v>
      </c>
      <c r="D655" s="26" t="str">
        <f ca="1">Source!H179</f>
        <v>м</v>
      </c>
      <c r="E655" s="10">
        <f ca="1">Source!I179</f>
        <v>4</v>
      </c>
      <c r="F655" s="27">
        <f ca="1">Source!AL179+Source!AM179+Source!AO179</f>
        <v>55.75</v>
      </c>
      <c r="G655" s="39" t="s">
        <v>1069</v>
      </c>
      <c r="H655" s="27">
        <f ca="1">ROUND(Source!AC179*Source!I179, 2)+ROUND(Source!AD179*Source!I179, 2)+ROUND(Source!AF179*Source!I179, 2)</f>
        <v>223</v>
      </c>
      <c r="I655" s="28"/>
      <c r="J655" s="28">
        <f ca="1">IF(Source!BC179&lt;&gt; 0, Source!BC179, 1)</f>
        <v>6.11</v>
      </c>
      <c r="K655" s="27">
        <f ca="1">Source!O179</f>
        <v>1362.53</v>
      </c>
      <c r="L655" s="29"/>
      <c r="S655">
        <f ca="1">ROUND((Source!FX179/100)*((ROUND(Source!AF179*Source!I179, 2)+ROUND(Source!AE179*Source!I179, 2))), 2)</f>
        <v>0</v>
      </c>
      <c r="T655">
        <f ca="1">Source!X179</f>
        <v>0</v>
      </c>
      <c r="U655">
        <f ca="1">ROUND((Source!FY179/100)*((ROUND(Source!AF179*Source!I179, 2)+ROUND(Source!AE179*Source!I179, 2))), 2)</f>
        <v>0</v>
      </c>
      <c r="V655">
        <f ca="1">Source!Y179</f>
        <v>0</v>
      </c>
      <c r="W655">
        <f ca="1">IF(Source!BI179&lt;=1,H655, 0)</f>
        <v>223</v>
      </c>
      <c r="X655">
        <f ca="1">IF(Source!BI179=2,H655, 0)</f>
        <v>0</v>
      </c>
      <c r="Y655">
        <f ca="1">IF(Source!BI179=3,H655, 0)</f>
        <v>0</v>
      </c>
      <c r="Z655">
        <f ca="1">IF(Source!BI179=4,H655, 0)</f>
        <v>0</v>
      </c>
    </row>
    <row r="656" spans="1:26" ht="28.5">
      <c r="A656" s="44" t="str">
        <f ca="1">Source!E180</f>
        <v>63,2</v>
      </c>
      <c r="B656" s="45" t="str">
        <f ca="1">Source!F180</f>
        <v>11.3.03.01-0010</v>
      </c>
      <c r="C656" s="45" t="str">
        <f ca="1">Source!G180</f>
        <v>Доски подоконные ПВХ, шириной 500 мм</v>
      </c>
      <c r="D656" s="32" t="str">
        <f ca="1">Source!H180</f>
        <v>м</v>
      </c>
      <c r="E656" s="33">
        <f ca="1">Source!I180</f>
        <v>2</v>
      </c>
      <c r="F656" s="34">
        <f ca="1">Source!AL180+Source!AM180+Source!AO180</f>
        <v>64.349999999999994</v>
      </c>
      <c r="G656" s="40" t="s">
        <v>1069</v>
      </c>
      <c r="H656" s="34">
        <f ca="1">ROUND(Source!AC180*Source!I180, 2)+ROUND(Source!AD180*Source!I180, 2)+ROUND(Source!AF180*Source!I180, 2)</f>
        <v>128.69999999999999</v>
      </c>
      <c r="I656" s="35"/>
      <c r="J656" s="35">
        <f ca="1">IF(Source!BC180&lt;&gt; 0, Source!BC180, 1)</f>
        <v>6.11</v>
      </c>
      <c r="K656" s="34">
        <f ca="1">Source!O180</f>
        <v>786.36</v>
      </c>
      <c r="L656" s="41"/>
      <c r="S656">
        <f ca="1">ROUND((Source!FX180/100)*((ROUND(Source!AF180*Source!I180, 2)+ROUND(Source!AE180*Source!I180, 2))), 2)</f>
        <v>0</v>
      </c>
      <c r="T656">
        <f ca="1">Source!X180</f>
        <v>0</v>
      </c>
      <c r="U656">
        <f ca="1">ROUND((Source!FY180/100)*((ROUND(Source!AF180*Source!I180, 2)+ROUND(Source!AE180*Source!I180, 2))), 2)</f>
        <v>0</v>
      </c>
      <c r="V656">
        <f ca="1">Source!Y180</f>
        <v>0</v>
      </c>
      <c r="W656">
        <f ca="1">IF(Source!BI180&lt;=1,H656, 0)</f>
        <v>128.69999999999999</v>
      </c>
      <c r="X656">
        <f ca="1">IF(Source!BI180=2,H656, 0)</f>
        <v>0</v>
      </c>
      <c r="Y656">
        <f ca="1">IF(Source!BI180=3,H656, 0)</f>
        <v>0</v>
      </c>
      <c r="Z656">
        <f ca="1">IF(Source!BI180=4,H656, 0)</f>
        <v>0</v>
      </c>
    </row>
    <row r="657" spans="1:26" ht="15">
      <c r="G657" s="56">
        <f ca="1">H648+H649+H651+H652+H653+SUM(H655:H656)</f>
        <v>763.15000000000009</v>
      </c>
      <c r="H657" s="56"/>
      <c r="J657" s="56">
        <f ca="1">K648+K649+K651+K652+K653+SUM(K655:K656)</f>
        <v>4663.2099999999991</v>
      </c>
      <c r="K657" s="56"/>
      <c r="L657" s="37">
        <f ca="1">Source!U178</f>
        <v>1.4752199999999998</v>
      </c>
      <c r="O657" s="21">
        <f>G657</f>
        <v>763.15000000000009</v>
      </c>
      <c r="P657" s="21">
        <f>J657</f>
        <v>4663.2099999999991</v>
      </c>
      <c r="Q657" s="21">
        <f>L657</f>
        <v>1.4752199999999998</v>
      </c>
      <c r="W657">
        <f ca="1">IF(Source!BI178&lt;=1,H648+H649+H651+H652+H653, 0)</f>
        <v>411.45000000000005</v>
      </c>
      <c r="X657">
        <f ca="1">IF(Source!BI178=2,H648+H649+H651+H652+H653, 0)</f>
        <v>0</v>
      </c>
      <c r="Y657">
        <f ca="1">IF(Source!BI178=3,H648+H649+H651+H652+H653, 0)</f>
        <v>0</v>
      </c>
      <c r="Z657">
        <f ca="1">IF(Source!BI178=4,H648+H649+H651+H652+H653, 0)</f>
        <v>0</v>
      </c>
    </row>
    <row r="658" spans="1:26" ht="28.5">
      <c r="A658" s="42" t="str">
        <f ca="1">Source!E181</f>
        <v>64</v>
      </c>
      <c r="B658" s="43" t="str">
        <f ca="1">Source!F181</f>
        <v>11-01-039-01</v>
      </c>
      <c r="C658" s="43" t="str">
        <f ca="1">Source!G181</f>
        <v>Устройство плинтусов деревянных</v>
      </c>
      <c r="D658" s="26" t="str">
        <f ca="1">Source!H181</f>
        <v>100 м</v>
      </c>
      <c r="E658" s="10">
        <f ca="1">Source!I181</f>
        <v>1.7675000000000001</v>
      </c>
      <c r="F658" s="27">
        <f ca="1">Source!AL181+Source!AM181+Source!AO181</f>
        <v>567.51</v>
      </c>
      <c r="G658" s="28"/>
      <c r="H658" s="27"/>
      <c r="I658" s="28" t="str">
        <f ca="1">Source!BO181</f>
        <v/>
      </c>
      <c r="J658" s="28"/>
      <c r="K658" s="27"/>
      <c r="L658" s="29"/>
      <c r="S658">
        <f ca="1">ROUND((Source!FX181/100)*((ROUND(Source!AF181*Source!I181, 2)+ROUND(Source!AE181*Source!I181, 2))), 2)</f>
        <v>150.03</v>
      </c>
      <c r="T658">
        <f ca="1">Source!X181</f>
        <v>919.19</v>
      </c>
      <c r="U658">
        <f ca="1">ROUND((Source!FY181/100)*((ROUND(Source!AF181*Source!I181, 2)+ROUND(Source!AE181*Source!I181, 2))), 2)</f>
        <v>86.4</v>
      </c>
      <c r="V658">
        <f ca="1">Source!Y181</f>
        <v>529.98</v>
      </c>
    </row>
    <row r="659" spans="1:26">
      <c r="C659" s="20" t="str">
        <f ca="1">"Объем: "&amp;Source!I181&amp;"=176,75/"&amp;"100"</f>
        <v>Объем: 1,7675=176,75/100</v>
      </c>
    </row>
    <row r="660" spans="1:26" ht="14.25">
      <c r="A660" s="42"/>
      <c r="B660" s="43"/>
      <c r="C660" s="43" t="s">
        <v>389</v>
      </c>
      <c r="D660" s="26"/>
      <c r="E660" s="10"/>
      <c r="F660" s="27">
        <f ca="1">Source!AO181</f>
        <v>65.510000000000005</v>
      </c>
      <c r="G660" s="28" t="str">
        <f ca="1">Source!DG181</f>
        <v>)*1,15</v>
      </c>
      <c r="H660" s="27">
        <f ca="1">ROUND(Source!AF181*Source!I181, 2)</f>
        <v>133.16</v>
      </c>
      <c r="I660" s="28"/>
      <c r="J660" s="28">
        <f ca="1">IF(Source!BA181&lt;&gt; 0, Source!BA181, 1)</f>
        <v>6.11</v>
      </c>
      <c r="K660" s="27">
        <f ca="1">Source!S181</f>
        <v>813.63</v>
      </c>
      <c r="L660" s="29"/>
      <c r="R660">
        <f>H660</f>
        <v>133.16</v>
      </c>
    </row>
    <row r="661" spans="1:26" ht="14.25">
      <c r="A661" s="42"/>
      <c r="B661" s="43"/>
      <c r="C661" s="43" t="s">
        <v>276</v>
      </c>
      <c r="D661" s="26"/>
      <c r="E661" s="10"/>
      <c r="F661" s="27">
        <f ca="1">Source!AM181</f>
        <v>5.57</v>
      </c>
      <c r="G661" s="28" t="str">
        <f ca="1">Source!DE181</f>
        <v>)*1,25</v>
      </c>
      <c r="H661" s="27">
        <f ca="1">ROUND(Source!AD181*Source!I181, 2)</f>
        <v>12.32</v>
      </c>
      <c r="I661" s="28"/>
      <c r="J661" s="28">
        <f ca="1">IF(Source!BB181&lt;&gt; 0, Source!BB181, 1)</f>
        <v>6.11</v>
      </c>
      <c r="K661" s="27">
        <f ca="1">Source!Q181</f>
        <v>75.27</v>
      </c>
      <c r="L661" s="29"/>
    </row>
    <row r="662" spans="1:26" ht="14.25">
      <c r="A662" s="42"/>
      <c r="B662" s="43"/>
      <c r="C662" s="43" t="s">
        <v>390</v>
      </c>
      <c r="D662" s="26"/>
      <c r="E662" s="10"/>
      <c r="F662" s="27">
        <f ca="1">Source!AN181</f>
        <v>1.07</v>
      </c>
      <c r="G662" s="28" t="str">
        <f ca="1">Source!DF181</f>
        <v>)*1,25</v>
      </c>
      <c r="H662" s="30">
        <f ca="1">ROUND(Source!AE181*Source!I181, 2)</f>
        <v>2.37</v>
      </c>
      <c r="I662" s="28"/>
      <c r="J662" s="28">
        <f ca="1">IF(Source!BS181&lt;&gt; 0, Source!BS181, 1)</f>
        <v>6.11</v>
      </c>
      <c r="K662" s="30">
        <f ca="1">Source!R181</f>
        <v>14.47</v>
      </c>
      <c r="L662" s="29"/>
      <c r="R662">
        <f>H662</f>
        <v>2.37</v>
      </c>
    </row>
    <row r="663" spans="1:26" ht="14.25">
      <c r="A663" s="42"/>
      <c r="B663" s="43"/>
      <c r="C663" s="43" t="s">
        <v>391</v>
      </c>
      <c r="D663" s="26"/>
      <c r="E663" s="10"/>
      <c r="F663" s="27">
        <f ca="1">Source!AL181</f>
        <v>496.43</v>
      </c>
      <c r="G663" s="28" t="str">
        <f ca="1">Source!DD181</f>
        <v/>
      </c>
      <c r="H663" s="27">
        <f ca="1">ROUND(Source!AC181*Source!I181, 2)</f>
        <v>877.44</v>
      </c>
      <c r="I663" s="28"/>
      <c r="J663" s="28">
        <f ca="1">IF(Source!BC181&lt;&gt; 0, Source!BC181, 1)</f>
        <v>6.11</v>
      </c>
      <c r="K663" s="27">
        <f ca="1">Source!P181</f>
        <v>5361.16</v>
      </c>
      <c r="L663" s="29"/>
    </row>
    <row r="664" spans="1:26" ht="14.25">
      <c r="A664" s="42"/>
      <c r="B664" s="43"/>
      <c r="C664" s="43" t="s">
        <v>392</v>
      </c>
      <c r="D664" s="26" t="s">
        <v>393</v>
      </c>
      <c r="E664" s="10">
        <f ca="1">Source!BZ181</f>
        <v>123</v>
      </c>
      <c r="F664" s="57" t="str">
        <f ca="1">CONCATENATE(" )", Source!DL181, Source!FT181, "=", Source!FX181)</f>
        <v xml:space="preserve"> )*0,9=110,7</v>
      </c>
      <c r="G664" s="58"/>
      <c r="H664" s="27">
        <f ca="1">SUM(S658:S668)</f>
        <v>150.03</v>
      </c>
      <c r="I664" s="31"/>
      <c r="J664" s="25">
        <f ca="1">Source!AT181</f>
        <v>111</v>
      </c>
      <c r="K664" s="27">
        <f ca="1">SUM(T658:T668)</f>
        <v>919.19</v>
      </c>
      <c r="L664" s="29"/>
    </row>
    <row r="665" spans="1:26" ht="14.25">
      <c r="A665" s="42"/>
      <c r="B665" s="43"/>
      <c r="C665" s="43" t="s">
        <v>394</v>
      </c>
      <c r="D665" s="26" t="s">
        <v>393</v>
      </c>
      <c r="E665" s="10">
        <f ca="1">Source!CA181</f>
        <v>75</v>
      </c>
      <c r="F665" s="57" t="str">
        <f ca="1">CONCATENATE(" )", Source!DM181, Source!FU181, "=", Source!FY181)</f>
        <v xml:space="preserve"> )*0,85=63,75</v>
      </c>
      <c r="G665" s="58"/>
      <c r="H665" s="27">
        <f ca="1">SUM(U658:U668)</f>
        <v>86.4</v>
      </c>
      <c r="I665" s="31"/>
      <c r="J665" s="25">
        <f ca="1">Source!AU181</f>
        <v>64</v>
      </c>
      <c r="K665" s="27">
        <f ca="1">SUM(V658:V668)</f>
        <v>529.98</v>
      </c>
      <c r="L665" s="29"/>
    </row>
    <row r="666" spans="1:26" ht="14.25">
      <c r="A666" s="42"/>
      <c r="B666" s="43"/>
      <c r="C666" s="43" t="s">
        <v>395</v>
      </c>
      <c r="D666" s="26" t="s">
        <v>396</v>
      </c>
      <c r="E666" s="10">
        <f ca="1">Source!AQ181</f>
        <v>7.68</v>
      </c>
      <c r="F666" s="27"/>
      <c r="G666" s="28" t="str">
        <f ca="1">Source!DI181</f>
        <v>)*1,15</v>
      </c>
      <c r="H666" s="27"/>
      <c r="I666" s="28"/>
      <c r="J666" s="28"/>
      <c r="K666" s="27"/>
      <c r="L666" s="38">
        <f ca="1">Source!U181</f>
        <v>15.61056</v>
      </c>
    </row>
    <row r="667" spans="1:26" ht="28.5">
      <c r="A667" s="42" t="str">
        <f ca="1">Source!E182</f>
        <v>64,1</v>
      </c>
      <c r="B667" s="43" t="str">
        <f ca="1">Source!F182</f>
        <v>11.1.01.14-0002</v>
      </c>
      <c r="C667" s="43" t="str">
        <f ca="1">Source!G182</f>
        <v>Плинтуса дубовые прирезанные покрытые лаком</v>
      </c>
      <c r="D667" s="26" t="str">
        <f ca="1">Source!H182</f>
        <v>м</v>
      </c>
      <c r="E667" s="10">
        <f ca="1">Source!I182</f>
        <v>178.51750000000001</v>
      </c>
      <c r="F667" s="27">
        <f ca="1">Source!AL182+Source!AM182+Source!AO182</f>
        <v>36.380000000000003</v>
      </c>
      <c r="G667" s="39" t="s">
        <v>1069</v>
      </c>
      <c r="H667" s="27">
        <f ca="1">ROUND(Source!AC182*Source!I182, 2)+ROUND(Source!AD182*Source!I182, 2)+ROUND(Source!AF182*Source!I182, 2)</f>
        <v>6494.47</v>
      </c>
      <c r="I667" s="28"/>
      <c r="J667" s="28">
        <f ca="1">IF(Source!BC182&lt;&gt; 0, Source!BC182, 1)</f>
        <v>6.11</v>
      </c>
      <c r="K667" s="27">
        <f ca="1">Source!O182</f>
        <v>39681.19</v>
      </c>
      <c r="L667" s="29"/>
      <c r="S667">
        <f ca="1">ROUND((Source!FX182/100)*((ROUND(Source!AF182*Source!I182, 2)+ROUND(Source!AE182*Source!I182, 2))), 2)</f>
        <v>0</v>
      </c>
      <c r="T667">
        <f ca="1">Source!X182</f>
        <v>0</v>
      </c>
      <c r="U667">
        <f ca="1">ROUND((Source!FY182/100)*((ROUND(Source!AF182*Source!I182, 2)+ROUND(Source!AE182*Source!I182, 2))), 2)</f>
        <v>0</v>
      </c>
      <c r="V667">
        <f ca="1">Source!Y182</f>
        <v>0</v>
      </c>
      <c r="W667">
        <f ca="1">IF(Source!BI182&lt;=1,H667, 0)</f>
        <v>6494.47</v>
      </c>
      <c r="X667">
        <f ca="1">IF(Source!BI182=2,H667, 0)</f>
        <v>0</v>
      </c>
      <c r="Y667">
        <f ca="1">IF(Source!BI182=3,H667, 0)</f>
        <v>0</v>
      </c>
      <c r="Z667">
        <f ca="1">IF(Source!BI182=4,H667, 0)</f>
        <v>0</v>
      </c>
    </row>
    <row r="668" spans="1:26" ht="28.5">
      <c r="A668" s="44" t="str">
        <f ca="1">Source!E183</f>
        <v>64,2</v>
      </c>
      <c r="B668" s="45" t="str">
        <f ca="1">Source!F183</f>
        <v>11.1.01.14-0014</v>
      </c>
      <c r="C668" s="45" t="str">
        <f ca="1">Source!G183</f>
        <v>Плинтуса из древесины тип ПЛ-2, размером 19х54 мм</v>
      </c>
      <c r="D668" s="32" t="str">
        <f ca="1">Source!H183</f>
        <v>м</v>
      </c>
      <c r="E668" s="33">
        <f ca="1">Source!I183</f>
        <v>-178.51750000000001</v>
      </c>
      <c r="F668" s="34">
        <f ca="1">Source!AL183+Source!AM183+Source!AO183</f>
        <v>4.8899999999999997</v>
      </c>
      <c r="G668" s="40" t="s">
        <v>1069</v>
      </c>
      <c r="H668" s="34">
        <f ca="1">ROUND(Source!AC183*Source!I183, 2)+ROUND(Source!AD183*Source!I183, 2)+ROUND(Source!AF183*Source!I183, 2)</f>
        <v>-872.95</v>
      </c>
      <c r="I668" s="35"/>
      <c r="J668" s="35">
        <f ca="1">IF(Source!BC183&lt;&gt; 0, Source!BC183, 1)</f>
        <v>6.11</v>
      </c>
      <c r="K668" s="34">
        <f ca="1">Source!O183</f>
        <v>-5333.73</v>
      </c>
      <c r="L668" s="41"/>
      <c r="S668">
        <f ca="1">ROUND((Source!FX183/100)*((ROUND(Source!AF183*Source!I183, 2)+ROUND(Source!AE183*Source!I183, 2))), 2)</f>
        <v>0</v>
      </c>
      <c r="T668">
        <f ca="1">Source!X183</f>
        <v>0</v>
      </c>
      <c r="U668">
        <f ca="1">ROUND((Source!FY183/100)*((ROUND(Source!AF183*Source!I183, 2)+ROUND(Source!AE183*Source!I183, 2))), 2)</f>
        <v>0</v>
      </c>
      <c r="V668">
        <f ca="1">Source!Y183</f>
        <v>0</v>
      </c>
      <c r="W668">
        <f ca="1">IF(Source!BI183&lt;=1,H668, 0)</f>
        <v>-872.95</v>
      </c>
      <c r="X668">
        <f ca="1">IF(Source!BI183=2,H668, 0)</f>
        <v>0</v>
      </c>
      <c r="Y668">
        <f ca="1">IF(Source!BI183=3,H668, 0)</f>
        <v>0</v>
      </c>
      <c r="Z668">
        <f ca="1">IF(Source!BI183=4,H668, 0)</f>
        <v>0</v>
      </c>
    </row>
    <row r="669" spans="1:26" ht="15">
      <c r="G669" s="56">
        <f ca="1">H660+H661+H663+H664+H665+SUM(H667:H668)</f>
        <v>6880.8700000000008</v>
      </c>
      <c r="H669" s="56"/>
      <c r="J669" s="56">
        <f ca="1">K660+K661+K663+K664+K665+SUM(K667:K668)</f>
        <v>42046.69</v>
      </c>
      <c r="K669" s="56"/>
      <c r="L669" s="37">
        <f ca="1">Source!U181</f>
        <v>15.61056</v>
      </c>
      <c r="O669" s="21">
        <f>G669</f>
        <v>6880.8700000000008</v>
      </c>
      <c r="P669" s="21">
        <f>J669</f>
        <v>42046.69</v>
      </c>
      <c r="Q669" s="21">
        <f>L669</f>
        <v>15.61056</v>
      </c>
      <c r="W669">
        <f ca="1">IF(Source!BI181&lt;=1,H660+H661+H663+H664+H665, 0)</f>
        <v>1259.3500000000001</v>
      </c>
      <c r="X669">
        <f ca="1">IF(Source!BI181=2,H660+H661+H663+H664+H665, 0)</f>
        <v>0</v>
      </c>
      <c r="Y669">
        <f ca="1">IF(Source!BI181=3,H660+H661+H663+H664+H665, 0)</f>
        <v>0</v>
      </c>
      <c r="Z669">
        <f ca="1">IF(Source!BI181=4,H660+H661+H663+H664+H665, 0)</f>
        <v>0</v>
      </c>
    </row>
    <row r="670" spans="1:26" ht="42.75">
      <c r="A670" s="44" t="str">
        <f ca="1">Source!E184</f>
        <v>65</v>
      </c>
      <c r="B670" s="45" t="str">
        <f ca="1">Source!F184</f>
        <v>т01-01-01-041</v>
      </c>
      <c r="C670" s="45" t="str">
        <f ca="1">Source!G184</f>
        <v>Погрузочные работы при автомобильных перевозках мусора строительного с погрузкой вручную</v>
      </c>
      <c r="D670" s="32" t="str">
        <f ca="1">Source!H184</f>
        <v>1 Т ГРУЗА</v>
      </c>
      <c r="E670" s="33">
        <f ca="1">Source!I184</f>
        <v>58</v>
      </c>
      <c r="F670" s="34">
        <f ca="1">Source!AK184</f>
        <v>42.98</v>
      </c>
      <c r="G670" s="35" t="str">
        <f ca="1">Source!DC184</f>
        <v/>
      </c>
      <c r="H670" s="34">
        <f ca="1">ROUND(Source!AB184*Source!I184, 2)</f>
        <v>2492.84</v>
      </c>
      <c r="I670" s="35" t="str">
        <f ca="1">Source!BO184</f>
        <v/>
      </c>
      <c r="J670" s="35">
        <f ca="1">Source!AZ184</f>
        <v>6.11</v>
      </c>
      <c r="K670" s="34">
        <f ca="1">Source!GM184</f>
        <v>15231.25</v>
      </c>
      <c r="L670" s="41"/>
      <c r="S670">
        <f ca="1">ROUND((Source!FX184/100)*((ROUND(0*Source!I184, 2)+ROUND(0*Source!I184, 2))), 2)</f>
        <v>0</v>
      </c>
      <c r="T670">
        <f ca="1">Source!X184</f>
        <v>0</v>
      </c>
      <c r="U670">
        <f ca="1">ROUND((Source!FY184/100)*((ROUND(0*Source!I184, 2)+ROUND(0*Source!I184, 2))), 2)</f>
        <v>0</v>
      </c>
      <c r="V670">
        <f ca="1">Source!Y184</f>
        <v>0</v>
      </c>
    </row>
    <row r="671" spans="1:26" ht="15">
      <c r="G671" s="56">
        <f ca="1">H670</f>
        <v>2492.84</v>
      </c>
      <c r="H671" s="56"/>
      <c r="J671" s="56">
        <f ca="1">K670</f>
        <v>15231.25</v>
      </c>
      <c r="K671" s="56"/>
      <c r="L671" s="37">
        <f ca="1">Source!U184</f>
        <v>0</v>
      </c>
      <c r="O671" s="21">
        <f>G671</f>
        <v>2492.84</v>
      </c>
      <c r="P671" s="21">
        <f>J671</f>
        <v>15231.25</v>
      </c>
      <c r="Q671" s="21">
        <f>L671</f>
        <v>0</v>
      </c>
      <c r="W671">
        <f ca="1">IF(Source!BI184&lt;=1,H670, 0)</f>
        <v>2492.84</v>
      </c>
      <c r="X671">
        <f ca="1">IF(Source!BI184=2,H670, 0)</f>
        <v>0</v>
      </c>
      <c r="Y671">
        <f ca="1">IF(Source!BI184=3,H670, 0)</f>
        <v>0</v>
      </c>
      <c r="Z671">
        <f ca="1">IF(Source!BI184=4,H670, 0)</f>
        <v>0</v>
      </c>
    </row>
    <row r="672" spans="1:26" ht="57">
      <c r="A672" s="44" t="str">
        <f ca="1">Source!E185</f>
        <v>66</v>
      </c>
      <c r="B672" s="45" t="str">
        <f ca="1">Source!F185</f>
        <v>т03-01-01-010</v>
      </c>
      <c r="C672" s="45" t="str">
        <f ca="1">Source!G185</f>
        <v>Перевозка грузов I класса автомобилями бортовыми грузоподъемностью до 15 т на расстояние до 10 км</v>
      </c>
      <c r="D672" s="32" t="str">
        <f ca="1">Source!H185</f>
        <v>1 Т ГРУЗА</v>
      </c>
      <c r="E672" s="33">
        <f ca="1">Source!I185</f>
        <v>58</v>
      </c>
      <c r="F672" s="34">
        <f ca="1">Source!AK185</f>
        <v>12.65</v>
      </c>
      <c r="G672" s="35" t="str">
        <f ca="1">Source!DC185</f>
        <v/>
      </c>
      <c r="H672" s="34">
        <f ca="1">ROUND(Source!AB185*Source!I185, 2)</f>
        <v>733.7</v>
      </c>
      <c r="I672" s="35" t="str">
        <f ca="1">Source!BO185</f>
        <v/>
      </c>
      <c r="J672" s="35">
        <f ca="1">Source!AZ185</f>
        <v>6.11</v>
      </c>
      <c r="K672" s="34">
        <f ca="1">Source!GM185</f>
        <v>4482.91</v>
      </c>
      <c r="L672" s="41"/>
      <c r="S672">
        <f ca="1">ROUND((Source!FX185/100)*((ROUND(0*Source!I185, 2)+ROUND(0*Source!I185, 2))), 2)</f>
        <v>0</v>
      </c>
      <c r="T672">
        <f ca="1">Source!X185</f>
        <v>0</v>
      </c>
      <c r="U672">
        <f ca="1">ROUND((Source!FY185/100)*((ROUND(0*Source!I185, 2)+ROUND(0*Source!I185, 2))), 2)</f>
        <v>0</v>
      </c>
      <c r="V672">
        <f ca="1">Source!Y185</f>
        <v>0</v>
      </c>
    </row>
    <row r="673" spans="1:26" ht="15">
      <c r="G673" s="56">
        <f ca="1">H672</f>
        <v>733.7</v>
      </c>
      <c r="H673" s="56"/>
      <c r="J673" s="56">
        <f ca="1">K672</f>
        <v>4482.91</v>
      </c>
      <c r="K673" s="56"/>
      <c r="L673" s="37">
        <f ca="1">Source!U185</f>
        <v>0</v>
      </c>
      <c r="O673" s="21">
        <f>G673</f>
        <v>733.7</v>
      </c>
      <c r="P673" s="21">
        <f>J673</f>
        <v>4482.91</v>
      </c>
      <c r="Q673" s="21">
        <f>L673</f>
        <v>0</v>
      </c>
      <c r="W673">
        <f ca="1">IF(Source!BI185&lt;=1,H672, 0)</f>
        <v>733.7</v>
      </c>
      <c r="X673">
        <f ca="1">IF(Source!BI185=2,H672, 0)</f>
        <v>0</v>
      </c>
      <c r="Y673">
        <f ca="1">IF(Source!BI185=3,H672, 0)</f>
        <v>0</v>
      </c>
      <c r="Z673">
        <f ca="1">IF(Source!BI185=4,H672, 0)</f>
        <v>0</v>
      </c>
    </row>
    <row r="675" spans="1:26" ht="15">
      <c r="A675" s="59" t="str">
        <f ca="1">CONCATENATE("Итого по разделу: ",IF(Source!G187&lt;&gt;"Новый раздел", Source!G187, ""))</f>
        <v>Итого по разделу: 1 Общестроительные работы</v>
      </c>
      <c r="B675" s="59"/>
      <c r="C675" s="59"/>
      <c r="D675" s="59"/>
      <c r="E675" s="59"/>
      <c r="F675" s="59"/>
      <c r="G675" s="60">
        <f ca="1">SUM(O23:O674)</f>
        <v>559963.29999999993</v>
      </c>
      <c r="H675" s="60"/>
      <c r="I675" s="24"/>
      <c r="J675" s="60">
        <f ca="1">SUM(P23:P674)</f>
        <v>3422733.1500000004</v>
      </c>
      <c r="K675" s="60"/>
      <c r="L675" s="37">
        <f ca="1">SUM(Q23:Q674)</f>
        <v>4598.5645495099998</v>
      </c>
    </row>
    <row r="679" spans="1:26" ht="16.5">
      <c r="A679" s="61" t="str">
        <f ca="1">CONCATENATE("Раздел: ",IF(Source!G216&lt;&gt;"Новый раздел", Source!G216, ""))</f>
        <v>Раздел: 2 Система электроснабжения</v>
      </c>
      <c r="B679" s="61"/>
      <c r="C679" s="61"/>
      <c r="D679" s="61"/>
      <c r="E679" s="61"/>
      <c r="F679" s="61"/>
      <c r="G679" s="61"/>
      <c r="H679" s="61"/>
      <c r="I679" s="61"/>
      <c r="J679" s="61"/>
      <c r="K679" s="61"/>
      <c r="L679" s="61"/>
    </row>
    <row r="680" spans="1:26" ht="28.5">
      <c r="A680" s="42" t="str">
        <f ca="1">Source!E220</f>
        <v>67</v>
      </c>
      <c r="B680" s="43" t="str">
        <f ca="1">Source!F220</f>
        <v>м08-02-370-02</v>
      </c>
      <c r="C680" s="43" t="str">
        <f ca="1">Source!G220</f>
        <v>Демонтаж:Щиток до трех групп, устанавливаемый в нише цоколя</v>
      </c>
      <c r="D680" s="26" t="str">
        <f ca="1">Source!H220</f>
        <v>ШТ</v>
      </c>
      <c r="E680" s="10">
        <f ca="1">Source!I220</f>
        <v>1</v>
      </c>
      <c r="F680" s="27">
        <f ca="1">Source!AL220+Source!AM220+Source!AO220</f>
        <v>33.42</v>
      </c>
      <c r="G680" s="28"/>
      <c r="H680" s="27"/>
      <c r="I680" s="28" t="str">
        <f ca="1">Source!BO220</f>
        <v/>
      </c>
      <c r="J680" s="28"/>
      <c r="K680" s="27"/>
      <c r="L680" s="29"/>
      <c r="S680">
        <f ca="1">ROUND((Source!FX220/100)*((ROUND(Source!AF220*Source!I220, 2)+ROUND(Source!AE220*Source!I220, 2))), 2)</f>
        <v>3.41</v>
      </c>
      <c r="T680">
        <f ca="1">Source!X220</f>
        <v>20.83</v>
      </c>
      <c r="U680">
        <f ca="1">ROUND((Source!FY220/100)*((ROUND(Source!AF220*Source!I220, 2)+ROUND(Source!AE220*Source!I220, 2))), 2)</f>
        <v>2.33</v>
      </c>
      <c r="V680">
        <f ca="1">Source!Y220</f>
        <v>14.25</v>
      </c>
    </row>
    <row r="681" spans="1:26" ht="14.25">
      <c r="A681" s="42"/>
      <c r="B681" s="43"/>
      <c r="C681" s="43" t="s">
        <v>389</v>
      </c>
      <c r="D681" s="26"/>
      <c r="E681" s="10"/>
      <c r="F681" s="27">
        <f ca="1">Source!AO220</f>
        <v>9.4499999999999993</v>
      </c>
      <c r="G681" s="28" t="str">
        <f ca="1">Source!DG220</f>
        <v>)*0,3</v>
      </c>
      <c r="H681" s="27">
        <f ca="1">ROUND(Source!AF220*Source!I220, 2)</f>
        <v>2.84</v>
      </c>
      <c r="I681" s="28"/>
      <c r="J681" s="28">
        <f ca="1">IF(Source!BA220&lt;&gt; 0, Source!BA220, 1)</f>
        <v>6.11</v>
      </c>
      <c r="K681" s="27">
        <f ca="1">Source!S220</f>
        <v>17.350000000000001</v>
      </c>
      <c r="L681" s="29"/>
      <c r="R681">
        <f>H681</f>
        <v>2.84</v>
      </c>
    </row>
    <row r="682" spans="1:26" ht="14.25">
      <c r="A682" s="42"/>
      <c r="B682" s="43"/>
      <c r="C682" s="43" t="s">
        <v>276</v>
      </c>
      <c r="D682" s="26"/>
      <c r="E682" s="10"/>
      <c r="F682" s="27">
        <f ca="1">Source!AM220</f>
        <v>17.77</v>
      </c>
      <c r="G682" s="28" t="str">
        <f ca="1">Source!DE220</f>
        <v>)*0,3</v>
      </c>
      <c r="H682" s="27">
        <f ca="1">ROUND(Source!AD220*Source!I220, 2)</f>
        <v>5.33</v>
      </c>
      <c r="I682" s="28"/>
      <c r="J682" s="28">
        <f ca="1">IF(Source!BB220&lt;&gt; 0, Source!BB220, 1)</f>
        <v>6.11</v>
      </c>
      <c r="K682" s="27">
        <f ca="1">Source!Q220</f>
        <v>32.57</v>
      </c>
      <c r="L682" s="29"/>
    </row>
    <row r="683" spans="1:26" ht="14.25">
      <c r="A683" s="42"/>
      <c r="B683" s="43"/>
      <c r="C683" s="43" t="s">
        <v>390</v>
      </c>
      <c r="D683" s="26"/>
      <c r="E683" s="10"/>
      <c r="F683" s="27">
        <f ca="1">Source!AN220</f>
        <v>2.5099999999999998</v>
      </c>
      <c r="G683" s="28" t="str">
        <f ca="1">Source!DF220</f>
        <v>)*0,3</v>
      </c>
      <c r="H683" s="30">
        <f ca="1">ROUND(Source!AE220*Source!I220, 2)</f>
        <v>0.75</v>
      </c>
      <c r="I683" s="28"/>
      <c r="J683" s="28">
        <f ca="1">IF(Source!BS220&lt;&gt; 0, Source!BS220, 1)</f>
        <v>6.11</v>
      </c>
      <c r="K683" s="30">
        <f ca="1">Source!R220</f>
        <v>4.58</v>
      </c>
      <c r="L683" s="29"/>
      <c r="R683">
        <f>H683</f>
        <v>0.75</v>
      </c>
    </row>
    <row r="684" spans="1:26" ht="14.25">
      <c r="A684" s="42"/>
      <c r="B684" s="43"/>
      <c r="C684" s="43" t="s">
        <v>392</v>
      </c>
      <c r="D684" s="26" t="s">
        <v>393</v>
      </c>
      <c r="E684" s="10">
        <f ca="1">Source!BZ220</f>
        <v>95</v>
      </c>
      <c r="F684" s="46"/>
      <c r="G684" s="28"/>
      <c r="H684" s="27">
        <f ca="1">SUM(S680:S686)</f>
        <v>3.41</v>
      </c>
      <c r="I684" s="31"/>
      <c r="J684" s="25">
        <f ca="1">Source!AT220</f>
        <v>95</v>
      </c>
      <c r="K684" s="27">
        <f ca="1">SUM(T680:T686)</f>
        <v>20.83</v>
      </c>
      <c r="L684" s="29"/>
    </row>
    <row r="685" spans="1:26" ht="14.25">
      <c r="A685" s="42"/>
      <c r="B685" s="43"/>
      <c r="C685" s="43" t="s">
        <v>394</v>
      </c>
      <c r="D685" s="26" t="s">
        <v>393</v>
      </c>
      <c r="E685" s="10">
        <f ca="1">Source!CA220</f>
        <v>65</v>
      </c>
      <c r="F685" s="46"/>
      <c r="G685" s="28"/>
      <c r="H685" s="27">
        <f ca="1">SUM(U680:U686)</f>
        <v>2.33</v>
      </c>
      <c r="I685" s="31"/>
      <c r="J685" s="25">
        <f ca="1">Source!AU220</f>
        <v>65</v>
      </c>
      <c r="K685" s="27">
        <f ca="1">SUM(V680:V686)</f>
        <v>14.25</v>
      </c>
      <c r="L685" s="29"/>
    </row>
    <row r="686" spans="1:26" ht="14.25">
      <c r="A686" s="44"/>
      <c r="B686" s="45"/>
      <c r="C686" s="45" t="s">
        <v>395</v>
      </c>
      <c r="D686" s="32" t="s">
        <v>396</v>
      </c>
      <c r="E686" s="33">
        <f ca="1">Source!AQ220</f>
        <v>0.9</v>
      </c>
      <c r="F686" s="34"/>
      <c r="G686" s="35" t="str">
        <f ca="1">Source!DI220</f>
        <v>)*0,3</v>
      </c>
      <c r="H686" s="34"/>
      <c r="I686" s="35"/>
      <c r="J686" s="35"/>
      <c r="K686" s="34"/>
      <c r="L686" s="36">
        <f ca="1">Source!U220</f>
        <v>0.27</v>
      </c>
    </row>
    <row r="687" spans="1:26" ht="15">
      <c r="G687" s="56">
        <f ca="1">H681+H682+H684+H685</f>
        <v>13.91</v>
      </c>
      <c r="H687" s="56"/>
      <c r="J687" s="56">
        <f ca="1">K681+K682+K684+K685</f>
        <v>85</v>
      </c>
      <c r="K687" s="56"/>
      <c r="L687" s="37">
        <f ca="1">Source!U220</f>
        <v>0.27</v>
      </c>
      <c r="O687" s="21">
        <f>G687</f>
        <v>13.91</v>
      </c>
      <c r="P687" s="21">
        <f>J687</f>
        <v>85</v>
      </c>
      <c r="Q687" s="21">
        <f>L687</f>
        <v>0.27</v>
      </c>
      <c r="W687">
        <f ca="1">IF(Source!BI220&lt;=1,H681+H682+H684+H685, 0)</f>
        <v>0</v>
      </c>
      <c r="X687">
        <f ca="1">IF(Source!BI220=2,H681+H682+H684+H685, 0)</f>
        <v>13.91</v>
      </c>
      <c r="Y687">
        <f ca="1">IF(Source!BI220=3,H681+H682+H684+H685, 0)</f>
        <v>0</v>
      </c>
      <c r="Z687">
        <f ca="1">IF(Source!BI220=4,H681+H682+H684+H685, 0)</f>
        <v>0</v>
      </c>
    </row>
    <row r="688" spans="1:26" ht="14.25">
      <c r="A688" s="42" t="str">
        <f ca="1">Source!E221</f>
        <v>68</v>
      </c>
      <c r="B688" s="43" t="str">
        <f ca="1">Source!F221</f>
        <v>67-9-1</v>
      </c>
      <c r="C688" s="43" t="str">
        <f ca="1">Source!G221</f>
        <v>Смена выключателей</v>
      </c>
      <c r="D688" s="26" t="str">
        <f ca="1">Source!H221</f>
        <v>100 ШТ</v>
      </c>
      <c r="E688" s="10">
        <f ca="1">Source!I221</f>
        <v>7.0000000000000007E-2</v>
      </c>
      <c r="F688" s="27">
        <f ca="1">Source!AL221+Source!AM221+Source!AO221</f>
        <v>218.59</v>
      </c>
      <c r="G688" s="28"/>
      <c r="H688" s="27"/>
      <c r="I688" s="28" t="str">
        <f ca="1">Source!BO221</f>
        <v/>
      </c>
      <c r="J688" s="28"/>
      <c r="K688" s="27"/>
      <c r="L688" s="29"/>
      <c r="S688">
        <f ca="1">ROUND((Source!FX221/100)*((ROUND(Source!AF221*Source!I221, 2)+ROUND(Source!AE221*Source!I221, 2))), 2)</f>
        <v>13.01</v>
      </c>
      <c r="T688">
        <f ca="1">Source!X221</f>
        <v>79.47</v>
      </c>
      <c r="U688">
        <f ca="1">ROUND((Source!FY221/100)*((ROUND(Source!AF221*Source!I221, 2)+ROUND(Source!AE221*Source!I221, 2))), 2)</f>
        <v>9.9499999999999993</v>
      </c>
      <c r="V688">
        <f ca="1">Source!Y221</f>
        <v>60.77</v>
      </c>
    </row>
    <row r="689" spans="1:26" ht="14.25">
      <c r="A689" s="42"/>
      <c r="B689" s="43"/>
      <c r="C689" s="43" t="s">
        <v>389</v>
      </c>
      <c r="D689" s="26"/>
      <c r="E689" s="10"/>
      <c r="F689" s="27">
        <f ca="1">Source!AO221</f>
        <v>218.59</v>
      </c>
      <c r="G689" s="28" t="str">
        <f ca="1">Source!DG221</f>
        <v/>
      </c>
      <c r="H689" s="27">
        <f ca="1">ROUND(Source!AF221*Source!I221, 2)</f>
        <v>15.3</v>
      </c>
      <c r="I689" s="28"/>
      <c r="J689" s="28">
        <f ca="1">IF(Source!BA221&lt;&gt; 0, Source!BA221, 1)</f>
        <v>6.11</v>
      </c>
      <c r="K689" s="27">
        <f ca="1">Source!S221</f>
        <v>93.49</v>
      </c>
      <c r="L689" s="29"/>
      <c r="R689">
        <f>H689</f>
        <v>15.3</v>
      </c>
    </row>
    <row r="690" spans="1:26" ht="14.25">
      <c r="A690" s="42"/>
      <c r="B690" s="43"/>
      <c r="C690" s="43" t="s">
        <v>392</v>
      </c>
      <c r="D690" s="26" t="s">
        <v>393</v>
      </c>
      <c r="E690" s="10">
        <f ca="1">Source!BZ221</f>
        <v>85</v>
      </c>
      <c r="F690" s="46"/>
      <c r="G690" s="28"/>
      <c r="H690" s="27">
        <f ca="1">SUM(S688:S694)</f>
        <v>13.01</v>
      </c>
      <c r="I690" s="31"/>
      <c r="J690" s="25">
        <f ca="1">Source!AT221</f>
        <v>85</v>
      </c>
      <c r="K690" s="27">
        <f ca="1">SUM(T688:T694)</f>
        <v>79.47</v>
      </c>
      <c r="L690" s="29"/>
    </row>
    <row r="691" spans="1:26" ht="14.25">
      <c r="A691" s="42"/>
      <c r="B691" s="43"/>
      <c r="C691" s="43" t="s">
        <v>394</v>
      </c>
      <c r="D691" s="26" t="s">
        <v>393</v>
      </c>
      <c r="E691" s="10">
        <f ca="1">Source!CA221</f>
        <v>65</v>
      </c>
      <c r="F691" s="46"/>
      <c r="G691" s="28"/>
      <c r="H691" s="27">
        <f ca="1">SUM(U688:U694)</f>
        <v>9.9499999999999993</v>
      </c>
      <c r="I691" s="31"/>
      <c r="J691" s="25">
        <f ca="1">Source!AU221</f>
        <v>65</v>
      </c>
      <c r="K691" s="27">
        <f ca="1">SUM(V688:V694)</f>
        <v>60.77</v>
      </c>
      <c r="L691" s="29"/>
    </row>
    <row r="692" spans="1:26" ht="14.25">
      <c r="A692" s="42"/>
      <c r="B692" s="43"/>
      <c r="C692" s="43" t="s">
        <v>395</v>
      </c>
      <c r="D692" s="26" t="s">
        <v>396</v>
      </c>
      <c r="E692" s="10">
        <f ca="1">Source!AQ221</f>
        <v>24.1</v>
      </c>
      <c r="F692" s="27"/>
      <c r="G692" s="28" t="str">
        <f ca="1">Source!DI221</f>
        <v/>
      </c>
      <c r="H692" s="27"/>
      <c r="I692" s="28"/>
      <c r="J692" s="28"/>
      <c r="K692" s="27"/>
      <c r="L692" s="38">
        <f ca="1">Source!U221</f>
        <v>1.6870000000000003</v>
      </c>
    </row>
    <row r="693" spans="1:26" ht="28.5">
      <c r="A693" s="42" t="str">
        <f ca="1">Source!E222</f>
        <v>68,1</v>
      </c>
      <c r="B693" s="43" t="str">
        <f ca="1">Source!F222</f>
        <v>20.4.01.02-0001</v>
      </c>
      <c r="C693" s="43" t="str">
        <f ca="1">Source!G222</f>
        <v>Выключатель двухклавишный для скрытой проводки</v>
      </c>
      <c r="D693" s="26" t="str">
        <f ca="1">Source!H222</f>
        <v>10 шт.</v>
      </c>
      <c r="E693" s="10">
        <f ca="1">Source!I222</f>
        <v>0.30000000000000004</v>
      </c>
      <c r="F693" s="27">
        <f ca="1">Source!AL222+Source!AM222+Source!AO222</f>
        <v>88.8</v>
      </c>
      <c r="G693" s="39" t="s">
        <v>1069</v>
      </c>
      <c r="H693" s="27">
        <f ca="1">ROUND(Source!AC222*Source!I222, 2)+ROUND(Source!AD222*Source!I222, 2)+ROUND(Source!AF222*Source!I222, 2)</f>
        <v>26.64</v>
      </c>
      <c r="I693" s="28"/>
      <c r="J693" s="28">
        <f ca="1">IF(Source!BC222&lt;&gt; 0, Source!BC222, 1)</f>
        <v>6.11</v>
      </c>
      <c r="K693" s="27">
        <f ca="1">Source!O222</f>
        <v>162.77000000000001</v>
      </c>
      <c r="L693" s="29"/>
      <c r="S693">
        <f ca="1">ROUND((Source!FX222/100)*((ROUND(Source!AF222*Source!I222, 2)+ROUND(Source!AE222*Source!I222, 2))), 2)</f>
        <v>0</v>
      </c>
      <c r="T693">
        <f ca="1">Source!X222</f>
        <v>0</v>
      </c>
      <c r="U693">
        <f ca="1">ROUND((Source!FY222/100)*((ROUND(Source!AF222*Source!I222, 2)+ROUND(Source!AE222*Source!I222, 2))), 2)</f>
        <v>0</v>
      </c>
      <c r="V693">
        <f ca="1">Source!Y222</f>
        <v>0</v>
      </c>
      <c r="W693">
        <f ca="1">IF(Source!BI222&lt;=1,H693, 0)</f>
        <v>26.64</v>
      </c>
      <c r="X693">
        <f ca="1">IF(Source!BI222=2,H693, 0)</f>
        <v>0</v>
      </c>
      <c r="Y693">
        <f ca="1">IF(Source!BI222=3,H693, 0)</f>
        <v>0</v>
      </c>
      <c r="Z693">
        <f ca="1">IF(Source!BI222=4,H693, 0)</f>
        <v>0</v>
      </c>
    </row>
    <row r="694" spans="1:26" ht="57">
      <c r="A694" s="44" t="str">
        <f ca="1">Source!E223</f>
        <v>68,2</v>
      </c>
      <c r="B694" s="45" t="str">
        <f ca="1">Source!F223</f>
        <v>20.4.01.02-0031</v>
      </c>
      <c r="C694" s="45" t="str">
        <f ca="1">Source!G223</f>
        <v>Выключатель одноклавишный для скрытой проводки серии "Прима", марка С16-053-с с подсветкой, цвет бежевый</v>
      </c>
      <c r="D694" s="32" t="str">
        <f ca="1">Source!H223</f>
        <v>10 шт.</v>
      </c>
      <c r="E694" s="33">
        <f ca="1">Source!I223</f>
        <v>0.4</v>
      </c>
      <c r="F694" s="34">
        <f ca="1">Source!AL223+Source!AM223+Source!AO223</f>
        <v>83.2</v>
      </c>
      <c r="G694" s="40" t="s">
        <v>1069</v>
      </c>
      <c r="H694" s="34">
        <f ca="1">ROUND(Source!AC223*Source!I223, 2)+ROUND(Source!AD223*Source!I223, 2)+ROUND(Source!AF223*Source!I223, 2)</f>
        <v>33.28</v>
      </c>
      <c r="I694" s="35"/>
      <c r="J694" s="35">
        <f ca="1">IF(Source!BC223&lt;&gt; 0, Source!BC223, 1)</f>
        <v>6.11</v>
      </c>
      <c r="K694" s="34">
        <f ca="1">Source!O223</f>
        <v>203.34</v>
      </c>
      <c r="L694" s="41"/>
      <c r="S694">
        <f ca="1">ROUND((Source!FX223/100)*((ROUND(Source!AF223*Source!I223, 2)+ROUND(Source!AE223*Source!I223, 2))), 2)</f>
        <v>0</v>
      </c>
      <c r="T694">
        <f ca="1">Source!X223</f>
        <v>0</v>
      </c>
      <c r="U694">
        <f ca="1">ROUND((Source!FY223/100)*((ROUND(Source!AF223*Source!I223, 2)+ROUND(Source!AE223*Source!I223, 2))), 2)</f>
        <v>0</v>
      </c>
      <c r="V694">
        <f ca="1">Source!Y223</f>
        <v>0</v>
      </c>
      <c r="W694">
        <f ca="1">IF(Source!BI223&lt;=1,H694, 0)</f>
        <v>33.28</v>
      </c>
      <c r="X694">
        <f ca="1">IF(Source!BI223=2,H694, 0)</f>
        <v>0</v>
      </c>
      <c r="Y694">
        <f ca="1">IF(Source!BI223=3,H694, 0)</f>
        <v>0</v>
      </c>
      <c r="Z694">
        <f ca="1">IF(Source!BI223=4,H694, 0)</f>
        <v>0</v>
      </c>
    </row>
    <row r="695" spans="1:26" ht="15">
      <c r="G695" s="56">
        <f ca="1">H689+H690+H691+SUM(H693:H694)</f>
        <v>98.18</v>
      </c>
      <c r="H695" s="56"/>
      <c r="J695" s="56">
        <f ca="1">K689+K690+K691+SUM(K693:K694)</f>
        <v>599.84</v>
      </c>
      <c r="K695" s="56"/>
      <c r="L695" s="37">
        <f ca="1">Source!U221</f>
        <v>1.6870000000000003</v>
      </c>
      <c r="O695" s="21">
        <f>G695</f>
        <v>98.18</v>
      </c>
      <c r="P695" s="21">
        <f>J695</f>
        <v>599.84</v>
      </c>
      <c r="Q695" s="21">
        <f>L695</f>
        <v>1.6870000000000003</v>
      </c>
      <c r="W695">
        <f ca="1">IF(Source!BI221&lt;=1,H689+H690+H691, 0)</f>
        <v>38.260000000000005</v>
      </c>
      <c r="X695">
        <f ca="1">IF(Source!BI221=2,H689+H690+H691, 0)</f>
        <v>0</v>
      </c>
      <c r="Y695">
        <f ca="1">IF(Source!BI221=3,H689+H690+H691, 0)</f>
        <v>0</v>
      </c>
      <c r="Z695">
        <f ca="1">IF(Source!BI221=4,H689+H690+H691, 0)</f>
        <v>0</v>
      </c>
    </row>
    <row r="696" spans="1:26" ht="14.25">
      <c r="A696" s="42" t="str">
        <f ca="1">Source!E224</f>
        <v>69</v>
      </c>
      <c r="B696" s="43" t="str">
        <f ca="1">Source!F224</f>
        <v>67-9-2</v>
      </c>
      <c r="C696" s="43" t="str">
        <f ca="1">Source!G224</f>
        <v>Смена розеток</v>
      </c>
      <c r="D696" s="26" t="str">
        <f ca="1">Source!H224</f>
        <v>100 ШТ</v>
      </c>
      <c r="E696" s="10">
        <f ca="1">Source!I224</f>
        <v>7.0000000000000007E-2</v>
      </c>
      <c r="F696" s="27">
        <f ca="1">Source!AL224+Source!AM224+Source!AO224</f>
        <v>218.59</v>
      </c>
      <c r="G696" s="28"/>
      <c r="H696" s="27"/>
      <c r="I696" s="28" t="str">
        <f ca="1">Source!BO224</f>
        <v/>
      </c>
      <c r="J696" s="28"/>
      <c r="K696" s="27"/>
      <c r="L696" s="29"/>
      <c r="S696">
        <f ca="1">ROUND((Source!FX224/100)*((ROUND(Source!AF224*Source!I224, 2)+ROUND(Source!AE224*Source!I224, 2))), 2)</f>
        <v>13.01</v>
      </c>
      <c r="T696">
        <f ca="1">Source!X224</f>
        <v>79.47</v>
      </c>
      <c r="U696">
        <f ca="1">ROUND((Source!FY224/100)*((ROUND(Source!AF224*Source!I224, 2)+ROUND(Source!AE224*Source!I224, 2))), 2)</f>
        <v>9.9499999999999993</v>
      </c>
      <c r="V696">
        <f ca="1">Source!Y224</f>
        <v>60.77</v>
      </c>
    </row>
    <row r="697" spans="1:26" ht="14.25">
      <c r="A697" s="42"/>
      <c r="B697" s="43"/>
      <c r="C697" s="43" t="s">
        <v>389</v>
      </c>
      <c r="D697" s="26"/>
      <c r="E697" s="10"/>
      <c r="F697" s="27">
        <f ca="1">Source!AO224</f>
        <v>218.59</v>
      </c>
      <c r="G697" s="28" t="str">
        <f ca="1">Source!DG224</f>
        <v/>
      </c>
      <c r="H697" s="27">
        <f ca="1">ROUND(Source!AF224*Source!I224, 2)</f>
        <v>15.3</v>
      </c>
      <c r="I697" s="28"/>
      <c r="J697" s="28">
        <f ca="1">IF(Source!BA224&lt;&gt; 0, Source!BA224, 1)</f>
        <v>6.11</v>
      </c>
      <c r="K697" s="27">
        <f ca="1">Source!S224</f>
        <v>93.49</v>
      </c>
      <c r="L697" s="29"/>
      <c r="R697">
        <f>H697</f>
        <v>15.3</v>
      </c>
    </row>
    <row r="698" spans="1:26" ht="14.25">
      <c r="A698" s="42"/>
      <c r="B698" s="43"/>
      <c r="C698" s="43" t="s">
        <v>392</v>
      </c>
      <c r="D698" s="26" t="s">
        <v>393</v>
      </c>
      <c r="E698" s="10">
        <f ca="1">Source!BZ224</f>
        <v>85</v>
      </c>
      <c r="F698" s="46"/>
      <c r="G698" s="28"/>
      <c r="H698" s="27">
        <f ca="1">SUM(S696:S702)</f>
        <v>13.01</v>
      </c>
      <c r="I698" s="31"/>
      <c r="J698" s="25">
        <f ca="1">Source!AT224</f>
        <v>85</v>
      </c>
      <c r="K698" s="27">
        <f ca="1">SUM(T696:T702)</f>
        <v>79.47</v>
      </c>
      <c r="L698" s="29"/>
    </row>
    <row r="699" spans="1:26" ht="14.25">
      <c r="A699" s="42"/>
      <c r="B699" s="43"/>
      <c r="C699" s="43" t="s">
        <v>394</v>
      </c>
      <c r="D699" s="26" t="s">
        <v>393</v>
      </c>
      <c r="E699" s="10">
        <f ca="1">Source!CA224</f>
        <v>65</v>
      </c>
      <c r="F699" s="46"/>
      <c r="G699" s="28"/>
      <c r="H699" s="27">
        <f ca="1">SUM(U696:U702)</f>
        <v>9.9499999999999993</v>
      </c>
      <c r="I699" s="31"/>
      <c r="J699" s="25">
        <f ca="1">Source!AU224</f>
        <v>65</v>
      </c>
      <c r="K699" s="27">
        <f ca="1">SUM(V696:V702)</f>
        <v>60.77</v>
      </c>
      <c r="L699" s="29"/>
    </row>
    <row r="700" spans="1:26" ht="14.25">
      <c r="A700" s="42"/>
      <c r="B700" s="43"/>
      <c r="C700" s="43" t="s">
        <v>395</v>
      </c>
      <c r="D700" s="26" t="s">
        <v>396</v>
      </c>
      <c r="E700" s="10">
        <f ca="1">Source!AQ224</f>
        <v>24.1</v>
      </c>
      <c r="F700" s="27"/>
      <c r="G700" s="28" t="str">
        <f ca="1">Source!DI224</f>
        <v/>
      </c>
      <c r="H700" s="27"/>
      <c r="I700" s="28"/>
      <c r="J700" s="28"/>
      <c r="K700" s="27"/>
      <c r="L700" s="38">
        <f ca="1">Source!U224</f>
        <v>1.6870000000000003</v>
      </c>
    </row>
    <row r="701" spans="1:26" ht="28.5">
      <c r="A701" s="42" t="str">
        <f ca="1">Source!E225</f>
        <v>69,1</v>
      </c>
      <c r="B701" s="43" t="str">
        <f ca="1">Source!F225</f>
        <v>20.4.03.06-0004</v>
      </c>
      <c r="C701" s="43" t="str">
        <f ca="1">Source!G225</f>
        <v>Розетка скрытой проводки двухгнездная</v>
      </c>
      <c r="D701" s="26" t="str">
        <f ca="1">Source!H225</f>
        <v>100 шт.</v>
      </c>
      <c r="E701" s="10">
        <f ca="1">Source!I225</f>
        <v>0.05</v>
      </c>
      <c r="F701" s="27">
        <f ca="1">Source!AL225+Source!AM225+Source!AO225</f>
        <v>932</v>
      </c>
      <c r="G701" s="39" t="s">
        <v>1069</v>
      </c>
      <c r="H701" s="27">
        <f ca="1">ROUND(Source!AC225*Source!I225, 2)+ROUND(Source!AD225*Source!I225, 2)+ROUND(Source!AF225*Source!I225, 2)</f>
        <v>46.6</v>
      </c>
      <c r="I701" s="28"/>
      <c r="J701" s="28">
        <f ca="1">IF(Source!BC225&lt;&gt; 0, Source!BC225, 1)</f>
        <v>6.11</v>
      </c>
      <c r="K701" s="27">
        <f ca="1">Source!O225</f>
        <v>284.73</v>
      </c>
      <c r="L701" s="29"/>
      <c r="S701">
        <f ca="1">ROUND((Source!FX225/100)*((ROUND(Source!AF225*Source!I225, 2)+ROUND(Source!AE225*Source!I225, 2))), 2)</f>
        <v>0</v>
      </c>
      <c r="T701">
        <f ca="1">Source!X225</f>
        <v>0</v>
      </c>
      <c r="U701">
        <f ca="1">ROUND((Source!FY225/100)*((ROUND(Source!AF225*Source!I225, 2)+ROUND(Source!AE225*Source!I225, 2))), 2)</f>
        <v>0</v>
      </c>
      <c r="V701">
        <f ca="1">Source!Y225</f>
        <v>0</v>
      </c>
      <c r="W701">
        <f ca="1">IF(Source!BI225&lt;=1,H701, 0)</f>
        <v>46.6</v>
      </c>
      <c r="X701">
        <f ca="1">IF(Source!BI225=2,H701, 0)</f>
        <v>0</v>
      </c>
      <c r="Y701">
        <f ca="1">IF(Source!BI225=3,H701, 0)</f>
        <v>0</v>
      </c>
      <c r="Z701">
        <f ca="1">IF(Source!BI225=4,H701, 0)</f>
        <v>0</v>
      </c>
    </row>
    <row r="702" spans="1:26" ht="28.5">
      <c r="A702" s="44" t="str">
        <f ca="1">Source!E226</f>
        <v>69,2</v>
      </c>
      <c r="B702" s="45" t="str">
        <f ca="1">Source!F226</f>
        <v>20.4.03.06-0003</v>
      </c>
      <c r="C702" s="45" t="str">
        <f ca="1">Source!G226</f>
        <v>Розетка скрытой проводки</v>
      </c>
      <c r="D702" s="32" t="str">
        <f ca="1">Source!H226</f>
        <v>100 шт.</v>
      </c>
      <c r="E702" s="33">
        <f ca="1">Source!I226</f>
        <v>0.02</v>
      </c>
      <c r="F702" s="34">
        <f ca="1">Source!AL226+Source!AM226+Source!AO226</f>
        <v>863</v>
      </c>
      <c r="G702" s="40" t="s">
        <v>1069</v>
      </c>
      <c r="H702" s="34">
        <f ca="1">ROUND(Source!AC226*Source!I226, 2)+ROUND(Source!AD226*Source!I226, 2)+ROUND(Source!AF226*Source!I226, 2)</f>
        <v>17.260000000000002</v>
      </c>
      <c r="I702" s="35"/>
      <c r="J702" s="35">
        <f ca="1">IF(Source!BC226&lt;&gt; 0, Source!BC226, 1)</f>
        <v>6.11</v>
      </c>
      <c r="K702" s="34">
        <f ca="1">Source!O226</f>
        <v>105.46</v>
      </c>
      <c r="L702" s="41"/>
      <c r="S702">
        <f ca="1">ROUND((Source!FX226/100)*((ROUND(Source!AF226*Source!I226, 2)+ROUND(Source!AE226*Source!I226, 2))), 2)</f>
        <v>0</v>
      </c>
      <c r="T702">
        <f ca="1">Source!X226</f>
        <v>0</v>
      </c>
      <c r="U702">
        <f ca="1">ROUND((Source!FY226/100)*((ROUND(Source!AF226*Source!I226, 2)+ROUND(Source!AE226*Source!I226, 2))), 2)</f>
        <v>0</v>
      </c>
      <c r="V702">
        <f ca="1">Source!Y226</f>
        <v>0</v>
      </c>
      <c r="W702">
        <f ca="1">IF(Source!BI226&lt;=1,H702, 0)</f>
        <v>17.260000000000002</v>
      </c>
      <c r="X702">
        <f ca="1">IF(Source!BI226=2,H702, 0)</f>
        <v>0</v>
      </c>
      <c r="Y702">
        <f ca="1">IF(Source!BI226=3,H702, 0)</f>
        <v>0</v>
      </c>
      <c r="Z702">
        <f ca="1">IF(Source!BI226=4,H702, 0)</f>
        <v>0</v>
      </c>
    </row>
    <row r="703" spans="1:26" ht="15">
      <c r="G703" s="56">
        <f ca="1">H697+H698+H699+SUM(H701:H702)</f>
        <v>102.12</v>
      </c>
      <c r="H703" s="56"/>
      <c r="J703" s="56">
        <f ca="1">K697+K698+K699+SUM(K701:K702)</f>
        <v>623.91999999999996</v>
      </c>
      <c r="K703" s="56"/>
      <c r="L703" s="37">
        <f ca="1">Source!U224</f>
        <v>1.6870000000000003</v>
      </c>
      <c r="O703" s="21">
        <f>G703</f>
        <v>102.12</v>
      </c>
      <c r="P703" s="21">
        <f>J703</f>
        <v>623.91999999999996</v>
      </c>
      <c r="Q703" s="21">
        <f>L703</f>
        <v>1.6870000000000003</v>
      </c>
      <c r="W703">
        <f ca="1">IF(Source!BI224&lt;=1,H697+H698+H699, 0)</f>
        <v>38.260000000000005</v>
      </c>
      <c r="X703">
        <f ca="1">IF(Source!BI224=2,H697+H698+H699, 0)</f>
        <v>0</v>
      </c>
      <c r="Y703">
        <f ca="1">IF(Source!BI224=3,H697+H698+H699, 0)</f>
        <v>0</v>
      </c>
      <c r="Z703">
        <f ca="1">IF(Source!BI224=4,H697+H698+H699, 0)</f>
        <v>0</v>
      </c>
    </row>
    <row r="704" spans="1:26" ht="42.75">
      <c r="A704" s="42" t="str">
        <f ca="1">Source!E227</f>
        <v>70</v>
      </c>
      <c r="B704" s="43" t="str">
        <f ca="1">Source!F227</f>
        <v>м08-03-599-01</v>
      </c>
      <c r="C704" s="43" t="str">
        <f ca="1">Source!G227</f>
        <v>Щитки осветительные, устанавливаемые в нише распорными дюбелями, масса щитка до 6 кг</v>
      </c>
      <c r="D704" s="26" t="str">
        <f ca="1">Source!H227</f>
        <v>ШТ</v>
      </c>
      <c r="E704" s="10">
        <f ca="1">Source!I227</f>
        <v>1</v>
      </c>
      <c r="F704" s="27">
        <f ca="1">Source!AL227+Source!AM227+Source!AO227</f>
        <v>56.03</v>
      </c>
      <c r="G704" s="28"/>
      <c r="H704" s="27"/>
      <c r="I704" s="28" t="str">
        <f ca="1">Source!BO227</f>
        <v/>
      </c>
      <c r="J704" s="28"/>
      <c r="K704" s="27"/>
      <c r="L704" s="29"/>
      <c r="S704">
        <f ca="1">ROUND((Source!FX227/100)*((ROUND(Source!AF227*Source!I227, 2)+ROUND(Source!AE227*Source!I227, 2))), 2)</f>
        <v>17.02</v>
      </c>
      <c r="T704">
        <f ca="1">Source!X227</f>
        <v>104.02</v>
      </c>
      <c r="U704">
        <f ca="1">ROUND((Source!FY227/100)*((ROUND(Source!AF227*Source!I227, 2)+ROUND(Source!AE227*Source!I227, 2))), 2)</f>
        <v>11.65</v>
      </c>
      <c r="V704">
        <f ca="1">Source!Y227</f>
        <v>71.17</v>
      </c>
    </row>
    <row r="705" spans="1:26" ht="14.25">
      <c r="A705" s="42"/>
      <c r="B705" s="43"/>
      <c r="C705" s="43" t="s">
        <v>389</v>
      </c>
      <c r="D705" s="26"/>
      <c r="E705" s="10"/>
      <c r="F705" s="27">
        <f ca="1">Source!AO227</f>
        <v>17.66</v>
      </c>
      <c r="G705" s="28" t="str">
        <f ca="1">Source!DG227</f>
        <v/>
      </c>
      <c r="H705" s="27">
        <f ca="1">ROUND(Source!AF227*Source!I227, 2)</f>
        <v>17.66</v>
      </c>
      <c r="I705" s="28"/>
      <c r="J705" s="28">
        <f ca="1">IF(Source!BA227&lt;&gt; 0, Source!BA227, 1)</f>
        <v>6.11</v>
      </c>
      <c r="K705" s="27">
        <f ca="1">Source!S227</f>
        <v>107.9</v>
      </c>
      <c r="L705" s="29"/>
      <c r="R705">
        <f>H705</f>
        <v>17.66</v>
      </c>
    </row>
    <row r="706" spans="1:26" ht="14.25">
      <c r="A706" s="42"/>
      <c r="B706" s="43"/>
      <c r="C706" s="43" t="s">
        <v>276</v>
      </c>
      <c r="D706" s="26"/>
      <c r="E706" s="10"/>
      <c r="F706" s="27">
        <f ca="1">Source!AM227</f>
        <v>1.78</v>
      </c>
      <c r="G706" s="28" t="str">
        <f ca="1">Source!DE227</f>
        <v/>
      </c>
      <c r="H706" s="27">
        <f ca="1">ROUND(Source!AD227*Source!I227, 2)</f>
        <v>1.78</v>
      </c>
      <c r="I706" s="28"/>
      <c r="J706" s="28">
        <f ca="1">IF(Source!BB227&lt;&gt; 0, Source!BB227, 1)</f>
        <v>6.11</v>
      </c>
      <c r="K706" s="27">
        <f ca="1">Source!Q227</f>
        <v>10.88</v>
      </c>
      <c r="L706" s="29"/>
    </row>
    <row r="707" spans="1:26" ht="14.25">
      <c r="A707" s="42"/>
      <c r="B707" s="43"/>
      <c r="C707" s="43" t="s">
        <v>390</v>
      </c>
      <c r="D707" s="26"/>
      <c r="E707" s="10"/>
      <c r="F707" s="27">
        <f ca="1">Source!AN227</f>
        <v>0.26</v>
      </c>
      <c r="G707" s="28" t="str">
        <f ca="1">Source!DF227</f>
        <v/>
      </c>
      <c r="H707" s="30">
        <f ca="1">ROUND(Source!AE227*Source!I227, 2)</f>
        <v>0.26</v>
      </c>
      <c r="I707" s="28"/>
      <c r="J707" s="28">
        <f ca="1">IF(Source!BS227&lt;&gt; 0, Source!BS227, 1)</f>
        <v>6.11</v>
      </c>
      <c r="K707" s="30">
        <f ca="1">Source!R227</f>
        <v>1.59</v>
      </c>
      <c r="L707" s="29"/>
      <c r="R707">
        <f>H707</f>
        <v>0.26</v>
      </c>
    </row>
    <row r="708" spans="1:26" ht="14.25">
      <c r="A708" s="42"/>
      <c r="B708" s="43"/>
      <c r="C708" s="43" t="s">
        <v>391</v>
      </c>
      <c r="D708" s="26"/>
      <c r="E708" s="10"/>
      <c r="F708" s="27">
        <f ca="1">Source!AL227</f>
        <v>36.590000000000003</v>
      </c>
      <c r="G708" s="28" t="str">
        <f ca="1">Source!DD227</f>
        <v/>
      </c>
      <c r="H708" s="27">
        <f ca="1">ROUND(Source!AC227*Source!I227, 2)</f>
        <v>36.590000000000003</v>
      </c>
      <c r="I708" s="28"/>
      <c r="J708" s="28">
        <f ca="1">IF(Source!BC227&lt;&gt; 0, Source!BC227, 1)</f>
        <v>6.11</v>
      </c>
      <c r="K708" s="27">
        <f ca="1">Source!P227</f>
        <v>223.56</v>
      </c>
      <c r="L708" s="29"/>
    </row>
    <row r="709" spans="1:26" ht="14.25">
      <c r="A709" s="42"/>
      <c r="B709" s="43"/>
      <c r="C709" s="43" t="s">
        <v>392</v>
      </c>
      <c r="D709" s="26" t="s">
        <v>393</v>
      </c>
      <c r="E709" s="10">
        <f ca="1">Source!BZ227</f>
        <v>95</v>
      </c>
      <c r="F709" s="46"/>
      <c r="G709" s="28"/>
      <c r="H709" s="27">
        <f ca="1">SUM(S704:S712)</f>
        <v>17.02</v>
      </c>
      <c r="I709" s="31"/>
      <c r="J709" s="25">
        <f ca="1">Source!AT227</f>
        <v>95</v>
      </c>
      <c r="K709" s="27">
        <f ca="1">SUM(T704:T712)</f>
        <v>104.02</v>
      </c>
      <c r="L709" s="29"/>
    </row>
    <row r="710" spans="1:26" ht="14.25">
      <c r="A710" s="42"/>
      <c r="B710" s="43"/>
      <c r="C710" s="43" t="s">
        <v>394</v>
      </c>
      <c r="D710" s="26" t="s">
        <v>393</v>
      </c>
      <c r="E710" s="10">
        <f ca="1">Source!CA227</f>
        <v>65</v>
      </c>
      <c r="F710" s="46"/>
      <c r="G710" s="28"/>
      <c r="H710" s="27">
        <f ca="1">SUM(U704:U712)</f>
        <v>11.65</v>
      </c>
      <c r="I710" s="31"/>
      <c r="J710" s="25">
        <f ca="1">Source!AU227</f>
        <v>65</v>
      </c>
      <c r="K710" s="27">
        <f ca="1">SUM(V704:V712)</f>
        <v>71.17</v>
      </c>
      <c r="L710" s="29"/>
    </row>
    <row r="711" spans="1:26" ht="14.25">
      <c r="A711" s="42"/>
      <c r="B711" s="43"/>
      <c r="C711" s="43" t="s">
        <v>395</v>
      </c>
      <c r="D711" s="26" t="s">
        <v>396</v>
      </c>
      <c r="E711" s="10">
        <f ca="1">Source!AQ227</f>
        <v>1.78</v>
      </c>
      <c r="F711" s="27"/>
      <c r="G711" s="28" t="str">
        <f ca="1">Source!DI227</f>
        <v/>
      </c>
      <c r="H711" s="27"/>
      <c r="I711" s="28"/>
      <c r="J711" s="28"/>
      <c r="K711" s="27"/>
      <c r="L711" s="38">
        <f ca="1">Source!U227</f>
        <v>1.78</v>
      </c>
    </row>
    <row r="712" spans="1:26" ht="28.5">
      <c r="A712" s="44" t="str">
        <f ca="1">Source!E228</f>
        <v>70,1</v>
      </c>
      <c r="B712" s="45" t="str">
        <f ca="1">Source!F228</f>
        <v>62.1.02.16-0007</v>
      </c>
      <c r="C712" s="45" t="str">
        <f ca="1">Source!G228</f>
        <v>Щитки осветительные ОЩ-12 УХЛ4</v>
      </c>
      <c r="D712" s="32" t="str">
        <f ca="1">Source!H228</f>
        <v>шт.</v>
      </c>
      <c r="E712" s="33">
        <f ca="1">Source!I228</f>
        <v>1</v>
      </c>
      <c r="F712" s="34">
        <f ca="1">Source!AL228+Source!AM228+Source!AO228</f>
        <v>695.6</v>
      </c>
      <c r="G712" s="40" t="s">
        <v>1069</v>
      </c>
      <c r="H712" s="34">
        <f ca="1">ROUND(Source!AC228*Source!I228, 2)+ROUND(Source!AD228*Source!I228, 2)+ROUND(Source!AF228*Source!I228, 2)</f>
        <v>695.6</v>
      </c>
      <c r="I712" s="35"/>
      <c r="J712" s="35">
        <f ca="1">IF(Source!BC228&lt;&gt; 0, Source!BC228, 1)</f>
        <v>6.11</v>
      </c>
      <c r="K712" s="34">
        <f ca="1">Source!O228</f>
        <v>4250.12</v>
      </c>
      <c r="L712" s="41"/>
      <c r="S712">
        <f ca="1">ROUND((Source!FX228/100)*((ROUND(Source!AF228*Source!I228, 2)+ROUND(Source!AE228*Source!I228, 2))), 2)</f>
        <v>0</v>
      </c>
      <c r="T712">
        <f ca="1">Source!X228</f>
        <v>0</v>
      </c>
      <c r="U712">
        <f ca="1">ROUND((Source!FY228/100)*((ROUND(Source!AF228*Source!I228, 2)+ROUND(Source!AE228*Source!I228, 2))), 2)</f>
        <v>0</v>
      </c>
      <c r="V712">
        <f ca="1">Source!Y228</f>
        <v>0</v>
      </c>
      <c r="W712">
        <f ca="1">IF(Source!BI228&lt;=1,H712, 0)</f>
        <v>0</v>
      </c>
      <c r="X712">
        <f ca="1">IF(Source!BI228=2,H712, 0)</f>
        <v>695.6</v>
      </c>
      <c r="Y712">
        <f ca="1">IF(Source!BI228=3,H712, 0)</f>
        <v>0</v>
      </c>
      <c r="Z712">
        <f ca="1">IF(Source!BI228=4,H712, 0)</f>
        <v>0</v>
      </c>
    </row>
    <row r="713" spans="1:26" ht="15">
      <c r="G713" s="56">
        <f ca="1">H705+H706+H708+H709+H710+SUM(H712:H712)</f>
        <v>780.30000000000007</v>
      </c>
      <c r="H713" s="56"/>
      <c r="J713" s="56">
        <f ca="1">K705+K706+K708+K709+K710+SUM(K712:K712)</f>
        <v>4767.6499999999996</v>
      </c>
      <c r="K713" s="56"/>
      <c r="L713" s="37">
        <f ca="1">Source!U227</f>
        <v>1.78</v>
      </c>
      <c r="O713" s="21">
        <f>G713</f>
        <v>780.30000000000007</v>
      </c>
      <c r="P713" s="21">
        <f>J713</f>
        <v>4767.6499999999996</v>
      </c>
      <c r="Q713" s="21">
        <f>L713</f>
        <v>1.78</v>
      </c>
      <c r="W713">
        <f ca="1">IF(Source!BI227&lt;=1,H705+H706+H708+H709+H710, 0)</f>
        <v>0</v>
      </c>
      <c r="X713">
        <f ca="1">IF(Source!BI227=2,H705+H706+H708+H709+H710, 0)</f>
        <v>84.7</v>
      </c>
      <c r="Y713">
        <f ca="1">IF(Source!BI227=3,H705+H706+H708+H709+H710, 0)</f>
        <v>0</v>
      </c>
      <c r="Z713">
        <f ca="1">IF(Source!BI227=4,H705+H706+H708+H709+H710, 0)</f>
        <v>0</v>
      </c>
    </row>
    <row r="714" spans="1:26" ht="57">
      <c r="A714" s="42" t="str">
        <f ca="1">Source!E229</f>
        <v>71</v>
      </c>
      <c r="B714" s="43" t="str">
        <f ca="1">Source!F229</f>
        <v>м08-03-526-01</v>
      </c>
      <c r="C714" s="43" t="str">
        <f ca="1">Source!G229</f>
        <v>Установка автоматов  одно-, двух-, трехполюсных, устанавливаемый на конструкции на стене или колонне, на ток до 25 А</v>
      </c>
      <c r="D714" s="26" t="str">
        <f ca="1">Source!H229</f>
        <v>ШТ</v>
      </c>
      <c r="E714" s="10">
        <f ca="1">Source!I229</f>
        <v>5</v>
      </c>
      <c r="F714" s="27">
        <f ca="1">Source!AL229+Source!AM229+Source!AO229</f>
        <v>35.980000000000004</v>
      </c>
      <c r="G714" s="28"/>
      <c r="H714" s="27"/>
      <c r="I714" s="28" t="str">
        <f ca="1">Source!BO229</f>
        <v/>
      </c>
      <c r="J714" s="28"/>
      <c r="K714" s="27"/>
      <c r="L714" s="29"/>
      <c r="S714">
        <f ca="1">ROUND((Source!FX229/100)*((ROUND(Source!AF229*Source!I229, 2)+ROUND(Source!AE229*Source!I229, 2))), 2)</f>
        <v>70.489999999999995</v>
      </c>
      <c r="T714">
        <f ca="1">Source!X229</f>
        <v>430.69</v>
      </c>
      <c r="U714">
        <f ca="1">ROUND((Source!FY229/100)*((ROUND(Source!AF229*Source!I229, 2)+ROUND(Source!AE229*Source!I229, 2))), 2)</f>
        <v>48.23</v>
      </c>
      <c r="V714">
        <f ca="1">Source!Y229</f>
        <v>294.68</v>
      </c>
    </row>
    <row r="715" spans="1:26" ht="14.25">
      <c r="A715" s="42"/>
      <c r="B715" s="43"/>
      <c r="C715" s="43" t="s">
        <v>389</v>
      </c>
      <c r="D715" s="26"/>
      <c r="E715" s="10"/>
      <c r="F715" s="27">
        <f ca="1">Source!AO229</f>
        <v>14.84</v>
      </c>
      <c r="G715" s="28" t="str">
        <f ca="1">Source!DG229</f>
        <v/>
      </c>
      <c r="H715" s="27">
        <f ca="1">ROUND(Source!AF229*Source!I229, 2)</f>
        <v>74.2</v>
      </c>
      <c r="I715" s="28"/>
      <c r="J715" s="28">
        <f ca="1">IF(Source!BA229&lt;&gt; 0, Source!BA229, 1)</f>
        <v>6.11</v>
      </c>
      <c r="K715" s="27">
        <f ca="1">Source!S229</f>
        <v>453.36</v>
      </c>
      <c r="L715" s="29"/>
      <c r="R715">
        <f>H715</f>
        <v>74.2</v>
      </c>
    </row>
    <row r="716" spans="1:26" ht="14.25">
      <c r="A716" s="42"/>
      <c r="B716" s="43"/>
      <c r="C716" s="43" t="s">
        <v>276</v>
      </c>
      <c r="D716" s="26"/>
      <c r="E716" s="10"/>
      <c r="F716" s="27">
        <f ca="1">Source!AM229</f>
        <v>1.05</v>
      </c>
      <c r="G716" s="28" t="str">
        <f ca="1">Source!DE229</f>
        <v/>
      </c>
      <c r="H716" s="27">
        <f ca="1">ROUND(Source!AD229*Source!I229, 2)</f>
        <v>5.25</v>
      </c>
      <c r="I716" s="28"/>
      <c r="J716" s="28">
        <f ca="1">IF(Source!BB229&lt;&gt; 0, Source!BB229, 1)</f>
        <v>6.11</v>
      </c>
      <c r="K716" s="27">
        <f ca="1">Source!Q229</f>
        <v>32.08</v>
      </c>
      <c r="L716" s="29"/>
    </row>
    <row r="717" spans="1:26" ht="14.25">
      <c r="A717" s="42"/>
      <c r="B717" s="43"/>
      <c r="C717" s="43" t="s">
        <v>391</v>
      </c>
      <c r="D717" s="26"/>
      <c r="E717" s="10"/>
      <c r="F717" s="27">
        <f ca="1">Source!AL229</f>
        <v>20.09</v>
      </c>
      <c r="G717" s="28" t="str">
        <f ca="1">Source!DD229</f>
        <v/>
      </c>
      <c r="H717" s="27">
        <f ca="1">ROUND(Source!AC229*Source!I229, 2)</f>
        <v>100.45</v>
      </c>
      <c r="I717" s="28"/>
      <c r="J717" s="28">
        <f ca="1">IF(Source!BC229&lt;&gt; 0, Source!BC229, 1)</f>
        <v>6.11</v>
      </c>
      <c r="K717" s="27">
        <f ca="1">Source!P229</f>
        <v>613.75</v>
      </c>
      <c r="L717" s="29"/>
    </row>
    <row r="718" spans="1:26" ht="14.25">
      <c r="A718" s="42"/>
      <c r="B718" s="43"/>
      <c r="C718" s="43" t="s">
        <v>392</v>
      </c>
      <c r="D718" s="26" t="s">
        <v>393</v>
      </c>
      <c r="E718" s="10">
        <f ca="1">Source!BZ229</f>
        <v>95</v>
      </c>
      <c r="F718" s="46"/>
      <c r="G718" s="28"/>
      <c r="H718" s="27">
        <f ca="1">SUM(S714:S722)</f>
        <v>70.489999999999995</v>
      </c>
      <c r="I718" s="31"/>
      <c r="J718" s="25">
        <f ca="1">Source!AT229</f>
        <v>95</v>
      </c>
      <c r="K718" s="27">
        <f ca="1">SUM(T714:T722)</f>
        <v>430.69</v>
      </c>
      <c r="L718" s="29"/>
    </row>
    <row r="719" spans="1:26" ht="14.25">
      <c r="A719" s="42"/>
      <c r="B719" s="43"/>
      <c r="C719" s="43" t="s">
        <v>394</v>
      </c>
      <c r="D719" s="26" t="s">
        <v>393</v>
      </c>
      <c r="E719" s="10">
        <f ca="1">Source!CA229</f>
        <v>65</v>
      </c>
      <c r="F719" s="46"/>
      <c r="G719" s="28"/>
      <c r="H719" s="27">
        <f ca="1">SUM(U714:U722)</f>
        <v>48.23</v>
      </c>
      <c r="I719" s="31"/>
      <c r="J719" s="25">
        <f ca="1">Source!AU229</f>
        <v>65</v>
      </c>
      <c r="K719" s="27">
        <f ca="1">SUM(V714:V722)</f>
        <v>294.68</v>
      </c>
      <c r="L719" s="29"/>
    </row>
    <row r="720" spans="1:26" ht="14.25">
      <c r="A720" s="42"/>
      <c r="B720" s="43"/>
      <c r="C720" s="43" t="s">
        <v>395</v>
      </c>
      <c r="D720" s="26" t="s">
        <v>396</v>
      </c>
      <c r="E720" s="10">
        <f ca="1">Source!AQ229</f>
        <v>1.56</v>
      </c>
      <c r="F720" s="27"/>
      <c r="G720" s="28" t="str">
        <f ca="1">Source!DI229</f>
        <v/>
      </c>
      <c r="H720" s="27"/>
      <c r="I720" s="28"/>
      <c r="J720" s="28"/>
      <c r="K720" s="27"/>
      <c r="L720" s="38">
        <f ca="1">Source!U229</f>
        <v>7.8000000000000007</v>
      </c>
    </row>
    <row r="721" spans="1:26" ht="28.5">
      <c r="A721" s="42" t="str">
        <f ca="1">Source!E230</f>
        <v>71,1</v>
      </c>
      <c r="B721" s="43" t="str">
        <f ca="1">Source!F230</f>
        <v>62.1.01.09-0066</v>
      </c>
      <c r="C721" s="43" t="str">
        <f ca="1">Source!G230</f>
        <v>Выключатели автоматические АВВ 3Р 16А прим.</v>
      </c>
      <c r="D721" s="26" t="str">
        <f ca="1">Source!H230</f>
        <v>шт.</v>
      </c>
      <c r="E721" s="10">
        <f ca="1">Source!I230</f>
        <v>4</v>
      </c>
      <c r="F721" s="27">
        <f ca="1">Source!AL230+Source!AM230+Source!AO230</f>
        <v>231.3</v>
      </c>
      <c r="G721" s="39" t="s">
        <v>1069</v>
      </c>
      <c r="H721" s="27">
        <f ca="1">ROUND(Source!AC230*Source!I230, 2)+ROUND(Source!AD230*Source!I230, 2)+ROUND(Source!AF230*Source!I230, 2)</f>
        <v>925.2</v>
      </c>
      <c r="I721" s="28"/>
      <c r="J721" s="28">
        <f ca="1">IF(Source!BC230&lt;&gt; 0, Source!BC230, 1)</f>
        <v>6.11</v>
      </c>
      <c r="K721" s="27">
        <f ca="1">Source!O230</f>
        <v>5652.97</v>
      </c>
      <c r="L721" s="29"/>
      <c r="S721">
        <f ca="1">ROUND((Source!FX230/100)*((ROUND(Source!AF230*Source!I230, 2)+ROUND(Source!AE230*Source!I230, 2))), 2)</f>
        <v>0</v>
      </c>
      <c r="T721">
        <f ca="1">Source!X230</f>
        <v>0</v>
      </c>
      <c r="U721">
        <f ca="1">ROUND((Source!FY230/100)*((ROUND(Source!AF230*Source!I230, 2)+ROUND(Source!AE230*Source!I230, 2))), 2)</f>
        <v>0</v>
      </c>
      <c r="V721">
        <f ca="1">Source!Y230</f>
        <v>0</v>
      </c>
      <c r="W721">
        <f ca="1">IF(Source!BI230&lt;=1,H721, 0)</f>
        <v>0</v>
      </c>
      <c r="X721">
        <f ca="1">IF(Source!BI230=2,H721, 0)</f>
        <v>925.2</v>
      </c>
      <c r="Y721">
        <f ca="1">IF(Source!BI230=3,H721, 0)</f>
        <v>0</v>
      </c>
      <c r="Z721">
        <f ca="1">IF(Source!BI230=4,H721, 0)</f>
        <v>0</v>
      </c>
    </row>
    <row r="722" spans="1:26" ht="28.5">
      <c r="A722" s="44" t="str">
        <f ca="1">Source!E231</f>
        <v>71,2</v>
      </c>
      <c r="B722" s="45" t="str">
        <f ca="1">Source!F231</f>
        <v>62.1.01.09-0067</v>
      </c>
      <c r="C722" s="45" t="str">
        <f ca="1">Source!G231</f>
        <v>Выключатели автоматические АВВ 3Р 25А прим.</v>
      </c>
      <c r="D722" s="32" t="str">
        <f ca="1">Source!H231</f>
        <v>шт.</v>
      </c>
      <c r="E722" s="33">
        <f ca="1">Source!I231</f>
        <v>1</v>
      </c>
      <c r="F722" s="34">
        <f ca="1">Source!AL231+Source!AM231+Source!AO231</f>
        <v>302.16000000000003</v>
      </c>
      <c r="G722" s="40" t="s">
        <v>1069</v>
      </c>
      <c r="H722" s="34">
        <f ca="1">ROUND(Source!AC231*Source!I231, 2)+ROUND(Source!AD231*Source!I231, 2)+ROUND(Source!AF231*Source!I231, 2)</f>
        <v>302.16000000000003</v>
      </c>
      <c r="I722" s="35"/>
      <c r="J722" s="35">
        <f ca="1">IF(Source!BC231&lt;&gt; 0, Source!BC231, 1)</f>
        <v>6.11</v>
      </c>
      <c r="K722" s="34">
        <f ca="1">Source!O231</f>
        <v>1846.2</v>
      </c>
      <c r="L722" s="41"/>
      <c r="S722">
        <f ca="1">ROUND((Source!FX231/100)*((ROUND(Source!AF231*Source!I231, 2)+ROUND(Source!AE231*Source!I231, 2))), 2)</f>
        <v>0</v>
      </c>
      <c r="T722">
        <f ca="1">Source!X231</f>
        <v>0</v>
      </c>
      <c r="U722">
        <f ca="1">ROUND((Source!FY231/100)*((ROUND(Source!AF231*Source!I231, 2)+ROUND(Source!AE231*Source!I231, 2))), 2)</f>
        <v>0</v>
      </c>
      <c r="V722">
        <f ca="1">Source!Y231</f>
        <v>0</v>
      </c>
      <c r="W722">
        <f ca="1">IF(Source!BI231&lt;=1,H722, 0)</f>
        <v>0</v>
      </c>
      <c r="X722">
        <f ca="1">IF(Source!BI231=2,H722, 0)</f>
        <v>302.16000000000003</v>
      </c>
      <c r="Y722">
        <f ca="1">IF(Source!BI231=3,H722, 0)</f>
        <v>0</v>
      </c>
      <c r="Z722">
        <f ca="1">IF(Source!BI231=4,H722, 0)</f>
        <v>0</v>
      </c>
    </row>
    <row r="723" spans="1:26" ht="15">
      <c r="G723" s="56">
        <f ca="1">H715+H716+H717+H718+H719+SUM(H721:H722)</f>
        <v>1525.98</v>
      </c>
      <c r="H723" s="56"/>
      <c r="J723" s="56">
        <f ca="1">K715+K716+K717+K718+K719+SUM(K721:K722)</f>
        <v>9323.73</v>
      </c>
      <c r="K723" s="56"/>
      <c r="L723" s="37">
        <f ca="1">Source!U229</f>
        <v>7.8000000000000007</v>
      </c>
      <c r="O723" s="21">
        <f>G723</f>
        <v>1525.98</v>
      </c>
      <c r="P723" s="21">
        <f>J723</f>
        <v>9323.73</v>
      </c>
      <c r="Q723" s="21">
        <f>L723</f>
        <v>7.8000000000000007</v>
      </c>
      <c r="W723">
        <f ca="1">IF(Source!BI229&lt;=1,H715+H716+H717+H718+H719, 0)</f>
        <v>0</v>
      </c>
      <c r="X723">
        <f ca="1">IF(Source!BI229=2,H715+H716+H717+H718+H719, 0)</f>
        <v>298.62</v>
      </c>
      <c r="Y723">
        <f ca="1">IF(Source!BI229=3,H715+H716+H717+H718+H719, 0)</f>
        <v>0</v>
      </c>
      <c r="Z723">
        <f ca="1">IF(Source!BI229=4,H715+H716+H717+H718+H719, 0)</f>
        <v>0</v>
      </c>
    </row>
    <row r="725" spans="1:26" ht="15">
      <c r="A725" s="59" t="str">
        <f ca="1">CONCATENATE("Итого по разделу: ",IF(Source!G233&lt;&gt;"Новый раздел", Source!G233, ""))</f>
        <v>Итого по разделу: 2 Система электроснабжения</v>
      </c>
      <c r="B725" s="59"/>
      <c r="C725" s="59"/>
      <c r="D725" s="59"/>
      <c r="E725" s="59"/>
      <c r="F725" s="59"/>
      <c r="G725" s="60">
        <f ca="1">SUM(O679:O724)</f>
        <v>2520.4900000000002</v>
      </c>
      <c r="H725" s="60"/>
      <c r="I725" s="24"/>
      <c r="J725" s="60">
        <f ca="1">SUM(P679:P724)</f>
        <v>15400.14</v>
      </c>
      <c r="K725" s="60"/>
      <c r="L725" s="37">
        <f ca="1">SUM(Q679:Q724)</f>
        <v>13.224</v>
      </c>
    </row>
    <row r="729" spans="1:26" ht="16.5">
      <c r="A729" s="61" t="str">
        <f ca="1">CONCATENATE("Раздел: ",IF(Source!G262&lt;&gt;"Новый раздел", Source!G262, ""))</f>
        <v>Раздел: 3 Система электроосвещения</v>
      </c>
      <c r="B729" s="61"/>
      <c r="C729" s="61"/>
      <c r="D729" s="61"/>
      <c r="E729" s="61"/>
      <c r="F729" s="61"/>
      <c r="G729" s="61"/>
      <c r="H729" s="61"/>
      <c r="I729" s="61"/>
      <c r="J729" s="61"/>
      <c r="K729" s="61"/>
      <c r="L729" s="61"/>
    </row>
    <row r="730" spans="1:26" ht="28.5">
      <c r="A730" s="42" t="str">
        <f ca="1">Source!E266</f>
        <v>72</v>
      </c>
      <c r="B730" s="43" t="str">
        <f ca="1">Source!F266</f>
        <v>67-4-3</v>
      </c>
      <c r="C730" s="43" t="str">
        <f ca="1">Source!G266</f>
        <v>Демонтаж светильников с лампами накаливания</v>
      </c>
      <c r="D730" s="26" t="str">
        <f ca="1">Source!H266</f>
        <v>100 ШТ</v>
      </c>
      <c r="E730" s="10">
        <f ca="1">Source!I266</f>
        <v>0.32</v>
      </c>
      <c r="F730" s="27">
        <f ca="1">Source!AL266+Source!AM266+Source!AO266</f>
        <v>50.239999999999995</v>
      </c>
      <c r="G730" s="28"/>
      <c r="H730" s="27"/>
      <c r="I730" s="28" t="str">
        <f ca="1">Source!BO266</f>
        <v/>
      </c>
      <c r="J730" s="28"/>
      <c r="K730" s="27"/>
      <c r="L730" s="29"/>
      <c r="S730">
        <f ca="1">ROUND((Source!FX266/100)*((ROUND(Source!AF266*Source!I266, 2)+ROUND(Source!AE266*Source!I266, 2))), 2)</f>
        <v>13.52</v>
      </c>
      <c r="T730">
        <f ca="1">Source!X266</f>
        <v>82.61</v>
      </c>
      <c r="U730">
        <f ca="1">ROUND((Source!FY266/100)*((ROUND(Source!AF266*Source!I266, 2)+ROUND(Source!AE266*Source!I266, 2))), 2)</f>
        <v>10.34</v>
      </c>
      <c r="V730">
        <f ca="1">Source!Y266</f>
        <v>63.17</v>
      </c>
    </row>
    <row r="731" spans="1:26">
      <c r="C731" s="20" t="str">
        <f ca="1">"Объем: "&amp;Source!I266&amp;"=32/"&amp;"100"</f>
        <v>Объем: 0,32=32/100</v>
      </c>
    </row>
    <row r="732" spans="1:26" ht="14.25">
      <c r="A732" s="42"/>
      <c r="B732" s="43"/>
      <c r="C732" s="43" t="s">
        <v>389</v>
      </c>
      <c r="D732" s="26"/>
      <c r="E732" s="10"/>
      <c r="F732" s="27">
        <f ca="1">Source!AO266</f>
        <v>49.3</v>
      </c>
      <c r="G732" s="28" t="str">
        <f ca="1">Source!DG266</f>
        <v/>
      </c>
      <c r="H732" s="27">
        <f ca="1">ROUND(Source!AF266*Source!I266, 2)</f>
        <v>15.78</v>
      </c>
      <c r="I732" s="28"/>
      <c r="J732" s="28">
        <f ca="1">IF(Source!BA266&lt;&gt; 0, Source!BA266, 1)</f>
        <v>6.11</v>
      </c>
      <c r="K732" s="27">
        <f ca="1">Source!S266</f>
        <v>96.39</v>
      </c>
      <c r="L732" s="29"/>
      <c r="R732">
        <f>H732</f>
        <v>15.78</v>
      </c>
    </row>
    <row r="733" spans="1:26" ht="14.25">
      <c r="A733" s="42"/>
      <c r="B733" s="43"/>
      <c r="C733" s="43" t="s">
        <v>276</v>
      </c>
      <c r="D733" s="26"/>
      <c r="E733" s="10"/>
      <c r="F733" s="27">
        <f ca="1">Source!AM266</f>
        <v>0.94</v>
      </c>
      <c r="G733" s="28" t="str">
        <f ca="1">Source!DE266</f>
        <v/>
      </c>
      <c r="H733" s="27">
        <f ca="1">ROUND(Source!AD266*Source!I266, 2)</f>
        <v>0.3</v>
      </c>
      <c r="I733" s="28"/>
      <c r="J733" s="28">
        <f ca="1">IF(Source!BB266&lt;&gt; 0, Source!BB266, 1)</f>
        <v>6.11</v>
      </c>
      <c r="K733" s="27">
        <f ca="1">Source!Q266</f>
        <v>1.84</v>
      </c>
      <c r="L733" s="29"/>
    </row>
    <row r="734" spans="1:26" ht="14.25">
      <c r="A734" s="42"/>
      <c r="B734" s="43"/>
      <c r="C734" s="43" t="s">
        <v>390</v>
      </c>
      <c r="D734" s="26"/>
      <c r="E734" s="10"/>
      <c r="F734" s="27">
        <f ca="1">Source!AN266</f>
        <v>0.41</v>
      </c>
      <c r="G734" s="28" t="str">
        <f ca="1">Source!DF266</f>
        <v/>
      </c>
      <c r="H734" s="30">
        <f ca="1">ROUND(Source!AE266*Source!I266, 2)</f>
        <v>0.13</v>
      </c>
      <c r="I734" s="28"/>
      <c r="J734" s="28">
        <f ca="1">IF(Source!BS266&lt;&gt; 0, Source!BS266, 1)</f>
        <v>6.11</v>
      </c>
      <c r="K734" s="30">
        <f ca="1">Source!R266</f>
        <v>0.8</v>
      </c>
      <c r="L734" s="29"/>
      <c r="R734">
        <f>H734</f>
        <v>0.13</v>
      </c>
    </row>
    <row r="735" spans="1:26" ht="14.25">
      <c r="A735" s="42"/>
      <c r="B735" s="43"/>
      <c r="C735" s="43" t="s">
        <v>392</v>
      </c>
      <c r="D735" s="26" t="s">
        <v>393</v>
      </c>
      <c r="E735" s="10">
        <f ca="1">Source!BZ266</f>
        <v>85</v>
      </c>
      <c r="F735" s="46"/>
      <c r="G735" s="28"/>
      <c r="H735" s="27">
        <f ca="1">SUM(S730:S737)</f>
        <v>13.52</v>
      </c>
      <c r="I735" s="31"/>
      <c r="J735" s="25">
        <f ca="1">Source!AT266</f>
        <v>85</v>
      </c>
      <c r="K735" s="27">
        <f ca="1">SUM(T730:T737)</f>
        <v>82.61</v>
      </c>
      <c r="L735" s="29"/>
    </row>
    <row r="736" spans="1:26" ht="14.25">
      <c r="A736" s="42"/>
      <c r="B736" s="43"/>
      <c r="C736" s="43" t="s">
        <v>394</v>
      </c>
      <c r="D736" s="26" t="s">
        <v>393</v>
      </c>
      <c r="E736" s="10">
        <f ca="1">Source!CA266</f>
        <v>65</v>
      </c>
      <c r="F736" s="46"/>
      <c r="G736" s="28"/>
      <c r="H736" s="27">
        <f ca="1">SUM(U730:U737)</f>
        <v>10.34</v>
      </c>
      <c r="I736" s="31"/>
      <c r="J736" s="25">
        <f ca="1">Source!AU266</f>
        <v>65</v>
      </c>
      <c r="K736" s="27">
        <f ca="1">SUM(V730:V737)</f>
        <v>63.17</v>
      </c>
      <c r="L736" s="29"/>
    </row>
    <row r="737" spans="1:26" ht="14.25">
      <c r="A737" s="44"/>
      <c r="B737" s="45"/>
      <c r="C737" s="45" t="s">
        <v>395</v>
      </c>
      <c r="D737" s="32" t="s">
        <v>396</v>
      </c>
      <c r="E737" s="33">
        <f ca="1">Source!AQ266</f>
        <v>6.32</v>
      </c>
      <c r="F737" s="34"/>
      <c r="G737" s="35" t="str">
        <f ca="1">Source!DI266</f>
        <v/>
      </c>
      <c r="H737" s="34"/>
      <c r="I737" s="35"/>
      <c r="J737" s="35"/>
      <c r="K737" s="34"/>
      <c r="L737" s="36">
        <f ca="1">Source!U266</f>
        <v>2.0224000000000002</v>
      </c>
    </row>
    <row r="738" spans="1:26" ht="15">
      <c r="G738" s="56">
        <f ca="1">H732+H733+H735+H736</f>
        <v>39.94</v>
      </c>
      <c r="H738" s="56"/>
      <c r="J738" s="56">
        <f ca="1">K732+K733+K735+K736</f>
        <v>244.01</v>
      </c>
      <c r="K738" s="56"/>
      <c r="L738" s="37">
        <f ca="1">Source!U266</f>
        <v>2.0224000000000002</v>
      </c>
      <c r="O738" s="21">
        <f>G738</f>
        <v>39.94</v>
      </c>
      <c r="P738" s="21">
        <f>J738</f>
        <v>244.01</v>
      </c>
      <c r="Q738" s="21">
        <f>L738</f>
        <v>2.0224000000000002</v>
      </c>
      <c r="W738">
        <f ca="1">IF(Source!BI266&lt;=1,H732+H733+H735+H736, 0)</f>
        <v>39.94</v>
      </c>
      <c r="X738">
        <f ca="1">IF(Source!BI266=2,H732+H733+H735+H736, 0)</f>
        <v>0</v>
      </c>
      <c r="Y738">
        <f ca="1">IF(Source!BI266=3,H732+H733+H735+H736, 0)</f>
        <v>0</v>
      </c>
      <c r="Z738">
        <f ca="1">IF(Source!BI266=4,H732+H733+H735+H736, 0)</f>
        <v>0</v>
      </c>
    </row>
    <row r="739" spans="1:26" ht="14.25">
      <c r="A739" s="42" t="str">
        <f ca="1">Source!E267</f>
        <v>73</v>
      </c>
      <c r="B739" s="43" t="str">
        <f ca="1">Source!F267</f>
        <v>67-1-1</v>
      </c>
      <c r="C739" s="43" t="str">
        <f ca="1">Source!G267</f>
        <v>Демонтаж скрытой электропроводки</v>
      </c>
      <c r="D739" s="26" t="str">
        <f ca="1">Source!H267</f>
        <v>100 м</v>
      </c>
      <c r="E739" s="10">
        <f ca="1">Source!I267</f>
        <v>2</v>
      </c>
      <c r="F739" s="27">
        <f ca="1">Source!AL267+Source!AM267+Source!AO267</f>
        <v>19.809999999999999</v>
      </c>
      <c r="G739" s="28"/>
      <c r="H739" s="27"/>
      <c r="I739" s="28" t="str">
        <f ca="1">Source!BO267</f>
        <v/>
      </c>
      <c r="J739" s="28"/>
      <c r="K739" s="27"/>
      <c r="L739" s="29"/>
      <c r="S739">
        <f ca="1">ROUND((Source!FX267/100)*((ROUND(Source!AF267*Source!I267, 2)+ROUND(Source!AE267*Source!I267, 2))), 2)</f>
        <v>33.68</v>
      </c>
      <c r="T739">
        <f ca="1">Source!X267</f>
        <v>205.77</v>
      </c>
      <c r="U739">
        <f ca="1">ROUND((Source!FY267/100)*((ROUND(Source!AF267*Source!I267, 2)+ROUND(Source!AE267*Source!I267, 2))), 2)</f>
        <v>25.75</v>
      </c>
      <c r="V739">
        <f ca="1">Source!Y267</f>
        <v>157.35</v>
      </c>
    </row>
    <row r="740" spans="1:26" ht="14.25">
      <c r="A740" s="42"/>
      <c r="B740" s="43"/>
      <c r="C740" s="43" t="s">
        <v>389</v>
      </c>
      <c r="D740" s="26"/>
      <c r="E740" s="10"/>
      <c r="F740" s="27">
        <f ca="1">Source!AO267</f>
        <v>19.809999999999999</v>
      </c>
      <c r="G740" s="28" t="str">
        <f ca="1">Source!DG267</f>
        <v/>
      </c>
      <c r="H740" s="27">
        <f ca="1">ROUND(Source!AF267*Source!I267, 2)</f>
        <v>39.619999999999997</v>
      </c>
      <c r="I740" s="28"/>
      <c r="J740" s="28">
        <f ca="1">IF(Source!BA267&lt;&gt; 0, Source!BA267, 1)</f>
        <v>6.11</v>
      </c>
      <c r="K740" s="27">
        <f ca="1">Source!S267</f>
        <v>242.08</v>
      </c>
      <c r="L740" s="29"/>
      <c r="R740">
        <f>H740</f>
        <v>39.619999999999997</v>
      </c>
    </row>
    <row r="741" spans="1:26" ht="14.25">
      <c r="A741" s="42"/>
      <c r="B741" s="43"/>
      <c r="C741" s="43" t="s">
        <v>392</v>
      </c>
      <c r="D741" s="26" t="s">
        <v>393</v>
      </c>
      <c r="E741" s="10">
        <f ca="1">Source!BZ267</f>
        <v>85</v>
      </c>
      <c r="F741" s="46"/>
      <c r="G741" s="28"/>
      <c r="H741" s="27">
        <f ca="1">SUM(S739:S743)</f>
        <v>33.68</v>
      </c>
      <c r="I741" s="31"/>
      <c r="J741" s="25">
        <f ca="1">Source!AT267</f>
        <v>85</v>
      </c>
      <c r="K741" s="27">
        <f ca="1">SUM(T739:T743)</f>
        <v>205.77</v>
      </c>
      <c r="L741" s="29"/>
    </row>
    <row r="742" spans="1:26" ht="14.25">
      <c r="A742" s="42"/>
      <c r="B742" s="43"/>
      <c r="C742" s="43" t="s">
        <v>394</v>
      </c>
      <c r="D742" s="26" t="s">
        <v>393</v>
      </c>
      <c r="E742" s="10">
        <f ca="1">Source!CA267</f>
        <v>65</v>
      </c>
      <c r="F742" s="46"/>
      <c r="G742" s="28"/>
      <c r="H742" s="27">
        <f ca="1">SUM(U739:U743)</f>
        <v>25.75</v>
      </c>
      <c r="I742" s="31"/>
      <c r="J742" s="25">
        <f ca="1">Source!AU267</f>
        <v>65</v>
      </c>
      <c r="K742" s="27">
        <f ca="1">SUM(V739:V743)</f>
        <v>157.35</v>
      </c>
      <c r="L742" s="29"/>
    </row>
    <row r="743" spans="1:26" ht="14.25">
      <c r="A743" s="44"/>
      <c r="B743" s="45"/>
      <c r="C743" s="45" t="s">
        <v>395</v>
      </c>
      <c r="D743" s="32" t="s">
        <v>396</v>
      </c>
      <c r="E743" s="33">
        <f ca="1">Source!AQ267</f>
        <v>2.54</v>
      </c>
      <c r="F743" s="34"/>
      <c r="G743" s="35" t="str">
        <f ca="1">Source!DI267</f>
        <v/>
      </c>
      <c r="H743" s="34"/>
      <c r="I743" s="35"/>
      <c r="J743" s="35"/>
      <c r="K743" s="34"/>
      <c r="L743" s="36">
        <f ca="1">Source!U267</f>
        <v>5.08</v>
      </c>
    </row>
    <row r="744" spans="1:26" ht="15">
      <c r="G744" s="56">
        <f ca="1">H740+H741+H742</f>
        <v>99.05</v>
      </c>
      <c r="H744" s="56"/>
      <c r="J744" s="56">
        <f ca="1">K740+K741+K742</f>
        <v>605.20000000000005</v>
      </c>
      <c r="K744" s="56"/>
      <c r="L744" s="37">
        <f ca="1">Source!U267</f>
        <v>5.08</v>
      </c>
      <c r="O744" s="21">
        <f>G744</f>
        <v>99.05</v>
      </c>
      <c r="P744" s="21">
        <f>J744</f>
        <v>605.20000000000005</v>
      </c>
      <c r="Q744" s="21">
        <f>L744</f>
        <v>5.08</v>
      </c>
      <c r="W744">
        <f ca="1">IF(Source!BI267&lt;=1,H740+H741+H742, 0)</f>
        <v>99.05</v>
      </c>
      <c r="X744">
        <f ca="1">IF(Source!BI267=2,H740+H741+H742, 0)</f>
        <v>0</v>
      </c>
      <c r="Y744">
        <f ca="1">IF(Source!BI267=3,H740+H741+H742, 0)</f>
        <v>0</v>
      </c>
      <c r="Z744">
        <f ca="1">IF(Source!BI267=4,H740+H741+H742, 0)</f>
        <v>0</v>
      </c>
    </row>
    <row r="745" spans="1:26" ht="28.5">
      <c r="A745" s="42" t="str">
        <f ca="1">Source!E268</f>
        <v>74</v>
      </c>
      <c r="B745" s="43" t="str">
        <f ca="1">Source!F268</f>
        <v>46-03-011-01</v>
      </c>
      <c r="C745" s="43" t="str">
        <f ca="1">Source!G268</f>
        <v>Пробивка в кирпичных стенах борозд площадью сечения до 20 см2</v>
      </c>
      <c r="D745" s="26" t="str">
        <f ca="1">Source!H268</f>
        <v>100 м</v>
      </c>
      <c r="E745" s="10">
        <f ca="1">Source!I268</f>
        <v>0.02</v>
      </c>
      <c r="F745" s="27">
        <f ca="1">Source!AL268+Source!AM268+Source!AO268</f>
        <v>287.95000000000005</v>
      </c>
      <c r="G745" s="28"/>
      <c r="H745" s="27"/>
      <c r="I745" s="28" t="str">
        <f ca="1">Source!BO268</f>
        <v/>
      </c>
      <c r="J745" s="28"/>
      <c r="K745" s="27"/>
      <c r="L745" s="29"/>
      <c r="S745">
        <f ca="1">ROUND((Source!FX268/100)*((ROUND(Source!AF268*Source!I268, 2)+ROUND(Source!AE268*Source!I268, 2))), 2)</f>
        <v>2.84</v>
      </c>
      <c r="T745">
        <f ca="1">Source!X268</f>
        <v>17.37</v>
      </c>
      <c r="U745">
        <f ca="1">ROUND((Source!FY268/100)*((ROUND(Source!AF268*Source!I268, 2)+ROUND(Source!AE268*Source!I268, 2))), 2)</f>
        <v>1.71</v>
      </c>
      <c r="V745">
        <f ca="1">Source!Y268</f>
        <v>10.53</v>
      </c>
    </row>
    <row r="746" spans="1:26">
      <c r="C746" s="20" t="str">
        <f ca="1">"Объем: "&amp;Source!I268&amp;"=2/"&amp;"100"</f>
        <v>Объем: 0,02=2/100</v>
      </c>
    </row>
    <row r="747" spans="1:26" ht="14.25">
      <c r="A747" s="42"/>
      <c r="B747" s="43"/>
      <c r="C747" s="43" t="s">
        <v>389</v>
      </c>
      <c r="D747" s="26"/>
      <c r="E747" s="10"/>
      <c r="F747" s="27">
        <f ca="1">Source!AO268</f>
        <v>143.58000000000001</v>
      </c>
      <c r="G747" s="28" t="str">
        <f ca="1">Source!DG268</f>
        <v/>
      </c>
      <c r="H747" s="27">
        <f ca="1">ROUND(Source!AF268*Source!I268, 2)</f>
        <v>2.87</v>
      </c>
      <c r="I747" s="28"/>
      <c r="J747" s="28">
        <f ca="1">IF(Source!BA268&lt;&gt; 0, Source!BA268, 1)</f>
        <v>6.11</v>
      </c>
      <c r="K747" s="27">
        <f ca="1">Source!S268</f>
        <v>17.55</v>
      </c>
      <c r="L747" s="29"/>
      <c r="R747">
        <f>H747</f>
        <v>2.87</v>
      </c>
    </row>
    <row r="748" spans="1:26" ht="14.25">
      <c r="A748" s="42"/>
      <c r="B748" s="43"/>
      <c r="C748" s="43" t="s">
        <v>276</v>
      </c>
      <c r="D748" s="26"/>
      <c r="E748" s="10"/>
      <c r="F748" s="27">
        <f ca="1">Source!AM268</f>
        <v>144.37</v>
      </c>
      <c r="G748" s="28" t="str">
        <f ca="1">Source!DE268</f>
        <v/>
      </c>
      <c r="H748" s="27">
        <f ca="1">ROUND(Source!AD268*Source!I268, 2)</f>
        <v>2.89</v>
      </c>
      <c r="I748" s="28"/>
      <c r="J748" s="28">
        <f ca="1">IF(Source!BB268&lt;&gt; 0, Source!BB268, 1)</f>
        <v>6.11</v>
      </c>
      <c r="K748" s="27">
        <f ca="1">Source!Q268</f>
        <v>17.64</v>
      </c>
      <c r="L748" s="29"/>
    </row>
    <row r="749" spans="1:26" ht="14.25">
      <c r="A749" s="42"/>
      <c r="B749" s="43"/>
      <c r="C749" s="43" t="s">
        <v>392</v>
      </c>
      <c r="D749" s="26" t="s">
        <v>393</v>
      </c>
      <c r="E749" s="10">
        <f ca="1">Source!BZ268</f>
        <v>110</v>
      </c>
      <c r="F749" s="57" t="str">
        <f ca="1">CONCATENATE(" )", Source!DL268, Source!FT268, "=", Source!FX268)</f>
        <v xml:space="preserve"> )*0,9=99</v>
      </c>
      <c r="G749" s="58"/>
      <c r="H749" s="27">
        <f ca="1">SUM(S745:S751)</f>
        <v>2.84</v>
      </c>
      <c r="I749" s="31"/>
      <c r="J749" s="25">
        <f ca="1">Source!AT268</f>
        <v>99</v>
      </c>
      <c r="K749" s="27">
        <f ca="1">SUM(T745:T751)</f>
        <v>17.37</v>
      </c>
      <c r="L749" s="29"/>
    </row>
    <row r="750" spans="1:26" ht="14.25">
      <c r="A750" s="42"/>
      <c r="B750" s="43"/>
      <c r="C750" s="43" t="s">
        <v>394</v>
      </c>
      <c r="D750" s="26" t="s">
        <v>393</v>
      </c>
      <c r="E750" s="10">
        <f ca="1">Source!CA268</f>
        <v>70</v>
      </c>
      <c r="F750" s="57" t="str">
        <f ca="1">CONCATENATE(" )", Source!DM268, Source!FU268, "=", Source!FY268)</f>
        <v xml:space="preserve"> )*0,85=59,5</v>
      </c>
      <c r="G750" s="58"/>
      <c r="H750" s="27">
        <f ca="1">SUM(U745:U751)</f>
        <v>1.71</v>
      </c>
      <c r="I750" s="31"/>
      <c r="J750" s="25">
        <f ca="1">Source!AU268</f>
        <v>60</v>
      </c>
      <c r="K750" s="27">
        <f ca="1">SUM(V745:V751)</f>
        <v>10.53</v>
      </c>
      <c r="L750" s="29"/>
    </row>
    <row r="751" spans="1:26" ht="14.25">
      <c r="A751" s="44"/>
      <c r="B751" s="45"/>
      <c r="C751" s="45" t="s">
        <v>395</v>
      </c>
      <c r="D751" s="32" t="s">
        <v>396</v>
      </c>
      <c r="E751" s="33">
        <f ca="1">Source!AQ268</f>
        <v>15.64</v>
      </c>
      <c r="F751" s="34"/>
      <c r="G751" s="35" t="str">
        <f ca="1">Source!DI268</f>
        <v/>
      </c>
      <c r="H751" s="34"/>
      <c r="I751" s="35"/>
      <c r="J751" s="35"/>
      <c r="K751" s="34"/>
      <c r="L751" s="36">
        <f ca="1">Source!U268</f>
        <v>0.31280000000000002</v>
      </c>
    </row>
    <row r="752" spans="1:26" ht="15">
      <c r="G752" s="56">
        <f ca="1">H747+H748+H749+H750</f>
        <v>10.309999999999999</v>
      </c>
      <c r="H752" s="56"/>
      <c r="J752" s="56">
        <f ca="1">K747+K748+K749+K750</f>
        <v>63.09</v>
      </c>
      <c r="K752" s="56"/>
      <c r="L752" s="37">
        <f ca="1">Source!U268</f>
        <v>0.31280000000000002</v>
      </c>
      <c r="O752" s="21">
        <f>G752</f>
        <v>10.309999999999999</v>
      </c>
      <c r="P752" s="21">
        <f>J752</f>
        <v>63.09</v>
      </c>
      <c r="Q752" s="21">
        <f>L752</f>
        <v>0.31280000000000002</v>
      </c>
      <c r="W752">
        <f ca="1">IF(Source!BI268&lt;=1,H747+H748+H749+H750, 0)</f>
        <v>10.309999999999999</v>
      </c>
      <c r="X752">
        <f ca="1">IF(Source!BI268=2,H747+H748+H749+H750, 0)</f>
        <v>0</v>
      </c>
      <c r="Y752">
        <f ca="1">IF(Source!BI268=3,H747+H748+H749+H750, 0)</f>
        <v>0</v>
      </c>
      <c r="Z752">
        <f ca="1">IF(Source!BI268=4,H747+H748+H749+H750, 0)</f>
        <v>0</v>
      </c>
    </row>
    <row r="753" spans="1:26" ht="42.75">
      <c r="A753" s="42" t="str">
        <f ca="1">Source!E269</f>
        <v>75</v>
      </c>
      <c r="B753" s="43" t="str">
        <f ca="1">Source!F269</f>
        <v>м08-03-596-06</v>
      </c>
      <c r="C753" s="43" t="str">
        <f ca="1">Source!G269</f>
        <v>Установка прожектора, отдельно устанавливаемый на кронштейне, с лампой мощностью 1000 Вт</v>
      </c>
      <c r="D753" s="26" t="str">
        <f ca="1">Source!H269</f>
        <v>100 ШТ</v>
      </c>
      <c r="E753" s="10">
        <f ca="1">Source!I269</f>
        <v>0.12</v>
      </c>
      <c r="F753" s="27">
        <f ca="1">Source!AL269+Source!AM269+Source!AO269</f>
        <v>20261.260000000002</v>
      </c>
      <c r="G753" s="28"/>
      <c r="H753" s="27"/>
      <c r="I753" s="28" t="str">
        <f ca="1">Source!BO269</f>
        <v/>
      </c>
      <c r="J753" s="28"/>
      <c r="K753" s="27"/>
      <c r="L753" s="29"/>
      <c r="S753">
        <f ca="1">ROUND((Source!FX269/100)*((ROUND(Source!AF269*Source!I269, 2)+ROUND(Source!AE269*Source!I269, 2))), 2)</f>
        <v>538.87</v>
      </c>
      <c r="T753">
        <f ca="1">Source!X269</f>
        <v>3292.48</v>
      </c>
      <c r="U753">
        <f ca="1">ROUND((Source!FY269/100)*((ROUND(Source!AF269*Source!I269, 2)+ROUND(Source!AE269*Source!I269, 2))), 2)</f>
        <v>368.7</v>
      </c>
      <c r="V753">
        <f ca="1">Source!Y269</f>
        <v>2252.75</v>
      </c>
    </row>
    <row r="754" spans="1:26" ht="14.25">
      <c r="A754" s="42"/>
      <c r="B754" s="43"/>
      <c r="C754" s="43" t="s">
        <v>389</v>
      </c>
      <c r="D754" s="26"/>
      <c r="E754" s="10"/>
      <c r="F754" s="27">
        <f ca="1">Source!AO269</f>
        <v>3229.95</v>
      </c>
      <c r="G754" s="28" t="str">
        <f ca="1">Source!DG269</f>
        <v/>
      </c>
      <c r="H754" s="27">
        <f ca="1">ROUND(Source!AF269*Source!I269, 2)</f>
        <v>387.59</v>
      </c>
      <c r="I754" s="28"/>
      <c r="J754" s="28">
        <f ca="1">IF(Source!BA269&lt;&gt; 0, Source!BA269, 1)</f>
        <v>6.11</v>
      </c>
      <c r="K754" s="27">
        <f ca="1">Source!S269</f>
        <v>2368.1999999999998</v>
      </c>
      <c r="L754" s="29"/>
      <c r="R754">
        <f>H754</f>
        <v>387.59</v>
      </c>
    </row>
    <row r="755" spans="1:26" ht="14.25">
      <c r="A755" s="42"/>
      <c r="B755" s="43"/>
      <c r="C755" s="43" t="s">
        <v>276</v>
      </c>
      <c r="D755" s="26"/>
      <c r="E755" s="10"/>
      <c r="F755" s="27">
        <f ca="1">Source!AM269</f>
        <v>15733.67</v>
      </c>
      <c r="G755" s="28" t="str">
        <f ca="1">Source!DE269</f>
        <v/>
      </c>
      <c r="H755" s="27">
        <f ca="1">ROUND(Source!AD269*Source!I269, 2)</f>
        <v>1888.04</v>
      </c>
      <c r="I755" s="28"/>
      <c r="J755" s="28">
        <f ca="1">IF(Source!BB269&lt;&gt; 0, Source!BB269, 1)</f>
        <v>6.11</v>
      </c>
      <c r="K755" s="27">
        <f ca="1">Source!Q269</f>
        <v>11535.93</v>
      </c>
      <c r="L755" s="29"/>
    </row>
    <row r="756" spans="1:26" ht="14.25">
      <c r="A756" s="42"/>
      <c r="B756" s="43"/>
      <c r="C756" s="43" t="s">
        <v>390</v>
      </c>
      <c r="D756" s="26"/>
      <c r="E756" s="10"/>
      <c r="F756" s="27">
        <f ca="1">Source!AN269</f>
        <v>1496.96</v>
      </c>
      <c r="G756" s="28" t="str">
        <f ca="1">Source!DF269</f>
        <v/>
      </c>
      <c r="H756" s="30">
        <f ca="1">ROUND(Source!AE269*Source!I269, 2)</f>
        <v>179.64</v>
      </c>
      <c r="I756" s="28"/>
      <c r="J756" s="28">
        <f ca="1">IF(Source!BS269&lt;&gt; 0, Source!BS269, 1)</f>
        <v>6.11</v>
      </c>
      <c r="K756" s="30">
        <f ca="1">Source!R269</f>
        <v>1097.57</v>
      </c>
      <c r="L756" s="29"/>
      <c r="R756">
        <f>H756</f>
        <v>179.64</v>
      </c>
    </row>
    <row r="757" spans="1:26" ht="14.25">
      <c r="A757" s="42"/>
      <c r="B757" s="43"/>
      <c r="C757" s="43" t="s">
        <v>391</v>
      </c>
      <c r="D757" s="26"/>
      <c r="E757" s="10"/>
      <c r="F757" s="27">
        <f ca="1">Source!AL269</f>
        <v>1297.6400000000001</v>
      </c>
      <c r="G757" s="28" t="str">
        <f ca="1">Source!DD269</f>
        <v/>
      </c>
      <c r="H757" s="27">
        <f ca="1">ROUND(Source!AC269*Source!I269, 2)</f>
        <v>155.72</v>
      </c>
      <c r="I757" s="28"/>
      <c r="J757" s="28">
        <f ca="1">IF(Source!BC269&lt;&gt; 0, Source!BC269, 1)</f>
        <v>6.11</v>
      </c>
      <c r="K757" s="27">
        <f ca="1">Source!P269</f>
        <v>951.43</v>
      </c>
      <c r="L757" s="29"/>
    </row>
    <row r="758" spans="1:26" ht="14.25">
      <c r="A758" s="42"/>
      <c r="B758" s="43"/>
      <c r="C758" s="43" t="s">
        <v>392</v>
      </c>
      <c r="D758" s="26" t="s">
        <v>393</v>
      </c>
      <c r="E758" s="10">
        <f ca="1">Source!BZ269</f>
        <v>95</v>
      </c>
      <c r="F758" s="46"/>
      <c r="G758" s="28"/>
      <c r="H758" s="27">
        <f ca="1">SUM(S753:S762)</f>
        <v>538.87</v>
      </c>
      <c r="I758" s="31"/>
      <c r="J758" s="25">
        <f ca="1">Source!AT269</f>
        <v>95</v>
      </c>
      <c r="K758" s="27">
        <f ca="1">SUM(T753:T762)</f>
        <v>3292.48</v>
      </c>
      <c r="L758" s="29"/>
    </row>
    <row r="759" spans="1:26" ht="14.25">
      <c r="A759" s="42"/>
      <c r="B759" s="43"/>
      <c r="C759" s="43" t="s">
        <v>394</v>
      </c>
      <c r="D759" s="26" t="s">
        <v>393</v>
      </c>
      <c r="E759" s="10">
        <f ca="1">Source!CA269</f>
        <v>65</v>
      </c>
      <c r="F759" s="46"/>
      <c r="G759" s="28"/>
      <c r="H759" s="27">
        <f ca="1">SUM(U753:U762)</f>
        <v>368.7</v>
      </c>
      <c r="I759" s="31"/>
      <c r="J759" s="25">
        <f ca="1">Source!AU269</f>
        <v>65</v>
      </c>
      <c r="K759" s="27">
        <f ca="1">SUM(V753:V762)</f>
        <v>2252.75</v>
      </c>
      <c r="L759" s="29"/>
    </row>
    <row r="760" spans="1:26" ht="14.25">
      <c r="A760" s="42"/>
      <c r="B760" s="43"/>
      <c r="C760" s="43" t="s">
        <v>395</v>
      </c>
      <c r="D760" s="26" t="s">
        <v>396</v>
      </c>
      <c r="E760" s="10">
        <f ca="1">Source!AQ269</f>
        <v>325.60000000000002</v>
      </c>
      <c r="F760" s="27"/>
      <c r="G760" s="28" t="str">
        <f ca="1">Source!DI269</f>
        <v/>
      </c>
      <c r="H760" s="27"/>
      <c r="I760" s="28"/>
      <c r="J760" s="28"/>
      <c r="K760" s="27"/>
      <c r="L760" s="38">
        <f ca="1">Source!U269</f>
        <v>39.072000000000003</v>
      </c>
    </row>
    <row r="761" spans="1:26" ht="28.5">
      <c r="A761" s="42" t="str">
        <f ca="1">Source!E270</f>
        <v>75,1</v>
      </c>
      <c r="B761" s="43" t="str">
        <f ca="1">Source!F270</f>
        <v>20.3.01.05-0001</v>
      </c>
      <c r="C761" s="43" t="str">
        <f ca="1">Source!G270</f>
        <v>Решетка защитная для светильника типа НСП 43М</v>
      </c>
      <c r="D761" s="26" t="str">
        <f ca="1">Source!H270</f>
        <v>шт.</v>
      </c>
      <c r="E761" s="10">
        <f ca="1">Source!I270</f>
        <v>12</v>
      </c>
      <c r="F761" s="27">
        <f ca="1">Source!AL270+Source!AM270+Source!AO270</f>
        <v>89.56</v>
      </c>
      <c r="G761" s="39" t="s">
        <v>1069</v>
      </c>
      <c r="H761" s="27">
        <f ca="1">ROUND(Source!AC270*Source!I270, 2)+ROUND(Source!AD270*Source!I270, 2)+ROUND(Source!AF270*Source!I270, 2)</f>
        <v>1074.72</v>
      </c>
      <c r="I761" s="28"/>
      <c r="J761" s="28">
        <f ca="1">IF(Source!BC270&lt;&gt; 0, Source!BC270, 1)</f>
        <v>6.11</v>
      </c>
      <c r="K761" s="27">
        <f ca="1">Source!O270</f>
        <v>6566.54</v>
      </c>
      <c r="L761" s="29"/>
      <c r="S761">
        <f ca="1">ROUND((Source!FX270/100)*((ROUND(Source!AF270*Source!I270, 2)+ROUND(Source!AE270*Source!I270, 2))), 2)</f>
        <v>0</v>
      </c>
      <c r="T761">
        <f ca="1">Source!X270</f>
        <v>0</v>
      </c>
      <c r="U761">
        <f ca="1">ROUND((Source!FY270/100)*((ROUND(Source!AF270*Source!I270, 2)+ROUND(Source!AE270*Source!I270, 2))), 2)</f>
        <v>0</v>
      </c>
      <c r="V761">
        <f ca="1">Source!Y270</f>
        <v>0</v>
      </c>
      <c r="W761">
        <f ca="1">IF(Source!BI270&lt;=1,H761, 0)</f>
        <v>0</v>
      </c>
      <c r="X761">
        <f ca="1">IF(Source!BI270=2,H761, 0)</f>
        <v>1074.72</v>
      </c>
      <c r="Y761">
        <f ca="1">IF(Source!BI270=3,H761, 0)</f>
        <v>0</v>
      </c>
      <c r="Z761">
        <f ca="1">IF(Source!BI270=4,H761, 0)</f>
        <v>0</v>
      </c>
    </row>
    <row r="762" spans="1:26" ht="57">
      <c r="A762" s="44" t="str">
        <f ca="1">Source!E271</f>
        <v>75,2</v>
      </c>
      <c r="B762" s="45" t="str">
        <f ca="1">Source!F271</f>
        <v>20.3.04.04-0014</v>
      </c>
      <c r="C762" s="45" t="str">
        <f ca="1">Source!G271</f>
        <v>Прожектор с отражателем алюминиевым альзакированным и защитным силикатным стеклом, тип ЖО 07-150-001</v>
      </c>
      <c r="D762" s="32" t="str">
        <f ca="1">Source!H271</f>
        <v>шт.</v>
      </c>
      <c r="E762" s="33">
        <f ca="1">Source!I271</f>
        <v>12</v>
      </c>
      <c r="F762" s="34">
        <f ca="1">Source!AL271+Source!AM271+Source!AO271</f>
        <v>1030.99</v>
      </c>
      <c r="G762" s="40" t="s">
        <v>1069</v>
      </c>
      <c r="H762" s="34">
        <f ca="1">ROUND(Source!AC271*Source!I271, 2)+ROUND(Source!AD271*Source!I271, 2)+ROUND(Source!AF271*Source!I271, 2)</f>
        <v>12371.88</v>
      </c>
      <c r="I762" s="35"/>
      <c r="J762" s="35">
        <f ca="1">IF(Source!BC271&lt;&gt; 0, Source!BC271, 1)</f>
        <v>6.11</v>
      </c>
      <c r="K762" s="34">
        <f ca="1">Source!O271</f>
        <v>75592.19</v>
      </c>
      <c r="L762" s="41"/>
      <c r="S762">
        <f ca="1">ROUND((Source!FX271/100)*((ROUND(Source!AF271*Source!I271, 2)+ROUND(Source!AE271*Source!I271, 2))), 2)</f>
        <v>0</v>
      </c>
      <c r="T762">
        <f ca="1">Source!X271</f>
        <v>0</v>
      </c>
      <c r="U762">
        <f ca="1">ROUND((Source!FY271/100)*((ROUND(Source!AF271*Source!I271, 2)+ROUND(Source!AE271*Source!I271, 2))), 2)</f>
        <v>0</v>
      </c>
      <c r="V762">
        <f ca="1">Source!Y271</f>
        <v>0</v>
      </c>
      <c r="W762">
        <f ca="1">IF(Source!BI271&lt;=1,H762, 0)</f>
        <v>0</v>
      </c>
      <c r="X762">
        <f ca="1">IF(Source!BI271=2,H762, 0)</f>
        <v>12371.88</v>
      </c>
      <c r="Y762">
        <f ca="1">IF(Source!BI271=3,H762, 0)</f>
        <v>0</v>
      </c>
      <c r="Z762">
        <f ca="1">IF(Source!BI271=4,H762, 0)</f>
        <v>0</v>
      </c>
    </row>
    <row r="763" spans="1:26" ht="15">
      <c r="G763" s="56">
        <f ca="1">H754+H755+H757+H758+H759+SUM(H761:H762)</f>
        <v>16785.519999999997</v>
      </c>
      <c r="H763" s="56"/>
      <c r="J763" s="56">
        <f ca="1">K754+K755+K757+K758+K759+SUM(K761:K762)</f>
        <v>102559.51999999999</v>
      </c>
      <c r="K763" s="56"/>
      <c r="L763" s="37">
        <f ca="1">Source!U269</f>
        <v>39.072000000000003</v>
      </c>
      <c r="O763" s="21">
        <f>G763</f>
        <v>16785.519999999997</v>
      </c>
      <c r="P763" s="21">
        <f>J763</f>
        <v>102559.51999999999</v>
      </c>
      <c r="Q763" s="21">
        <f>L763</f>
        <v>39.072000000000003</v>
      </c>
      <c r="W763">
        <f ca="1">IF(Source!BI269&lt;=1,H754+H755+H757+H758+H759, 0)</f>
        <v>0</v>
      </c>
      <c r="X763">
        <f ca="1">IF(Source!BI269=2,H754+H755+H757+H758+H759, 0)</f>
        <v>3338.9199999999996</v>
      </c>
      <c r="Y763">
        <f ca="1">IF(Source!BI269=3,H754+H755+H757+H758+H759, 0)</f>
        <v>0</v>
      </c>
      <c r="Z763">
        <f ca="1">IF(Source!BI269=4,H754+H755+H757+H758+H759, 0)</f>
        <v>0</v>
      </c>
    </row>
    <row r="764" spans="1:26" ht="28.5">
      <c r="A764" s="42" t="str">
        <f ca="1">Source!E272</f>
        <v>76</v>
      </c>
      <c r="B764" s="43" t="str">
        <f ca="1">Source!F272</f>
        <v>68-18-1</v>
      </c>
      <c r="C764" s="43" t="str">
        <f ca="1">Source!G272</f>
        <v>Заделка швов цементным раствором в существующих бордюрах</v>
      </c>
      <c r="D764" s="26" t="str">
        <f ca="1">Source!H272</f>
        <v>м</v>
      </c>
      <c r="E764" s="10">
        <f ca="1">Source!I272</f>
        <v>2</v>
      </c>
      <c r="F764" s="27">
        <f ca="1">Source!AL272+Source!AM272+Source!AO272</f>
        <v>1.23</v>
      </c>
      <c r="G764" s="28"/>
      <c r="H764" s="27"/>
      <c r="I764" s="28" t="str">
        <f ca="1">Source!BO272</f>
        <v/>
      </c>
      <c r="J764" s="28"/>
      <c r="K764" s="27"/>
      <c r="L764" s="29"/>
      <c r="S764">
        <f ca="1">ROUND((Source!FX272/100)*((ROUND(Source!AF272*Source!I272, 2)+ROUND(Source!AE272*Source!I272, 2))), 2)</f>
        <v>2.56</v>
      </c>
      <c r="T764">
        <f ca="1">Source!X272</f>
        <v>15.63</v>
      </c>
      <c r="U764">
        <f ca="1">ROUND((Source!FY272/100)*((ROUND(Source!AF272*Source!I272, 2)+ROUND(Source!AE272*Source!I272, 2))), 2)</f>
        <v>1.48</v>
      </c>
      <c r="V764">
        <f ca="1">Source!Y272</f>
        <v>9.02</v>
      </c>
    </row>
    <row r="765" spans="1:26" ht="14.25">
      <c r="A765" s="42"/>
      <c r="B765" s="43"/>
      <c r="C765" s="43" t="s">
        <v>389</v>
      </c>
      <c r="D765" s="26"/>
      <c r="E765" s="10"/>
      <c r="F765" s="27">
        <f ca="1">Source!AO272</f>
        <v>1.23</v>
      </c>
      <c r="G765" s="28" t="str">
        <f ca="1">Source!DG272</f>
        <v/>
      </c>
      <c r="H765" s="27">
        <f ca="1">ROUND(Source!AF272*Source!I272, 2)</f>
        <v>2.46</v>
      </c>
      <c r="I765" s="28"/>
      <c r="J765" s="28">
        <f ca="1">IF(Source!BA272&lt;&gt; 0, Source!BA272, 1)</f>
        <v>6.11</v>
      </c>
      <c r="K765" s="27">
        <f ca="1">Source!S272</f>
        <v>15.03</v>
      </c>
      <c r="L765" s="29"/>
      <c r="R765">
        <f>H765</f>
        <v>2.46</v>
      </c>
    </row>
    <row r="766" spans="1:26" ht="14.25">
      <c r="A766" s="42"/>
      <c r="B766" s="43"/>
      <c r="C766" s="43" t="s">
        <v>392</v>
      </c>
      <c r="D766" s="26" t="s">
        <v>393</v>
      </c>
      <c r="E766" s="10">
        <f ca="1">Source!BZ272</f>
        <v>104</v>
      </c>
      <c r="F766" s="46"/>
      <c r="G766" s="28"/>
      <c r="H766" s="27">
        <f ca="1">SUM(S764:S769)</f>
        <v>2.56</v>
      </c>
      <c r="I766" s="31"/>
      <c r="J766" s="25">
        <f ca="1">Source!AT272</f>
        <v>104</v>
      </c>
      <c r="K766" s="27">
        <f ca="1">SUM(T764:T769)</f>
        <v>15.63</v>
      </c>
      <c r="L766" s="29"/>
    </row>
    <row r="767" spans="1:26" ht="14.25">
      <c r="A767" s="42"/>
      <c r="B767" s="43"/>
      <c r="C767" s="43" t="s">
        <v>394</v>
      </c>
      <c r="D767" s="26" t="s">
        <v>393</v>
      </c>
      <c r="E767" s="10">
        <f ca="1">Source!CA272</f>
        <v>60</v>
      </c>
      <c r="F767" s="46"/>
      <c r="G767" s="28"/>
      <c r="H767" s="27">
        <f ca="1">SUM(U764:U769)</f>
        <v>1.48</v>
      </c>
      <c r="I767" s="31"/>
      <c r="J767" s="25">
        <f ca="1">Source!AU272</f>
        <v>60</v>
      </c>
      <c r="K767" s="27">
        <f ca="1">SUM(V764:V769)</f>
        <v>9.02</v>
      </c>
      <c r="L767" s="29"/>
    </row>
    <row r="768" spans="1:26" ht="14.25">
      <c r="A768" s="42"/>
      <c r="B768" s="43"/>
      <c r="C768" s="43" t="s">
        <v>395</v>
      </c>
      <c r="D768" s="26" t="s">
        <v>396</v>
      </c>
      <c r="E768" s="10">
        <f ca="1">Source!AQ272</f>
        <v>0.16</v>
      </c>
      <c r="F768" s="27"/>
      <c r="G768" s="28" t="str">
        <f ca="1">Source!DI272</f>
        <v/>
      </c>
      <c r="H768" s="27"/>
      <c r="I768" s="28"/>
      <c r="J768" s="28"/>
      <c r="K768" s="27"/>
      <c r="L768" s="38">
        <f ca="1">Source!U272</f>
        <v>0.32</v>
      </c>
    </row>
    <row r="769" spans="1:26" ht="28.5">
      <c r="A769" s="44" t="str">
        <f ca="1">Source!E273</f>
        <v>76,1</v>
      </c>
      <c r="B769" s="45" t="str">
        <f ca="1">Source!F273</f>
        <v>04.3.02.12-0006</v>
      </c>
      <c r="C769" s="45" t="str">
        <f ca="1">Source!G273</f>
        <v>Смесь штукатурная "БИРСС 22" (марка М100)</v>
      </c>
      <c r="D769" s="32" t="str">
        <f ca="1">Source!H273</f>
        <v>т</v>
      </c>
      <c r="E769" s="33">
        <f ca="1">Source!I273</f>
        <v>2E-3</v>
      </c>
      <c r="F769" s="34">
        <f ca="1">Source!AL273+Source!AM273+Source!AO273</f>
        <v>1113.1099999999999</v>
      </c>
      <c r="G769" s="40" t="s">
        <v>1069</v>
      </c>
      <c r="H769" s="34">
        <f ca="1">ROUND(Source!AC273*Source!I273, 2)+ROUND(Source!AD273*Source!I273, 2)+ROUND(Source!AF273*Source!I273, 2)</f>
        <v>2.23</v>
      </c>
      <c r="I769" s="35"/>
      <c r="J769" s="35">
        <f ca="1">IF(Source!BC273&lt;&gt; 0, Source!BC273, 1)</f>
        <v>6.11</v>
      </c>
      <c r="K769" s="34">
        <f ca="1">Source!O273</f>
        <v>13.6</v>
      </c>
      <c r="L769" s="41"/>
      <c r="S769">
        <f ca="1">ROUND((Source!FX273/100)*((ROUND(Source!AF273*Source!I273, 2)+ROUND(Source!AE273*Source!I273, 2))), 2)</f>
        <v>0</v>
      </c>
      <c r="T769">
        <f ca="1">Source!X273</f>
        <v>0</v>
      </c>
      <c r="U769">
        <f ca="1">ROUND((Source!FY273/100)*((ROUND(Source!AF273*Source!I273, 2)+ROUND(Source!AE273*Source!I273, 2))), 2)</f>
        <v>0</v>
      </c>
      <c r="V769">
        <f ca="1">Source!Y273</f>
        <v>0</v>
      </c>
      <c r="W769">
        <f ca="1">IF(Source!BI273&lt;=1,H769, 0)</f>
        <v>2.23</v>
      </c>
      <c r="X769">
        <f ca="1">IF(Source!BI273=2,H769, 0)</f>
        <v>0</v>
      </c>
      <c r="Y769">
        <f ca="1">IF(Source!BI273=3,H769, 0)</f>
        <v>0</v>
      </c>
      <c r="Z769">
        <f ca="1">IF(Source!BI273=4,H769, 0)</f>
        <v>0</v>
      </c>
    </row>
    <row r="770" spans="1:26" ht="15">
      <c r="G770" s="56">
        <f ca="1">H765+H766+H767+SUM(H769:H769)</f>
        <v>8.73</v>
      </c>
      <c r="H770" s="56"/>
      <c r="J770" s="56">
        <f ca="1">K765+K766+K767+SUM(K769:K769)</f>
        <v>53.28</v>
      </c>
      <c r="K770" s="56"/>
      <c r="L770" s="37">
        <f ca="1">Source!U272</f>
        <v>0.32</v>
      </c>
      <c r="O770" s="21">
        <f>G770</f>
        <v>8.73</v>
      </c>
      <c r="P770" s="21">
        <f>J770</f>
        <v>53.28</v>
      </c>
      <c r="Q770" s="21">
        <f>L770</f>
        <v>0.32</v>
      </c>
      <c r="W770">
        <f ca="1">IF(Source!BI272&lt;=1,H765+H766+H767, 0)</f>
        <v>6.5</v>
      </c>
      <c r="X770">
        <f ca="1">IF(Source!BI272=2,H765+H766+H767, 0)</f>
        <v>0</v>
      </c>
      <c r="Y770">
        <f ca="1">IF(Source!BI272=3,H765+H766+H767, 0)</f>
        <v>0</v>
      </c>
      <c r="Z770">
        <f ca="1">IF(Source!BI272=4,H765+H766+H767, 0)</f>
        <v>0</v>
      </c>
    </row>
    <row r="771" spans="1:26" ht="28.5">
      <c r="A771" s="42" t="str">
        <f ca="1">Source!E274</f>
        <v>77</v>
      </c>
      <c r="B771" s="43" t="str">
        <f ca="1">Source!F274</f>
        <v>м10-02-016-06</v>
      </c>
      <c r="C771" s="43" t="str">
        <f ca="1">Source!G274</f>
        <v>Отдельно устанавливаемый преобразователь или блок питания</v>
      </c>
      <c r="D771" s="26" t="str">
        <f ca="1">Source!H274</f>
        <v>ШТ</v>
      </c>
      <c r="E771" s="10">
        <f ca="1">Source!I274</f>
        <v>4</v>
      </c>
      <c r="F771" s="27">
        <f ca="1">Source!AL274+Source!AM274+Source!AO274</f>
        <v>199.95</v>
      </c>
      <c r="G771" s="28"/>
      <c r="H771" s="27"/>
      <c r="I771" s="28" t="str">
        <f ca="1">Source!BO274</f>
        <v/>
      </c>
      <c r="J771" s="28"/>
      <c r="K771" s="27"/>
      <c r="L771" s="29"/>
      <c r="S771">
        <f ca="1">ROUND((Source!FX274/100)*((ROUND(Source!AF274*Source!I274, 2)+ROUND(Source!AE274*Source!I274, 2))), 2)</f>
        <v>372.61</v>
      </c>
      <c r="T771">
        <f ca="1">Source!X274</f>
        <v>2276.63</v>
      </c>
      <c r="U771">
        <f ca="1">ROUND((Source!FY274/100)*((ROUND(Source!AF274*Source!I274, 2)+ROUND(Source!AE274*Source!I274, 2))), 2)</f>
        <v>279.45999999999998</v>
      </c>
      <c r="V771">
        <f ca="1">Source!Y274</f>
        <v>1707.47</v>
      </c>
    </row>
    <row r="772" spans="1:26" ht="14.25">
      <c r="A772" s="42"/>
      <c r="B772" s="43"/>
      <c r="C772" s="43" t="s">
        <v>389</v>
      </c>
      <c r="D772" s="26"/>
      <c r="E772" s="10"/>
      <c r="F772" s="27">
        <f ca="1">Source!AO274</f>
        <v>112.01</v>
      </c>
      <c r="G772" s="28" t="str">
        <f ca="1">Source!DG274</f>
        <v/>
      </c>
      <c r="H772" s="27">
        <f ca="1">ROUND(Source!AF274*Source!I274, 2)</f>
        <v>448.04</v>
      </c>
      <c r="I772" s="28"/>
      <c r="J772" s="28">
        <f ca="1">IF(Source!BA274&lt;&gt; 0, Source!BA274, 1)</f>
        <v>6.11</v>
      </c>
      <c r="K772" s="27">
        <f ca="1">Source!S274</f>
        <v>2737.52</v>
      </c>
      <c r="L772" s="29"/>
      <c r="R772">
        <f>H772</f>
        <v>448.04</v>
      </c>
    </row>
    <row r="773" spans="1:26" ht="14.25">
      <c r="A773" s="42"/>
      <c r="B773" s="43"/>
      <c r="C773" s="43" t="s">
        <v>276</v>
      </c>
      <c r="D773" s="26"/>
      <c r="E773" s="10"/>
      <c r="F773" s="27">
        <f ca="1">Source!AM274</f>
        <v>39.6</v>
      </c>
      <c r="G773" s="28" t="str">
        <f ca="1">Source!DE274</f>
        <v/>
      </c>
      <c r="H773" s="27">
        <f ca="1">ROUND(Source!AD274*Source!I274, 2)</f>
        <v>158.4</v>
      </c>
      <c r="I773" s="28"/>
      <c r="J773" s="28">
        <f ca="1">IF(Source!BB274&lt;&gt; 0, Source!BB274, 1)</f>
        <v>6.11</v>
      </c>
      <c r="K773" s="27">
        <f ca="1">Source!Q274</f>
        <v>967.82</v>
      </c>
      <c r="L773" s="29"/>
    </row>
    <row r="774" spans="1:26" ht="14.25">
      <c r="A774" s="42"/>
      <c r="B774" s="43"/>
      <c r="C774" s="43" t="s">
        <v>390</v>
      </c>
      <c r="D774" s="26"/>
      <c r="E774" s="10"/>
      <c r="F774" s="27">
        <f ca="1">Source!AN274</f>
        <v>4.43</v>
      </c>
      <c r="G774" s="28" t="str">
        <f ca="1">Source!DF274</f>
        <v/>
      </c>
      <c r="H774" s="30">
        <f ca="1">ROUND(Source!AE274*Source!I274, 2)</f>
        <v>17.72</v>
      </c>
      <c r="I774" s="28"/>
      <c r="J774" s="28">
        <f ca="1">IF(Source!BS274&lt;&gt; 0, Source!BS274, 1)</f>
        <v>6.11</v>
      </c>
      <c r="K774" s="30">
        <f ca="1">Source!R274</f>
        <v>108.27</v>
      </c>
      <c r="L774" s="29"/>
      <c r="R774">
        <f>H774</f>
        <v>17.72</v>
      </c>
    </row>
    <row r="775" spans="1:26" ht="14.25">
      <c r="A775" s="42"/>
      <c r="B775" s="43"/>
      <c r="C775" s="43" t="s">
        <v>391</v>
      </c>
      <c r="D775" s="26"/>
      <c r="E775" s="10"/>
      <c r="F775" s="27">
        <f ca="1">Source!AL274</f>
        <v>48.34</v>
      </c>
      <c r="G775" s="28" t="str">
        <f ca="1">Source!DD274</f>
        <v/>
      </c>
      <c r="H775" s="27">
        <f ca="1">ROUND(Source!AC274*Source!I274, 2)</f>
        <v>193.36</v>
      </c>
      <c r="I775" s="28"/>
      <c r="J775" s="28">
        <f ca="1">IF(Source!BC274&lt;&gt; 0, Source!BC274, 1)</f>
        <v>6.11</v>
      </c>
      <c r="K775" s="27">
        <f ca="1">Source!P274</f>
        <v>1181.43</v>
      </c>
      <c r="L775" s="29"/>
    </row>
    <row r="776" spans="1:26" ht="14.25">
      <c r="A776" s="42"/>
      <c r="B776" s="43"/>
      <c r="C776" s="43" t="s">
        <v>392</v>
      </c>
      <c r="D776" s="26" t="s">
        <v>393</v>
      </c>
      <c r="E776" s="10">
        <f ca="1">Source!BZ274</f>
        <v>80</v>
      </c>
      <c r="F776" s="46"/>
      <c r="G776" s="28"/>
      <c r="H776" s="27">
        <f ca="1">SUM(S771:S779)</f>
        <v>372.61</v>
      </c>
      <c r="I776" s="31"/>
      <c r="J776" s="25">
        <f ca="1">Source!AT274</f>
        <v>80</v>
      </c>
      <c r="K776" s="27">
        <f ca="1">SUM(T771:T779)</f>
        <v>2276.63</v>
      </c>
      <c r="L776" s="29"/>
    </row>
    <row r="777" spans="1:26" ht="14.25">
      <c r="A777" s="42"/>
      <c r="B777" s="43"/>
      <c r="C777" s="43" t="s">
        <v>394</v>
      </c>
      <c r="D777" s="26" t="s">
        <v>393</v>
      </c>
      <c r="E777" s="10">
        <f ca="1">Source!CA274</f>
        <v>60</v>
      </c>
      <c r="F777" s="46"/>
      <c r="G777" s="28"/>
      <c r="H777" s="27">
        <f ca="1">SUM(U771:U779)</f>
        <v>279.45999999999998</v>
      </c>
      <c r="I777" s="31"/>
      <c r="J777" s="25">
        <f ca="1">Source!AU274</f>
        <v>60</v>
      </c>
      <c r="K777" s="27">
        <f ca="1">SUM(V771:V779)</f>
        <v>1707.47</v>
      </c>
      <c r="L777" s="29"/>
    </row>
    <row r="778" spans="1:26" ht="14.25">
      <c r="A778" s="42"/>
      <c r="B778" s="43"/>
      <c r="C778" s="43" t="s">
        <v>395</v>
      </c>
      <c r="D778" s="26" t="s">
        <v>396</v>
      </c>
      <c r="E778" s="10">
        <f ca="1">Source!AQ274</f>
        <v>10.1</v>
      </c>
      <c r="F778" s="27"/>
      <c r="G778" s="28" t="str">
        <f ca="1">Source!DI274</f>
        <v/>
      </c>
      <c r="H778" s="27"/>
      <c r="I778" s="28"/>
      <c r="J778" s="28"/>
      <c r="K778" s="27"/>
      <c r="L778" s="38">
        <f ca="1">Source!U274</f>
        <v>40.4</v>
      </c>
    </row>
    <row r="779" spans="1:26" ht="42.75">
      <c r="A779" s="44" t="str">
        <f ca="1">Source!E275</f>
        <v>77,1</v>
      </c>
      <c r="B779" s="45" t="str">
        <f ca="1">Source!F275</f>
        <v>62.4.02.04-0001</v>
      </c>
      <c r="C779" s="45" t="str">
        <f ca="1">Source!G275</f>
        <v>Блок аварийного питания Relco INVERLUX PLUS SA-SE (Es1) встраиваемый в светильник</v>
      </c>
      <c r="D779" s="32" t="str">
        <f ca="1">Source!H275</f>
        <v>шт.</v>
      </c>
      <c r="E779" s="33">
        <f ca="1">Source!I275</f>
        <v>4</v>
      </c>
      <c r="F779" s="34">
        <f ca="1">Source!AL275+Source!AM275+Source!AO275</f>
        <v>280.67</v>
      </c>
      <c r="G779" s="40" t="s">
        <v>1069</v>
      </c>
      <c r="H779" s="34">
        <f ca="1">ROUND(Source!AC275*Source!I275, 2)+ROUND(Source!AD275*Source!I275, 2)+ROUND(Source!AF275*Source!I275, 2)</f>
        <v>1122.68</v>
      </c>
      <c r="I779" s="35"/>
      <c r="J779" s="35">
        <f ca="1">IF(Source!BC275&lt;&gt; 0, Source!BC275, 1)</f>
        <v>6.11</v>
      </c>
      <c r="K779" s="34">
        <f ca="1">Source!O275</f>
        <v>6859.57</v>
      </c>
      <c r="L779" s="41"/>
      <c r="S779">
        <f ca="1">ROUND((Source!FX275/100)*((ROUND(Source!AF275*Source!I275, 2)+ROUND(Source!AE275*Source!I275, 2))), 2)</f>
        <v>0</v>
      </c>
      <c r="T779">
        <f ca="1">Source!X275</f>
        <v>0</v>
      </c>
      <c r="U779">
        <f ca="1">ROUND((Source!FY275/100)*((ROUND(Source!AF275*Source!I275, 2)+ROUND(Source!AE275*Source!I275, 2))), 2)</f>
        <v>0</v>
      </c>
      <c r="V779">
        <f ca="1">Source!Y275</f>
        <v>0</v>
      </c>
      <c r="W779">
        <f ca="1">IF(Source!BI275&lt;=1,H779, 0)</f>
        <v>0</v>
      </c>
      <c r="X779">
        <f ca="1">IF(Source!BI275=2,H779, 0)</f>
        <v>1122.68</v>
      </c>
      <c r="Y779">
        <f ca="1">IF(Source!BI275=3,H779, 0)</f>
        <v>0</v>
      </c>
      <c r="Z779">
        <f ca="1">IF(Source!BI275=4,H779, 0)</f>
        <v>0</v>
      </c>
    </row>
    <row r="780" spans="1:26" ht="15">
      <c r="G780" s="56">
        <f ca="1">H772+H773+H775+H776+H777+SUM(H779:H779)</f>
        <v>2574.5500000000002</v>
      </c>
      <c r="H780" s="56"/>
      <c r="J780" s="56">
        <f ca="1">K772+K773+K775+K776+K777+SUM(K779:K779)</f>
        <v>15730.44</v>
      </c>
      <c r="K780" s="56"/>
      <c r="L780" s="37">
        <f ca="1">Source!U274</f>
        <v>40.4</v>
      </c>
      <c r="O780" s="21">
        <f>G780</f>
        <v>2574.5500000000002</v>
      </c>
      <c r="P780" s="21">
        <f>J780</f>
        <v>15730.44</v>
      </c>
      <c r="Q780" s="21">
        <f>L780</f>
        <v>40.4</v>
      </c>
      <c r="W780">
        <f ca="1">IF(Source!BI274&lt;=1,H772+H773+H775+H776+H777, 0)</f>
        <v>0</v>
      </c>
      <c r="X780">
        <f ca="1">IF(Source!BI274=2,H772+H773+H775+H776+H777, 0)</f>
        <v>1451.8700000000001</v>
      </c>
      <c r="Y780">
        <f ca="1">IF(Source!BI274=3,H772+H773+H775+H776+H777, 0)</f>
        <v>0</v>
      </c>
      <c r="Z780">
        <f ca="1">IF(Source!BI274=4,H772+H773+H775+H776+H777, 0)</f>
        <v>0</v>
      </c>
    </row>
    <row r="781" spans="1:26" ht="28.5">
      <c r="A781" s="42" t="str">
        <f ca="1">Source!E276</f>
        <v>78</v>
      </c>
      <c r="B781" s="43" t="str">
        <f ca="1">Source!F276</f>
        <v>м08-02-411-01</v>
      </c>
      <c r="C781" s="43" t="str">
        <f ca="1">Source!G276</f>
        <v>Рукав металлический наружным диаметром до 48 мм</v>
      </c>
      <c r="D781" s="26" t="str">
        <f ca="1">Source!H276</f>
        <v>100 м</v>
      </c>
      <c r="E781" s="10">
        <f ca="1">Source!I276</f>
        <v>0.5</v>
      </c>
      <c r="F781" s="27">
        <f ca="1">Source!AL276+Source!AM276+Source!AO276</f>
        <v>1009.54</v>
      </c>
      <c r="G781" s="28"/>
      <c r="H781" s="27"/>
      <c r="I781" s="28" t="str">
        <f ca="1">Source!BO276</f>
        <v/>
      </c>
      <c r="J781" s="28"/>
      <c r="K781" s="27"/>
      <c r="L781" s="29"/>
      <c r="S781">
        <f ca="1">ROUND((Source!FX276/100)*((ROUND(Source!AF276*Source!I276, 2)+ROUND(Source!AE276*Source!I276, 2))), 2)</f>
        <v>126.09</v>
      </c>
      <c r="T781">
        <f ca="1">Source!X276</f>
        <v>770.43</v>
      </c>
      <c r="U781">
        <f ca="1">ROUND((Source!FY276/100)*((ROUND(Source!AF276*Source!I276, 2)+ROUND(Source!AE276*Source!I276, 2))), 2)</f>
        <v>86.27</v>
      </c>
      <c r="V781">
        <f ca="1">Source!Y276</f>
        <v>527.14</v>
      </c>
    </row>
    <row r="782" spans="1:26">
      <c r="C782" s="20" t="str">
        <f ca="1">"Объем: "&amp;Source!I276&amp;"=50/"&amp;"100"</f>
        <v>Объем: 0,5=50/100</v>
      </c>
    </row>
    <row r="783" spans="1:26" ht="14.25">
      <c r="A783" s="42"/>
      <c r="B783" s="43"/>
      <c r="C783" s="43" t="s">
        <v>389</v>
      </c>
      <c r="D783" s="26"/>
      <c r="E783" s="10"/>
      <c r="F783" s="27">
        <f ca="1">Source!AO276</f>
        <v>260.94</v>
      </c>
      <c r="G783" s="28" t="str">
        <f ca="1">Source!DG276</f>
        <v/>
      </c>
      <c r="H783" s="27">
        <f ca="1">ROUND(Source!AF276*Source!I276, 2)</f>
        <v>130.47</v>
      </c>
      <c r="I783" s="28"/>
      <c r="J783" s="28">
        <f ca="1">IF(Source!BA276&lt;&gt; 0, Source!BA276, 1)</f>
        <v>6.11</v>
      </c>
      <c r="K783" s="27">
        <f ca="1">Source!S276</f>
        <v>797.17</v>
      </c>
      <c r="L783" s="29"/>
      <c r="R783">
        <f>H783</f>
        <v>130.47</v>
      </c>
    </row>
    <row r="784" spans="1:26" ht="14.25">
      <c r="A784" s="42"/>
      <c r="B784" s="43"/>
      <c r="C784" s="43" t="s">
        <v>276</v>
      </c>
      <c r="D784" s="26"/>
      <c r="E784" s="10"/>
      <c r="F784" s="27">
        <f ca="1">Source!AM276</f>
        <v>147.97999999999999</v>
      </c>
      <c r="G784" s="28" t="str">
        <f ca="1">Source!DE276</f>
        <v/>
      </c>
      <c r="H784" s="27">
        <f ca="1">ROUND(Source!AD276*Source!I276, 2)</f>
        <v>73.989999999999995</v>
      </c>
      <c r="I784" s="28"/>
      <c r="J784" s="28">
        <f ca="1">IF(Source!BB276&lt;&gt; 0, Source!BB276, 1)</f>
        <v>6.11</v>
      </c>
      <c r="K784" s="27">
        <f ca="1">Source!Q276</f>
        <v>452.08</v>
      </c>
      <c r="L784" s="29"/>
    </row>
    <row r="785" spans="1:26" ht="14.25">
      <c r="A785" s="42"/>
      <c r="B785" s="43"/>
      <c r="C785" s="43" t="s">
        <v>390</v>
      </c>
      <c r="D785" s="26"/>
      <c r="E785" s="10"/>
      <c r="F785" s="27">
        <f ca="1">Source!AN276</f>
        <v>4.5199999999999996</v>
      </c>
      <c r="G785" s="28" t="str">
        <f ca="1">Source!DF276</f>
        <v/>
      </c>
      <c r="H785" s="30">
        <f ca="1">ROUND(Source!AE276*Source!I276, 2)</f>
        <v>2.2599999999999998</v>
      </c>
      <c r="I785" s="28"/>
      <c r="J785" s="28">
        <f ca="1">IF(Source!BS276&lt;&gt; 0, Source!BS276, 1)</f>
        <v>6.11</v>
      </c>
      <c r="K785" s="30">
        <f ca="1">Source!R276</f>
        <v>13.81</v>
      </c>
      <c r="L785" s="29"/>
      <c r="R785">
        <f>H785</f>
        <v>2.2599999999999998</v>
      </c>
    </row>
    <row r="786" spans="1:26" ht="14.25">
      <c r="A786" s="42"/>
      <c r="B786" s="43"/>
      <c r="C786" s="43" t="s">
        <v>391</v>
      </c>
      <c r="D786" s="26"/>
      <c r="E786" s="10"/>
      <c r="F786" s="27">
        <f ca="1">Source!AL276</f>
        <v>600.62</v>
      </c>
      <c r="G786" s="28" t="str">
        <f ca="1">Source!DD276</f>
        <v/>
      </c>
      <c r="H786" s="27">
        <f ca="1">ROUND(Source!AC276*Source!I276, 2)</f>
        <v>300.31</v>
      </c>
      <c r="I786" s="28"/>
      <c r="J786" s="28">
        <f ca="1">IF(Source!BC276&lt;&gt; 0, Source!BC276, 1)</f>
        <v>6.11</v>
      </c>
      <c r="K786" s="27">
        <f ca="1">Source!P276</f>
        <v>1834.89</v>
      </c>
      <c r="L786" s="29"/>
    </row>
    <row r="787" spans="1:26" ht="14.25">
      <c r="A787" s="42"/>
      <c r="B787" s="43"/>
      <c r="C787" s="43" t="s">
        <v>392</v>
      </c>
      <c r="D787" s="26" t="s">
        <v>393</v>
      </c>
      <c r="E787" s="10">
        <f ca="1">Source!BZ276</f>
        <v>95</v>
      </c>
      <c r="F787" s="46"/>
      <c r="G787" s="28"/>
      <c r="H787" s="27">
        <f ca="1">SUM(S781:S790)</f>
        <v>126.09</v>
      </c>
      <c r="I787" s="31"/>
      <c r="J787" s="25">
        <f ca="1">Source!AT276</f>
        <v>95</v>
      </c>
      <c r="K787" s="27">
        <f ca="1">SUM(T781:T790)</f>
        <v>770.43</v>
      </c>
      <c r="L787" s="29"/>
    </row>
    <row r="788" spans="1:26" ht="14.25">
      <c r="A788" s="42"/>
      <c r="B788" s="43"/>
      <c r="C788" s="43" t="s">
        <v>394</v>
      </c>
      <c r="D788" s="26" t="s">
        <v>393</v>
      </c>
      <c r="E788" s="10">
        <f ca="1">Source!CA276</f>
        <v>65</v>
      </c>
      <c r="F788" s="46"/>
      <c r="G788" s="28"/>
      <c r="H788" s="27">
        <f ca="1">SUM(U781:U790)</f>
        <v>86.27</v>
      </c>
      <c r="I788" s="31"/>
      <c r="J788" s="25">
        <f ca="1">Source!AU276</f>
        <v>65</v>
      </c>
      <c r="K788" s="27">
        <f ca="1">SUM(V781:V790)</f>
        <v>527.14</v>
      </c>
      <c r="L788" s="29"/>
    </row>
    <row r="789" spans="1:26" ht="14.25">
      <c r="A789" s="42"/>
      <c r="B789" s="43"/>
      <c r="C789" s="43" t="s">
        <v>395</v>
      </c>
      <c r="D789" s="26" t="s">
        <v>396</v>
      </c>
      <c r="E789" s="10">
        <f ca="1">Source!AQ276</f>
        <v>27.76</v>
      </c>
      <c r="F789" s="27"/>
      <c r="G789" s="28" t="str">
        <f ca="1">Source!DI276</f>
        <v/>
      </c>
      <c r="H789" s="27"/>
      <c r="I789" s="28"/>
      <c r="J789" s="28"/>
      <c r="K789" s="27"/>
      <c r="L789" s="38">
        <f ca="1">Source!U276</f>
        <v>13.88</v>
      </c>
    </row>
    <row r="790" spans="1:26" ht="28.5">
      <c r="A790" s="44" t="str">
        <f ca="1">Source!E277</f>
        <v>78,1</v>
      </c>
      <c r="B790" s="45" t="str">
        <f ca="1">Source!F277</f>
        <v>08.1.02.13-0011</v>
      </c>
      <c r="C790" s="45" t="str">
        <f ca="1">Source!G277</f>
        <v>Рукава металлические диаметром 32 мм РЗ-Ц-Х</v>
      </c>
      <c r="D790" s="32" t="str">
        <f ca="1">Source!H277</f>
        <v>м</v>
      </c>
      <c r="E790" s="33">
        <f ca="1">Source!I277</f>
        <v>50</v>
      </c>
      <c r="F790" s="34">
        <f ca="1">Source!AL277+Source!AM277+Source!AO277</f>
        <v>13.25</v>
      </c>
      <c r="G790" s="40" t="s">
        <v>1069</v>
      </c>
      <c r="H790" s="34">
        <f ca="1">ROUND(Source!AC277*Source!I277, 2)+ROUND(Source!AD277*Source!I277, 2)+ROUND(Source!AF277*Source!I277, 2)</f>
        <v>662.5</v>
      </c>
      <c r="I790" s="35"/>
      <c r="J790" s="35">
        <f ca="1">IF(Source!BC277&lt;&gt; 0, Source!BC277, 1)</f>
        <v>6.11</v>
      </c>
      <c r="K790" s="34">
        <f ca="1">Source!O277</f>
        <v>4047.88</v>
      </c>
      <c r="L790" s="41"/>
      <c r="S790">
        <f ca="1">ROUND((Source!FX277/100)*((ROUND(Source!AF277*Source!I277, 2)+ROUND(Source!AE277*Source!I277, 2))), 2)</f>
        <v>0</v>
      </c>
      <c r="T790">
        <f ca="1">Source!X277</f>
        <v>0</v>
      </c>
      <c r="U790">
        <f ca="1">ROUND((Source!FY277/100)*((ROUND(Source!AF277*Source!I277, 2)+ROUND(Source!AE277*Source!I277, 2))), 2)</f>
        <v>0</v>
      </c>
      <c r="V790">
        <f ca="1">Source!Y277</f>
        <v>0</v>
      </c>
      <c r="W790">
        <f ca="1">IF(Source!BI277&lt;=1,H790, 0)</f>
        <v>0</v>
      </c>
      <c r="X790">
        <f ca="1">IF(Source!BI277=2,H790, 0)</f>
        <v>662.5</v>
      </c>
      <c r="Y790">
        <f ca="1">IF(Source!BI277=3,H790, 0)</f>
        <v>0</v>
      </c>
      <c r="Z790">
        <f ca="1">IF(Source!BI277=4,H790, 0)</f>
        <v>0</v>
      </c>
    </row>
    <row r="791" spans="1:26" ht="15">
      <c r="G791" s="56">
        <f ca="1">H783+H784+H786+H787+H788+SUM(H790:H790)</f>
        <v>1379.63</v>
      </c>
      <c r="H791" s="56"/>
      <c r="J791" s="56">
        <f ca="1">K783+K784+K786+K787+K788+SUM(K790:K790)</f>
        <v>8429.59</v>
      </c>
      <c r="K791" s="56"/>
      <c r="L791" s="37">
        <f ca="1">Source!U276</f>
        <v>13.88</v>
      </c>
      <c r="O791" s="21">
        <f>G791</f>
        <v>1379.63</v>
      </c>
      <c r="P791" s="21">
        <f>J791</f>
        <v>8429.59</v>
      </c>
      <c r="Q791" s="21">
        <f>L791</f>
        <v>13.88</v>
      </c>
      <c r="W791">
        <f ca="1">IF(Source!BI276&lt;=1,H783+H784+H786+H787+H788, 0)</f>
        <v>0</v>
      </c>
      <c r="X791">
        <f ca="1">IF(Source!BI276=2,H783+H784+H786+H787+H788, 0)</f>
        <v>717.13</v>
      </c>
      <c r="Y791">
        <f ca="1">IF(Source!BI276=3,H783+H784+H786+H787+H788, 0)</f>
        <v>0</v>
      </c>
      <c r="Z791">
        <f ca="1">IF(Source!BI276=4,H783+H784+H786+H787+H788, 0)</f>
        <v>0</v>
      </c>
    </row>
    <row r="792" spans="1:26" ht="57">
      <c r="A792" s="42" t="str">
        <f ca="1">Source!E278</f>
        <v>79</v>
      </c>
      <c r="B792" s="43" t="str">
        <f ca="1">Source!F278</f>
        <v>м08-02-409-02</v>
      </c>
      <c r="C792" s="43" t="str">
        <f ca="1">Source!G278</f>
        <v>Труба винипластовая по установленным конструкциям, по стенам и колоннам с креплением скобами, диаметр до 50 мм</v>
      </c>
      <c r="D792" s="26" t="str">
        <f ca="1">Source!H278</f>
        <v>100 м</v>
      </c>
      <c r="E792" s="10">
        <f ca="1">Source!I278</f>
        <v>0.5</v>
      </c>
      <c r="F792" s="27">
        <f ca="1">Source!AL278+Source!AM278+Source!AO278</f>
        <v>348.03</v>
      </c>
      <c r="G792" s="28"/>
      <c r="H792" s="27"/>
      <c r="I792" s="28" t="str">
        <f ca="1">Source!BO278</f>
        <v/>
      </c>
      <c r="J792" s="28"/>
      <c r="K792" s="27"/>
      <c r="L792" s="29"/>
      <c r="S792">
        <f ca="1">ROUND((Source!FX278/100)*((ROUND(Source!AF278*Source!I278, 2)+ROUND(Source!AE278*Source!I278, 2))), 2)</f>
        <v>125.99</v>
      </c>
      <c r="T792">
        <f ca="1">Source!X278</f>
        <v>769.74</v>
      </c>
      <c r="U792">
        <f ca="1">ROUND((Source!FY278/100)*((ROUND(Source!AF278*Source!I278, 2)+ROUND(Source!AE278*Source!I278, 2))), 2)</f>
        <v>86.2</v>
      </c>
      <c r="V792">
        <f ca="1">Source!Y278</f>
        <v>526.66</v>
      </c>
    </row>
    <row r="793" spans="1:26">
      <c r="C793" s="20" t="str">
        <f ca="1">"Объем: "&amp;Source!I278&amp;"=50/"&amp;"100"</f>
        <v>Объем: 0,5=50/100</v>
      </c>
    </row>
    <row r="794" spans="1:26" ht="14.25">
      <c r="A794" s="42"/>
      <c r="B794" s="43"/>
      <c r="C794" s="43" t="s">
        <v>389</v>
      </c>
      <c r="D794" s="26"/>
      <c r="E794" s="10"/>
      <c r="F794" s="27">
        <f ca="1">Source!AO278</f>
        <v>258.69</v>
      </c>
      <c r="G794" s="28" t="str">
        <f ca="1">Source!DG278</f>
        <v/>
      </c>
      <c r="H794" s="27">
        <f ca="1">ROUND(Source!AF278*Source!I278, 2)</f>
        <v>129.35</v>
      </c>
      <c r="I794" s="28"/>
      <c r="J794" s="28">
        <f ca="1">IF(Source!BA278&lt;&gt; 0, Source!BA278, 1)</f>
        <v>6.11</v>
      </c>
      <c r="K794" s="27">
        <f ca="1">Source!S278</f>
        <v>790.3</v>
      </c>
      <c r="L794" s="29"/>
      <c r="R794">
        <f>H794</f>
        <v>129.35</v>
      </c>
    </row>
    <row r="795" spans="1:26" ht="14.25">
      <c r="A795" s="42"/>
      <c r="B795" s="43"/>
      <c r="C795" s="43" t="s">
        <v>276</v>
      </c>
      <c r="D795" s="26"/>
      <c r="E795" s="10"/>
      <c r="F795" s="27">
        <f ca="1">Source!AM278</f>
        <v>63.7</v>
      </c>
      <c r="G795" s="28" t="str">
        <f ca="1">Source!DE278</f>
        <v/>
      </c>
      <c r="H795" s="27">
        <f ca="1">ROUND(Source!AD278*Source!I278, 2)</f>
        <v>31.85</v>
      </c>
      <c r="I795" s="28"/>
      <c r="J795" s="28">
        <f ca="1">IF(Source!BB278&lt;&gt; 0, Source!BB278, 1)</f>
        <v>6.11</v>
      </c>
      <c r="K795" s="27">
        <f ca="1">Source!Q278</f>
        <v>194.6</v>
      </c>
      <c r="L795" s="29"/>
    </row>
    <row r="796" spans="1:26" ht="14.25">
      <c r="A796" s="42"/>
      <c r="B796" s="43"/>
      <c r="C796" s="43" t="s">
        <v>390</v>
      </c>
      <c r="D796" s="26"/>
      <c r="E796" s="10"/>
      <c r="F796" s="27">
        <f ca="1">Source!AN278</f>
        <v>6.53</v>
      </c>
      <c r="G796" s="28" t="str">
        <f ca="1">Source!DF278</f>
        <v/>
      </c>
      <c r="H796" s="30">
        <f ca="1">ROUND(Source!AE278*Source!I278, 2)</f>
        <v>3.27</v>
      </c>
      <c r="I796" s="28"/>
      <c r="J796" s="28">
        <f ca="1">IF(Source!BS278&lt;&gt; 0, Source!BS278, 1)</f>
        <v>6.11</v>
      </c>
      <c r="K796" s="30">
        <f ca="1">Source!R278</f>
        <v>19.95</v>
      </c>
      <c r="L796" s="29"/>
      <c r="R796">
        <f>H796</f>
        <v>3.27</v>
      </c>
    </row>
    <row r="797" spans="1:26" ht="14.25">
      <c r="A797" s="42"/>
      <c r="B797" s="43"/>
      <c r="C797" s="43" t="s">
        <v>391</v>
      </c>
      <c r="D797" s="26"/>
      <c r="E797" s="10"/>
      <c r="F797" s="27">
        <f ca="1">Source!AL278</f>
        <v>25.64</v>
      </c>
      <c r="G797" s="28" t="str">
        <f ca="1">Source!DD278</f>
        <v/>
      </c>
      <c r="H797" s="27">
        <f ca="1">ROUND(Source!AC278*Source!I278, 2)</f>
        <v>12.82</v>
      </c>
      <c r="I797" s="28"/>
      <c r="J797" s="28">
        <f ca="1">IF(Source!BC278&lt;&gt; 0, Source!BC278, 1)</f>
        <v>6.11</v>
      </c>
      <c r="K797" s="27">
        <f ca="1">Source!P278</f>
        <v>78.33</v>
      </c>
      <c r="L797" s="29"/>
    </row>
    <row r="798" spans="1:26" ht="14.25">
      <c r="A798" s="42"/>
      <c r="B798" s="43"/>
      <c r="C798" s="43" t="s">
        <v>392</v>
      </c>
      <c r="D798" s="26" t="s">
        <v>393</v>
      </c>
      <c r="E798" s="10">
        <f ca="1">Source!BZ278</f>
        <v>95</v>
      </c>
      <c r="F798" s="46"/>
      <c r="G798" s="28"/>
      <c r="H798" s="27">
        <f ca="1">SUM(S792:S801)</f>
        <v>125.99</v>
      </c>
      <c r="I798" s="31"/>
      <c r="J798" s="25">
        <f ca="1">Source!AT278</f>
        <v>95</v>
      </c>
      <c r="K798" s="27">
        <f ca="1">SUM(T792:T801)</f>
        <v>769.74</v>
      </c>
      <c r="L798" s="29"/>
    </row>
    <row r="799" spans="1:26" ht="14.25">
      <c r="A799" s="42"/>
      <c r="B799" s="43"/>
      <c r="C799" s="43" t="s">
        <v>394</v>
      </c>
      <c r="D799" s="26" t="s">
        <v>393</v>
      </c>
      <c r="E799" s="10">
        <f ca="1">Source!CA278</f>
        <v>65</v>
      </c>
      <c r="F799" s="46"/>
      <c r="G799" s="28"/>
      <c r="H799" s="27">
        <f ca="1">SUM(U792:U801)</f>
        <v>86.2</v>
      </c>
      <c r="I799" s="31"/>
      <c r="J799" s="25">
        <f ca="1">Source!AU278</f>
        <v>65</v>
      </c>
      <c r="K799" s="27">
        <f ca="1">SUM(V792:V801)</f>
        <v>526.66</v>
      </c>
      <c r="L799" s="29"/>
    </row>
    <row r="800" spans="1:26" ht="14.25">
      <c r="A800" s="42"/>
      <c r="B800" s="43"/>
      <c r="C800" s="43" t="s">
        <v>395</v>
      </c>
      <c r="D800" s="26" t="s">
        <v>396</v>
      </c>
      <c r="E800" s="10">
        <f ca="1">Source!AQ278</f>
        <v>27.52</v>
      </c>
      <c r="F800" s="27"/>
      <c r="G800" s="28" t="str">
        <f ca="1">Source!DI278</f>
        <v/>
      </c>
      <c r="H800" s="27"/>
      <c r="I800" s="28"/>
      <c r="J800" s="28"/>
      <c r="K800" s="27"/>
      <c r="L800" s="38">
        <f ca="1">Source!U278</f>
        <v>13.76</v>
      </c>
    </row>
    <row r="801" spans="1:26" ht="28.5">
      <c r="A801" s="44" t="str">
        <f ca="1">Source!E279</f>
        <v>79,1</v>
      </c>
      <c r="B801" s="45" t="str">
        <f ca="1">Source!F279</f>
        <v>24.3.04.01-0013</v>
      </c>
      <c r="C801" s="45" t="str">
        <f ca="1">Source!G279</f>
        <v>Труба винипластовая диаметром 32 мм</v>
      </c>
      <c r="D801" s="32" t="str">
        <f ca="1">Source!H279</f>
        <v>м</v>
      </c>
      <c r="E801" s="33">
        <f ca="1">Source!I279</f>
        <v>50</v>
      </c>
      <c r="F801" s="34">
        <f ca="1">Source!AL279+Source!AM279+Source!AO279</f>
        <v>6.01</v>
      </c>
      <c r="G801" s="40" t="s">
        <v>1069</v>
      </c>
      <c r="H801" s="34">
        <f ca="1">ROUND(Source!AC279*Source!I279, 2)+ROUND(Source!AD279*Source!I279, 2)+ROUND(Source!AF279*Source!I279, 2)</f>
        <v>300.5</v>
      </c>
      <c r="I801" s="35"/>
      <c r="J801" s="35">
        <f ca="1">IF(Source!BC279&lt;&gt; 0, Source!BC279, 1)</f>
        <v>6.11</v>
      </c>
      <c r="K801" s="34">
        <f ca="1">Source!O279</f>
        <v>1836.06</v>
      </c>
      <c r="L801" s="41"/>
      <c r="S801">
        <f ca="1">ROUND((Source!FX279/100)*((ROUND(Source!AF279*Source!I279, 2)+ROUND(Source!AE279*Source!I279, 2))), 2)</f>
        <v>0</v>
      </c>
      <c r="T801">
        <f ca="1">Source!X279</f>
        <v>0</v>
      </c>
      <c r="U801">
        <f ca="1">ROUND((Source!FY279/100)*((ROUND(Source!AF279*Source!I279, 2)+ROUND(Source!AE279*Source!I279, 2))), 2)</f>
        <v>0</v>
      </c>
      <c r="V801">
        <f ca="1">Source!Y279</f>
        <v>0</v>
      </c>
      <c r="W801">
        <f ca="1">IF(Source!BI279&lt;=1,H801, 0)</f>
        <v>0</v>
      </c>
      <c r="X801">
        <f ca="1">IF(Source!BI279=2,H801, 0)</f>
        <v>300.5</v>
      </c>
      <c r="Y801">
        <f ca="1">IF(Source!BI279=3,H801, 0)</f>
        <v>0</v>
      </c>
      <c r="Z801">
        <f ca="1">IF(Source!BI279=4,H801, 0)</f>
        <v>0</v>
      </c>
    </row>
    <row r="802" spans="1:26" ht="15">
      <c r="G802" s="56">
        <f ca="1">H794+H795+H797+H798+H799+SUM(H801:H801)</f>
        <v>686.71</v>
      </c>
      <c r="H802" s="56"/>
      <c r="J802" s="56">
        <f ca="1">K794+K795+K797+K798+K799+SUM(K801:K801)</f>
        <v>4195.6900000000005</v>
      </c>
      <c r="K802" s="56"/>
      <c r="L802" s="37">
        <f ca="1">Source!U278</f>
        <v>13.76</v>
      </c>
      <c r="O802" s="21">
        <f>G802</f>
        <v>686.71</v>
      </c>
      <c r="P802" s="21">
        <f>J802</f>
        <v>4195.6900000000005</v>
      </c>
      <c r="Q802" s="21">
        <f>L802</f>
        <v>13.76</v>
      </c>
      <c r="W802">
        <f ca="1">IF(Source!BI278&lt;=1,H794+H795+H797+H798+H799, 0)</f>
        <v>0</v>
      </c>
      <c r="X802">
        <f ca="1">IF(Source!BI278=2,H794+H795+H797+H798+H799, 0)</f>
        <v>386.21</v>
      </c>
      <c r="Y802">
        <f ca="1">IF(Source!BI278=3,H794+H795+H797+H798+H799, 0)</f>
        <v>0</v>
      </c>
      <c r="Z802">
        <f ca="1">IF(Source!BI278=4,H794+H795+H797+H798+H799, 0)</f>
        <v>0</v>
      </c>
    </row>
    <row r="803" spans="1:26" ht="71.25">
      <c r="A803" s="42" t="str">
        <f ca="1">Source!E280</f>
        <v>80</v>
      </c>
      <c r="B803" s="43" t="str">
        <f ca="1">Source!F280</f>
        <v>м08-02-412-03</v>
      </c>
      <c r="C803" s="43" t="str">
        <f ca="1">Source!G280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803" s="26" t="str">
        <f ca="1">Source!H280</f>
        <v>100 м</v>
      </c>
      <c r="E803" s="10">
        <f ca="1">Source!I280</f>
        <v>1</v>
      </c>
      <c r="F803" s="27">
        <f ca="1">Source!AL280+Source!AM280+Source!AO280</f>
        <v>87.15</v>
      </c>
      <c r="G803" s="28"/>
      <c r="H803" s="27"/>
      <c r="I803" s="28" t="str">
        <f ca="1">Source!BO280</f>
        <v/>
      </c>
      <c r="J803" s="28"/>
      <c r="K803" s="27"/>
      <c r="L803" s="29"/>
      <c r="S803">
        <f ca="1">ROUND((Source!FX280/100)*((ROUND(Source!AF280*Source!I280, 2)+ROUND(Source!AE280*Source!I280, 2))), 2)</f>
        <v>56.9</v>
      </c>
      <c r="T803">
        <f ca="1">Source!X280</f>
        <v>347.62</v>
      </c>
      <c r="U803">
        <f ca="1">ROUND((Source!FY280/100)*((ROUND(Source!AF280*Source!I280, 2)+ROUND(Source!AE280*Source!I280, 2))), 2)</f>
        <v>38.93</v>
      </c>
      <c r="V803">
        <f ca="1">Source!Y280</f>
        <v>237.85</v>
      </c>
    </row>
    <row r="804" spans="1:26">
      <c r="C804" s="20" t="str">
        <f ca="1">"Объем: "&amp;Source!I280&amp;"=100/"&amp;"100"</f>
        <v>Объем: 1=100/100</v>
      </c>
    </row>
    <row r="805" spans="1:26" ht="14.25">
      <c r="A805" s="42"/>
      <c r="B805" s="43"/>
      <c r="C805" s="43" t="s">
        <v>389</v>
      </c>
      <c r="D805" s="26"/>
      <c r="E805" s="10"/>
      <c r="F805" s="27">
        <f ca="1">Source!AO280</f>
        <v>59.13</v>
      </c>
      <c r="G805" s="28" t="str">
        <f ca="1">Source!DG280</f>
        <v/>
      </c>
      <c r="H805" s="27">
        <f ca="1">ROUND(Source!AF280*Source!I280, 2)</f>
        <v>59.13</v>
      </c>
      <c r="I805" s="28"/>
      <c r="J805" s="28">
        <f ca="1">IF(Source!BA280&lt;&gt; 0, Source!BA280, 1)</f>
        <v>6.11</v>
      </c>
      <c r="K805" s="27">
        <f ca="1">Source!S280</f>
        <v>361.28</v>
      </c>
      <c r="L805" s="29"/>
      <c r="R805">
        <f>H805</f>
        <v>59.13</v>
      </c>
    </row>
    <row r="806" spans="1:26" ht="14.25">
      <c r="A806" s="42"/>
      <c r="B806" s="43"/>
      <c r="C806" s="43" t="s">
        <v>276</v>
      </c>
      <c r="D806" s="26"/>
      <c r="E806" s="10"/>
      <c r="F806" s="27">
        <f ca="1">Source!AM280</f>
        <v>5.33</v>
      </c>
      <c r="G806" s="28" t="str">
        <f ca="1">Source!DE280</f>
        <v/>
      </c>
      <c r="H806" s="27">
        <f ca="1">ROUND(Source!AD280*Source!I280, 2)</f>
        <v>5.33</v>
      </c>
      <c r="I806" s="28"/>
      <c r="J806" s="28">
        <f ca="1">IF(Source!BB280&lt;&gt; 0, Source!BB280, 1)</f>
        <v>6.11</v>
      </c>
      <c r="K806" s="27">
        <f ca="1">Source!Q280</f>
        <v>32.57</v>
      </c>
      <c r="L806" s="29"/>
    </row>
    <row r="807" spans="1:26" ht="14.25">
      <c r="A807" s="42"/>
      <c r="B807" s="43"/>
      <c r="C807" s="43" t="s">
        <v>390</v>
      </c>
      <c r="D807" s="26"/>
      <c r="E807" s="10"/>
      <c r="F807" s="27">
        <f ca="1">Source!AN280</f>
        <v>0.76</v>
      </c>
      <c r="G807" s="28" t="str">
        <f ca="1">Source!DF280</f>
        <v/>
      </c>
      <c r="H807" s="30">
        <f ca="1">ROUND(Source!AE280*Source!I280, 2)</f>
        <v>0.76</v>
      </c>
      <c r="I807" s="28"/>
      <c r="J807" s="28">
        <f ca="1">IF(Source!BS280&lt;&gt; 0, Source!BS280, 1)</f>
        <v>6.11</v>
      </c>
      <c r="K807" s="30">
        <f ca="1">Source!R280</f>
        <v>4.6399999999999997</v>
      </c>
      <c r="L807" s="29"/>
      <c r="R807">
        <f>H807</f>
        <v>0.76</v>
      </c>
    </row>
    <row r="808" spans="1:26" ht="14.25">
      <c r="A808" s="42"/>
      <c r="B808" s="43"/>
      <c r="C808" s="43" t="s">
        <v>391</v>
      </c>
      <c r="D808" s="26"/>
      <c r="E808" s="10"/>
      <c r="F808" s="27">
        <f ca="1">Source!AL280</f>
        <v>22.69</v>
      </c>
      <c r="G808" s="28" t="str">
        <f ca="1">Source!DD280</f>
        <v/>
      </c>
      <c r="H808" s="27">
        <f ca="1">ROUND(Source!AC280*Source!I280, 2)</f>
        <v>22.69</v>
      </c>
      <c r="I808" s="28"/>
      <c r="J808" s="28">
        <f ca="1">IF(Source!BC280&lt;&gt; 0, Source!BC280, 1)</f>
        <v>6.11</v>
      </c>
      <c r="K808" s="27">
        <f ca="1">Source!P280</f>
        <v>138.63999999999999</v>
      </c>
      <c r="L808" s="29"/>
    </row>
    <row r="809" spans="1:26" ht="14.25">
      <c r="A809" s="42"/>
      <c r="B809" s="43"/>
      <c r="C809" s="43" t="s">
        <v>392</v>
      </c>
      <c r="D809" s="26" t="s">
        <v>393</v>
      </c>
      <c r="E809" s="10">
        <f ca="1">Source!BZ280</f>
        <v>95</v>
      </c>
      <c r="F809" s="46"/>
      <c r="G809" s="28"/>
      <c r="H809" s="27">
        <f ca="1">SUM(S803:S812)</f>
        <v>56.9</v>
      </c>
      <c r="I809" s="31"/>
      <c r="J809" s="25">
        <f ca="1">Source!AT280</f>
        <v>95</v>
      </c>
      <c r="K809" s="27">
        <f ca="1">SUM(T803:T812)</f>
        <v>347.62</v>
      </c>
      <c r="L809" s="29"/>
    </row>
    <row r="810" spans="1:26" ht="14.25">
      <c r="A810" s="42"/>
      <c r="B810" s="43"/>
      <c r="C810" s="43" t="s">
        <v>394</v>
      </c>
      <c r="D810" s="26" t="s">
        <v>393</v>
      </c>
      <c r="E810" s="10">
        <f ca="1">Source!CA280</f>
        <v>65</v>
      </c>
      <c r="F810" s="46"/>
      <c r="G810" s="28"/>
      <c r="H810" s="27">
        <f ca="1">SUM(U803:U812)</f>
        <v>38.93</v>
      </c>
      <c r="I810" s="31"/>
      <c r="J810" s="25">
        <f ca="1">Source!AU280</f>
        <v>65</v>
      </c>
      <c r="K810" s="27">
        <f ca="1">SUM(V803:V812)</f>
        <v>237.85</v>
      </c>
      <c r="L810" s="29"/>
    </row>
    <row r="811" spans="1:26" ht="14.25">
      <c r="A811" s="42"/>
      <c r="B811" s="43"/>
      <c r="C811" s="43" t="s">
        <v>395</v>
      </c>
      <c r="D811" s="26" t="s">
        <v>396</v>
      </c>
      <c r="E811" s="10">
        <f ca="1">Source!AQ280</f>
        <v>6.29</v>
      </c>
      <c r="F811" s="27"/>
      <c r="G811" s="28" t="str">
        <f ca="1">Source!DI280</f>
        <v/>
      </c>
      <c r="H811" s="27"/>
      <c r="I811" s="28"/>
      <c r="J811" s="28"/>
      <c r="K811" s="27"/>
      <c r="L811" s="38">
        <f ca="1">Source!U280</f>
        <v>6.29</v>
      </c>
    </row>
    <row r="812" spans="1:26" ht="85.5">
      <c r="A812" s="44" t="str">
        <f ca="1">Source!E281</f>
        <v>80,1</v>
      </c>
      <c r="B812" s="45" t="str">
        <f ca="1">Source!F281</f>
        <v>21.1.06.09-0152</v>
      </c>
      <c r="C812" s="45" t="str">
        <f ca="1">Source!G281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812" s="32" t="str">
        <f ca="1">Source!H281</f>
        <v>1000 м</v>
      </c>
      <c r="E812" s="33">
        <f ca="1">Source!I281</f>
        <v>0.1</v>
      </c>
      <c r="F812" s="34">
        <f ca="1">Source!AL281+Source!AM281+Source!AO281</f>
        <v>6920.41</v>
      </c>
      <c r="G812" s="40" t="s">
        <v>1069</v>
      </c>
      <c r="H812" s="34">
        <f ca="1">ROUND(Source!AC281*Source!I281, 2)+ROUND(Source!AD281*Source!I281, 2)+ROUND(Source!AF281*Source!I281, 2)</f>
        <v>692.04</v>
      </c>
      <c r="I812" s="35"/>
      <c r="J812" s="35">
        <f ca="1">IF(Source!BC281&lt;&gt; 0, Source!BC281, 1)</f>
        <v>6.11</v>
      </c>
      <c r="K812" s="34">
        <f ca="1">Source!O281</f>
        <v>4228.37</v>
      </c>
      <c r="L812" s="41"/>
      <c r="S812">
        <f ca="1">ROUND((Source!FX281/100)*((ROUND(Source!AF281*Source!I281, 2)+ROUND(Source!AE281*Source!I281, 2))), 2)</f>
        <v>0</v>
      </c>
      <c r="T812">
        <f ca="1">Source!X281</f>
        <v>0</v>
      </c>
      <c r="U812">
        <f ca="1">ROUND((Source!FY281/100)*((ROUND(Source!AF281*Source!I281, 2)+ROUND(Source!AE281*Source!I281, 2))), 2)</f>
        <v>0</v>
      </c>
      <c r="V812">
        <f ca="1">Source!Y281</f>
        <v>0</v>
      </c>
      <c r="W812">
        <f ca="1">IF(Source!BI281&lt;=1,H812, 0)</f>
        <v>0</v>
      </c>
      <c r="X812">
        <f ca="1">IF(Source!BI281=2,H812, 0)</f>
        <v>692.04</v>
      </c>
      <c r="Y812">
        <f ca="1">IF(Source!BI281=3,H812, 0)</f>
        <v>0</v>
      </c>
      <c r="Z812">
        <f ca="1">IF(Source!BI281=4,H812, 0)</f>
        <v>0</v>
      </c>
    </row>
    <row r="813" spans="1:26" ht="15">
      <c r="G813" s="56">
        <f ca="1">H805+H806+H808+H809+H810+SUM(H812:H812)</f>
        <v>875.02</v>
      </c>
      <c r="H813" s="56"/>
      <c r="J813" s="56">
        <f ca="1">K805+K806+K808+K809+K810+SUM(K812:K812)</f>
        <v>5346.33</v>
      </c>
      <c r="K813" s="56"/>
      <c r="L813" s="37">
        <f ca="1">Source!U280</f>
        <v>6.29</v>
      </c>
      <c r="O813" s="21">
        <f>G813</f>
        <v>875.02</v>
      </c>
      <c r="P813" s="21">
        <f>J813</f>
        <v>5346.33</v>
      </c>
      <c r="Q813" s="21">
        <f>L813</f>
        <v>6.29</v>
      </c>
      <c r="W813">
        <f ca="1">IF(Source!BI280&lt;=1,H805+H806+H808+H809+H810, 0)</f>
        <v>0</v>
      </c>
      <c r="X813">
        <f ca="1">IF(Source!BI280=2,H805+H806+H808+H809+H810, 0)</f>
        <v>182.98000000000002</v>
      </c>
      <c r="Y813">
        <f ca="1">IF(Source!BI280=3,H805+H806+H808+H809+H810, 0)</f>
        <v>0</v>
      </c>
      <c r="Z813">
        <f ca="1">IF(Source!BI280=4,H805+H806+H808+H809+H810, 0)</f>
        <v>0</v>
      </c>
    </row>
    <row r="814" spans="1:26" ht="28.5">
      <c r="A814" s="42" t="str">
        <f ca="1">Source!E282</f>
        <v>81</v>
      </c>
      <c r="B814" s="43" t="str">
        <f ca="1">Source!F282</f>
        <v>67-8-1</v>
      </c>
      <c r="C814" s="43" t="str">
        <f ca="1">Source!G282</f>
        <v>Смена светильников с лампами накаливания</v>
      </c>
      <c r="D814" s="26" t="str">
        <f ca="1">Source!H282</f>
        <v>100 ШТ</v>
      </c>
      <c r="E814" s="10">
        <f ca="1">Source!I282</f>
        <v>0.32</v>
      </c>
      <c r="F814" s="27">
        <f ca="1">Source!AL282+Source!AM282+Source!AO282</f>
        <v>858.08</v>
      </c>
      <c r="G814" s="28"/>
      <c r="H814" s="27"/>
      <c r="I814" s="28" t="str">
        <f ca="1">Source!BO282</f>
        <v/>
      </c>
      <c r="J814" s="28"/>
      <c r="K814" s="27"/>
      <c r="L814" s="29"/>
      <c r="S814">
        <f ca="1">ROUND((Source!FX282/100)*((ROUND(Source!AF282*Source!I282, 2)+ROUND(Source!AE282*Source!I282, 2))), 2)</f>
        <v>233.25</v>
      </c>
      <c r="T814">
        <f ca="1">Source!X282</f>
        <v>1425.18</v>
      </c>
      <c r="U814">
        <f ca="1">ROUND((Source!FY282/100)*((ROUND(Source!AF282*Source!I282, 2)+ROUND(Source!AE282*Source!I282, 2))), 2)</f>
        <v>178.37</v>
      </c>
      <c r="V814">
        <f ca="1">Source!Y282</f>
        <v>1089.8399999999999</v>
      </c>
    </row>
    <row r="815" spans="1:26">
      <c r="C815" s="20" t="str">
        <f ca="1">"Объем: "&amp;Source!I282&amp;"=32/"&amp;"100"</f>
        <v>Объем: 0,32=32/100</v>
      </c>
    </row>
    <row r="816" spans="1:26" ht="14.25">
      <c r="A816" s="42"/>
      <c r="B816" s="43"/>
      <c r="C816" s="43" t="s">
        <v>389</v>
      </c>
      <c r="D816" s="26"/>
      <c r="E816" s="10"/>
      <c r="F816" s="27">
        <f ca="1">Source!AO282</f>
        <v>857.14</v>
      </c>
      <c r="G816" s="28" t="str">
        <f ca="1">Source!DG282</f>
        <v/>
      </c>
      <c r="H816" s="27">
        <f ca="1">ROUND(Source!AF282*Source!I282, 2)</f>
        <v>274.27999999999997</v>
      </c>
      <c r="I816" s="28"/>
      <c r="J816" s="28">
        <f ca="1">IF(Source!BA282&lt;&gt; 0, Source!BA282, 1)</f>
        <v>6.11</v>
      </c>
      <c r="K816" s="27">
        <f ca="1">Source!S282</f>
        <v>1675.88</v>
      </c>
      <c r="L816" s="29"/>
      <c r="R816">
        <f>H816</f>
        <v>274.27999999999997</v>
      </c>
    </row>
    <row r="817" spans="1:26" ht="14.25">
      <c r="A817" s="42"/>
      <c r="B817" s="43"/>
      <c r="C817" s="43" t="s">
        <v>276</v>
      </c>
      <c r="D817" s="26"/>
      <c r="E817" s="10"/>
      <c r="F817" s="27">
        <f ca="1">Source!AM282</f>
        <v>0.94</v>
      </c>
      <c r="G817" s="28" t="str">
        <f ca="1">Source!DE282</f>
        <v/>
      </c>
      <c r="H817" s="27">
        <f ca="1">ROUND(Source!AD282*Source!I282, 2)</f>
        <v>0.3</v>
      </c>
      <c r="I817" s="28"/>
      <c r="J817" s="28">
        <f ca="1">IF(Source!BB282&lt;&gt; 0, Source!BB282, 1)</f>
        <v>6.11</v>
      </c>
      <c r="K817" s="27">
        <f ca="1">Source!Q282</f>
        <v>1.84</v>
      </c>
      <c r="L817" s="29"/>
    </row>
    <row r="818" spans="1:26" ht="14.25">
      <c r="A818" s="42"/>
      <c r="B818" s="43"/>
      <c r="C818" s="43" t="s">
        <v>390</v>
      </c>
      <c r="D818" s="26"/>
      <c r="E818" s="10"/>
      <c r="F818" s="27">
        <f ca="1">Source!AN282</f>
        <v>0.41</v>
      </c>
      <c r="G818" s="28" t="str">
        <f ca="1">Source!DF282</f>
        <v/>
      </c>
      <c r="H818" s="30">
        <f ca="1">ROUND(Source!AE282*Source!I282, 2)</f>
        <v>0.13</v>
      </c>
      <c r="I818" s="28"/>
      <c r="J818" s="28">
        <f ca="1">IF(Source!BS282&lt;&gt; 0, Source!BS282, 1)</f>
        <v>6.11</v>
      </c>
      <c r="K818" s="30">
        <f ca="1">Source!R282</f>
        <v>0.8</v>
      </c>
      <c r="L818" s="29"/>
      <c r="R818">
        <f>H818</f>
        <v>0.13</v>
      </c>
    </row>
    <row r="819" spans="1:26" ht="14.25">
      <c r="A819" s="42"/>
      <c r="B819" s="43"/>
      <c r="C819" s="43" t="s">
        <v>392</v>
      </c>
      <c r="D819" s="26" t="s">
        <v>393</v>
      </c>
      <c r="E819" s="10">
        <f ca="1">Source!BZ282</f>
        <v>85</v>
      </c>
      <c r="F819" s="46"/>
      <c r="G819" s="28"/>
      <c r="H819" s="27">
        <f ca="1">SUM(S814:S822)</f>
        <v>233.25</v>
      </c>
      <c r="I819" s="31"/>
      <c r="J819" s="25">
        <f ca="1">Source!AT282</f>
        <v>85</v>
      </c>
      <c r="K819" s="27">
        <f ca="1">SUM(T814:T822)</f>
        <v>1425.18</v>
      </c>
      <c r="L819" s="29"/>
    </row>
    <row r="820" spans="1:26" ht="14.25">
      <c r="A820" s="42"/>
      <c r="B820" s="43"/>
      <c r="C820" s="43" t="s">
        <v>394</v>
      </c>
      <c r="D820" s="26" t="s">
        <v>393</v>
      </c>
      <c r="E820" s="10">
        <f ca="1">Source!CA282</f>
        <v>65</v>
      </c>
      <c r="F820" s="46"/>
      <c r="G820" s="28"/>
      <c r="H820" s="27">
        <f ca="1">SUM(U814:U822)</f>
        <v>178.37</v>
      </c>
      <c r="I820" s="31"/>
      <c r="J820" s="25">
        <f ca="1">Source!AU282</f>
        <v>65</v>
      </c>
      <c r="K820" s="27">
        <f ca="1">SUM(V814:V822)</f>
        <v>1089.8399999999999</v>
      </c>
      <c r="L820" s="29"/>
    </row>
    <row r="821" spans="1:26" ht="14.25">
      <c r="A821" s="42"/>
      <c r="B821" s="43"/>
      <c r="C821" s="43" t="s">
        <v>395</v>
      </c>
      <c r="D821" s="26" t="s">
        <v>396</v>
      </c>
      <c r="E821" s="10">
        <f ca="1">Source!AQ282</f>
        <v>89.1</v>
      </c>
      <c r="F821" s="27"/>
      <c r="G821" s="28" t="str">
        <f ca="1">Source!DI282</f>
        <v/>
      </c>
      <c r="H821" s="27"/>
      <c r="I821" s="28"/>
      <c r="J821" s="28"/>
      <c r="K821" s="27"/>
      <c r="L821" s="38">
        <f ca="1">Source!U282</f>
        <v>28.512</v>
      </c>
    </row>
    <row r="822" spans="1:26" ht="57">
      <c r="A822" s="44" t="str">
        <f ca="1">Source!E283</f>
        <v>81,1</v>
      </c>
      <c r="B822" s="45" t="str">
        <f ca="1">Source!F283</f>
        <v>20.3.03.03-0053</v>
      </c>
      <c r="C822" s="45" t="str">
        <f ca="1">Source!G283</f>
        <v>Светильник подвесной для помещений специального назначения, с защитной сеткой НСП 17-200-213 (светодиодными лампами) прим.</v>
      </c>
      <c r="D822" s="32" t="str">
        <f ca="1">Source!H283</f>
        <v>шт.</v>
      </c>
      <c r="E822" s="33">
        <f ca="1">Source!I283</f>
        <v>32</v>
      </c>
      <c r="F822" s="34">
        <f ca="1">Source!AL283+Source!AM283+Source!AO283</f>
        <v>221</v>
      </c>
      <c r="G822" s="40" t="s">
        <v>1069</v>
      </c>
      <c r="H822" s="34">
        <f ca="1">ROUND(Source!AC283*Source!I283, 2)+ROUND(Source!AD283*Source!I283, 2)+ROUND(Source!AF283*Source!I283, 2)</f>
        <v>7072</v>
      </c>
      <c r="I822" s="35"/>
      <c r="J822" s="35">
        <f ca="1">IF(Source!BC283&lt;&gt; 0, Source!BC283, 1)</f>
        <v>6.11</v>
      </c>
      <c r="K822" s="34">
        <f ca="1">Source!O283</f>
        <v>43209.919999999998</v>
      </c>
      <c r="L822" s="41"/>
      <c r="S822">
        <f ca="1">ROUND((Source!FX283/100)*((ROUND(Source!AF283*Source!I283, 2)+ROUND(Source!AE283*Source!I283, 2))), 2)</f>
        <v>0</v>
      </c>
      <c r="T822">
        <f ca="1">Source!X283</f>
        <v>0</v>
      </c>
      <c r="U822">
        <f ca="1">ROUND((Source!FY283/100)*((ROUND(Source!AF283*Source!I283, 2)+ROUND(Source!AE283*Source!I283, 2))), 2)</f>
        <v>0</v>
      </c>
      <c r="V822">
        <f ca="1">Source!Y283</f>
        <v>0</v>
      </c>
      <c r="W822">
        <f ca="1">IF(Source!BI283&lt;=1,H822, 0)</f>
        <v>7072</v>
      </c>
      <c r="X822">
        <f ca="1">IF(Source!BI283=2,H822, 0)</f>
        <v>0</v>
      </c>
      <c r="Y822">
        <f ca="1">IF(Source!BI283=3,H822, 0)</f>
        <v>0</v>
      </c>
      <c r="Z822">
        <f ca="1">IF(Source!BI283=4,H822, 0)</f>
        <v>0</v>
      </c>
    </row>
    <row r="823" spans="1:26" ht="15">
      <c r="G823" s="56">
        <f ca="1">H816+H817+H819+H820+SUM(H822:H822)</f>
        <v>7758.2</v>
      </c>
      <c r="H823" s="56"/>
      <c r="J823" s="56">
        <f ca="1">K816+K817+K819+K820+SUM(K822:K822)</f>
        <v>47402.659999999996</v>
      </c>
      <c r="K823" s="56"/>
      <c r="L823" s="37">
        <f ca="1">Source!U282</f>
        <v>28.512</v>
      </c>
      <c r="O823" s="21">
        <f>G823</f>
        <v>7758.2</v>
      </c>
      <c r="P823" s="21">
        <f>J823</f>
        <v>47402.659999999996</v>
      </c>
      <c r="Q823" s="21">
        <f>L823</f>
        <v>28.512</v>
      </c>
      <c r="W823">
        <f ca="1">IF(Source!BI282&lt;=1,H816+H817+H819+H820, 0)</f>
        <v>686.2</v>
      </c>
      <c r="X823">
        <f ca="1">IF(Source!BI282=2,H816+H817+H819+H820, 0)</f>
        <v>0</v>
      </c>
      <c r="Y823">
        <f ca="1">IF(Source!BI282=3,H816+H817+H819+H820, 0)</f>
        <v>0</v>
      </c>
      <c r="Z823">
        <f ca="1">IF(Source!BI282=4,H816+H817+H819+H820, 0)</f>
        <v>0</v>
      </c>
    </row>
    <row r="825" spans="1:26" ht="15">
      <c r="A825" s="59" t="str">
        <f ca="1">CONCATENATE("Итого по разделу: ",IF(Source!G285&lt;&gt;"Новый раздел", Source!G285, ""))</f>
        <v>Итого по разделу: 3 Система электроосвещения</v>
      </c>
      <c r="B825" s="59"/>
      <c r="C825" s="59"/>
      <c r="D825" s="59"/>
      <c r="E825" s="59"/>
      <c r="F825" s="59"/>
      <c r="G825" s="60">
        <f ca="1">SUM(O729:O824)</f>
        <v>30217.659999999996</v>
      </c>
      <c r="H825" s="60"/>
      <c r="I825" s="24"/>
      <c r="J825" s="60">
        <f ca="1">SUM(P729:P824)</f>
        <v>184629.80999999997</v>
      </c>
      <c r="K825" s="60"/>
      <c r="L825" s="37">
        <f ca="1">SUM(Q729:Q824)</f>
        <v>149.64920000000001</v>
      </c>
    </row>
    <row r="829" spans="1:26" ht="16.5">
      <c r="A829" s="61" t="str">
        <f ca="1">CONCATENATE("Раздел: ",IF(Source!G314&lt;&gt;"Новый раздел", Source!G314, ""))</f>
        <v>Раздел: 4 Система отопления</v>
      </c>
      <c r="B829" s="61"/>
      <c r="C829" s="61"/>
      <c r="D829" s="61"/>
      <c r="E829" s="61"/>
      <c r="F829" s="61"/>
      <c r="G829" s="61"/>
      <c r="H829" s="61"/>
      <c r="I829" s="61"/>
      <c r="J829" s="61"/>
      <c r="K829" s="61"/>
      <c r="L829" s="61"/>
    </row>
    <row r="830" spans="1:26" ht="42.75">
      <c r="A830" s="42" t="str">
        <f ca="1">Source!E318</f>
        <v>82</v>
      </c>
      <c r="B830" s="43" t="str">
        <f ca="1">Source!F318</f>
        <v>65-1-1</v>
      </c>
      <c r="C830" s="43" t="str">
        <f ca="1">Source!G318</f>
        <v>Разборка трубопроводов из водогазопроводных труб диаметром до 32 мм</v>
      </c>
      <c r="D830" s="26" t="str">
        <f ca="1">Source!H318</f>
        <v>100 м</v>
      </c>
      <c r="E830" s="10">
        <f ca="1">Source!I318</f>
        <v>3.8780000000000001</v>
      </c>
      <c r="F830" s="27">
        <f ca="1">Source!AL318+Source!AM318+Source!AO318</f>
        <v>328.71</v>
      </c>
      <c r="G830" s="28"/>
      <c r="H830" s="27"/>
      <c r="I830" s="28" t="str">
        <f ca="1">Source!BO318</f>
        <v/>
      </c>
      <c r="J830" s="28"/>
      <c r="K830" s="27"/>
      <c r="L830" s="29"/>
      <c r="S830">
        <f ca="1">ROUND((Source!FX318/100)*((ROUND(Source!AF318*Source!I318, 2)+ROUND(Source!AE318*Source!I318, 2))), 2)</f>
        <v>830.41</v>
      </c>
      <c r="T830">
        <f ca="1">Source!X318</f>
        <v>5073.8100000000004</v>
      </c>
      <c r="U830">
        <f ca="1">ROUND((Source!FY318/100)*((ROUND(Source!AF318*Source!I318, 2)+ROUND(Source!AE318*Source!I318, 2))), 2)</f>
        <v>561.09</v>
      </c>
      <c r="V830">
        <f ca="1">Source!Y318</f>
        <v>3428.25</v>
      </c>
    </row>
    <row r="831" spans="1:26" ht="14.25">
      <c r="A831" s="42"/>
      <c r="B831" s="43"/>
      <c r="C831" s="43" t="s">
        <v>389</v>
      </c>
      <c r="D831" s="26"/>
      <c r="E831" s="10"/>
      <c r="F831" s="27">
        <f ca="1">Source!AO318</f>
        <v>288.02</v>
      </c>
      <c r="G831" s="28" t="str">
        <f ca="1">Source!DG318</f>
        <v/>
      </c>
      <c r="H831" s="27">
        <f ca="1">ROUND(Source!AF318*Source!I318, 2)</f>
        <v>1116.94</v>
      </c>
      <c r="I831" s="28"/>
      <c r="J831" s="28">
        <f ca="1">IF(Source!BA318&lt;&gt; 0, Source!BA318, 1)</f>
        <v>6.11</v>
      </c>
      <c r="K831" s="27">
        <f ca="1">Source!S318</f>
        <v>6824.51</v>
      </c>
      <c r="L831" s="29"/>
      <c r="R831">
        <f>H831</f>
        <v>1116.94</v>
      </c>
    </row>
    <row r="832" spans="1:26" ht="14.25">
      <c r="A832" s="42"/>
      <c r="B832" s="43"/>
      <c r="C832" s="43" t="s">
        <v>276</v>
      </c>
      <c r="D832" s="26"/>
      <c r="E832" s="10"/>
      <c r="F832" s="27">
        <f ca="1">Source!AM318</f>
        <v>7.09</v>
      </c>
      <c r="G832" s="28" t="str">
        <f ca="1">Source!DE318</f>
        <v/>
      </c>
      <c r="H832" s="27">
        <f ca="1">ROUND(Source!AD318*Source!I318, 2)</f>
        <v>27.5</v>
      </c>
      <c r="I832" s="28"/>
      <c r="J832" s="28">
        <f ca="1">IF(Source!BB318&lt;&gt; 0, Source!BB318, 1)</f>
        <v>6.11</v>
      </c>
      <c r="K832" s="27">
        <f ca="1">Source!Q318</f>
        <v>167.99</v>
      </c>
      <c r="L832" s="29"/>
    </row>
    <row r="833" spans="1:26" ht="14.25">
      <c r="A833" s="42"/>
      <c r="B833" s="43"/>
      <c r="C833" s="43" t="s">
        <v>390</v>
      </c>
      <c r="D833" s="26"/>
      <c r="E833" s="10"/>
      <c r="F833" s="27">
        <f ca="1">Source!AN318</f>
        <v>1.35</v>
      </c>
      <c r="G833" s="28" t="str">
        <f ca="1">Source!DF318</f>
        <v/>
      </c>
      <c r="H833" s="30">
        <f ca="1">ROUND(Source!AE318*Source!I318, 2)</f>
        <v>5.24</v>
      </c>
      <c r="I833" s="28"/>
      <c r="J833" s="28">
        <f ca="1">IF(Source!BS318&lt;&gt; 0, Source!BS318, 1)</f>
        <v>6.11</v>
      </c>
      <c r="K833" s="30">
        <f ca="1">Source!R318</f>
        <v>31.99</v>
      </c>
      <c r="L833" s="29"/>
      <c r="R833">
        <f>H833</f>
        <v>5.24</v>
      </c>
    </row>
    <row r="834" spans="1:26" ht="14.25">
      <c r="A834" s="42"/>
      <c r="B834" s="43"/>
      <c r="C834" s="43" t="s">
        <v>392</v>
      </c>
      <c r="D834" s="26" t="s">
        <v>393</v>
      </c>
      <c r="E834" s="10">
        <f ca="1">Source!BZ318</f>
        <v>74</v>
      </c>
      <c r="F834" s="46"/>
      <c r="G834" s="28"/>
      <c r="H834" s="27">
        <f ca="1">SUM(S830:S836)</f>
        <v>830.41</v>
      </c>
      <c r="I834" s="31"/>
      <c r="J834" s="25">
        <f ca="1">Source!AT318</f>
        <v>74</v>
      </c>
      <c r="K834" s="27">
        <f ca="1">SUM(T830:T836)</f>
        <v>5073.8100000000004</v>
      </c>
      <c r="L834" s="29"/>
    </row>
    <row r="835" spans="1:26" ht="14.25">
      <c r="A835" s="42"/>
      <c r="B835" s="43"/>
      <c r="C835" s="43" t="s">
        <v>394</v>
      </c>
      <c r="D835" s="26" t="s">
        <v>393</v>
      </c>
      <c r="E835" s="10">
        <f ca="1">Source!CA318</f>
        <v>50</v>
      </c>
      <c r="F835" s="46"/>
      <c r="G835" s="28"/>
      <c r="H835" s="27">
        <f ca="1">SUM(U830:U836)</f>
        <v>561.09</v>
      </c>
      <c r="I835" s="31"/>
      <c r="J835" s="25">
        <f ca="1">Source!AU318</f>
        <v>50</v>
      </c>
      <c r="K835" s="27">
        <f ca="1">SUM(V830:V836)</f>
        <v>3428.25</v>
      </c>
      <c r="L835" s="29"/>
    </row>
    <row r="836" spans="1:26" ht="14.25">
      <c r="A836" s="44"/>
      <c r="B836" s="45"/>
      <c r="C836" s="45" t="s">
        <v>395</v>
      </c>
      <c r="D836" s="32" t="s">
        <v>396</v>
      </c>
      <c r="E836" s="33">
        <f ca="1">Source!AQ318</f>
        <v>34.659999999999997</v>
      </c>
      <c r="F836" s="34"/>
      <c r="G836" s="35" t="str">
        <f ca="1">Source!DI318</f>
        <v/>
      </c>
      <c r="H836" s="34"/>
      <c r="I836" s="35"/>
      <c r="J836" s="35"/>
      <c r="K836" s="34"/>
      <c r="L836" s="36">
        <f ca="1">Source!U318</f>
        <v>134.41147999999998</v>
      </c>
    </row>
    <row r="837" spans="1:26" ht="15">
      <c r="G837" s="56">
        <f ca="1">H831+H832+H834+H835</f>
        <v>2535.94</v>
      </c>
      <c r="H837" s="56"/>
      <c r="J837" s="56">
        <f ca="1">K831+K832+K834+K835</f>
        <v>15494.560000000001</v>
      </c>
      <c r="K837" s="56"/>
      <c r="L837" s="37">
        <f ca="1">Source!U318</f>
        <v>134.41147999999998</v>
      </c>
      <c r="O837" s="21">
        <f>G837</f>
        <v>2535.94</v>
      </c>
      <c r="P837" s="21">
        <f>J837</f>
        <v>15494.560000000001</v>
      </c>
      <c r="Q837" s="21">
        <f>L837</f>
        <v>134.41147999999998</v>
      </c>
      <c r="W837">
        <f ca="1">IF(Source!BI318&lt;=1,H831+H832+H834+H835, 0)</f>
        <v>2535.94</v>
      </c>
      <c r="X837">
        <f ca="1">IF(Source!BI318=2,H831+H832+H834+H835, 0)</f>
        <v>0</v>
      </c>
      <c r="Y837">
        <f ca="1">IF(Source!BI318=3,H831+H832+H834+H835, 0)</f>
        <v>0</v>
      </c>
      <c r="Z837">
        <f ca="1">IF(Source!BI318=4,H831+H832+H834+H835, 0)</f>
        <v>0</v>
      </c>
    </row>
    <row r="838" spans="1:26" ht="42.75">
      <c r="A838" s="42" t="str">
        <f ca="1">Source!E319</f>
        <v>83</v>
      </c>
      <c r="B838" s="43" t="str">
        <f ca="1">Source!F319</f>
        <v>65-1-2</v>
      </c>
      <c r="C838" s="43" t="str">
        <f ca="1">Source!G319</f>
        <v>Разборка трубопроводов из водогазопроводных труб диаметром до 63 мм</v>
      </c>
      <c r="D838" s="26" t="str">
        <f ca="1">Source!H319</f>
        <v>100 м</v>
      </c>
      <c r="E838" s="10">
        <f ca="1">Source!I319</f>
        <v>0.72</v>
      </c>
      <c r="F838" s="27">
        <f ca="1">Source!AL319+Source!AM319+Source!AO319</f>
        <v>565.51</v>
      </c>
      <c r="G838" s="28"/>
      <c r="H838" s="27"/>
      <c r="I838" s="28" t="str">
        <f ca="1">Source!BO319</f>
        <v/>
      </c>
      <c r="J838" s="28"/>
      <c r="K838" s="27"/>
      <c r="L838" s="29"/>
      <c r="S838">
        <f ca="1">ROUND((Source!FX319/100)*((ROUND(Source!AF319*Source!I319, 2)+ROUND(Source!AE319*Source!I319, 2))), 2)</f>
        <v>265.2</v>
      </c>
      <c r="T838">
        <f ca="1">Source!X319</f>
        <v>1620.35</v>
      </c>
      <c r="U838">
        <f ca="1">ROUND((Source!FY319/100)*((ROUND(Source!AF319*Source!I319, 2)+ROUND(Source!AE319*Source!I319, 2))), 2)</f>
        <v>179.19</v>
      </c>
      <c r="V838">
        <f ca="1">Source!Y319</f>
        <v>1094.83</v>
      </c>
    </row>
    <row r="839" spans="1:26" ht="14.25">
      <c r="A839" s="42"/>
      <c r="B839" s="43"/>
      <c r="C839" s="43" t="s">
        <v>389</v>
      </c>
      <c r="D839" s="26"/>
      <c r="E839" s="10"/>
      <c r="F839" s="27">
        <f ca="1">Source!AO319</f>
        <v>495.44</v>
      </c>
      <c r="G839" s="28" t="str">
        <f ca="1">Source!DG319</f>
        <v/>
      </c>
      <c r="H839" s="27">
        <f ca="1">ROUND(Source!AF319*Source!I319, 2)</f>
        <v>356.72</v>
      </c>
      <c r="I839" s="28"/>
      <c r="J839" s="28">
        <f ca="1">IF(Source!BA319&lt;&gt; 0, Source!BA319, 1)</f>
        <v>6.11</v>
      </c>
      <c r="K839" s="27">
        <f ca="1">Source!S319</f>
        <v>2179.54</v>
      </c>
      <c r="L839" s="29"/>
      <c r="R839">
        <f>H839</f>
        <v>356.72</v>
      </c>
    </row>
    <row r="840" spans="1:26" ht="14.25">
      <c r="A840" s="42"/>
      <c r="B840" s="43"/>
      <c r="C840" s="43" t="s">
        <v>276</v>
      </c>
      <c r="D840" s="26"/>
      <c r="E840" s="10"/>
      <c r="F840" s="27">
        <f ca="1">Source!AM319</f>
        <v>12.15</v>
      </c>
      <c r="G840" s="28" t="str">
        <f ca="1">Source!DE319</f>
        <v/>
      </c>
      <c r="H840" s="27">
        <f ca="1">ROUND(Source!AD319*Source!I319, 2)</f>
        <v>8.75</v>
      </c>
      <c r="I840" s="28"/>
      <c r="J840" s="28">
        <f ca="1">IF(Source!BB319&lt;&gt; 0, Source!BB319, 1)</f>
        <v>6.11</v>
      </c>
      <c r="K840" s="27">
        <f ca="1">Source!Q319</f>
        <v>53.45</v>
      </c>
      <c r="L840" s="29"/>
    </row>
    <row r="841" spans="1:26" ht="14.25">
      <c r="A841" s="42"/>
      <c r="B841" s="43"/>
      <c r="C841" s="43" t="s">
        <v>390</v>
      </c>
      <c r="D841" s="26"/>
      <c r="E841" s="10"/>
      <c r="F841" s="27">
        <f ca="1">Source!AN319</f>
        <v>2.2999999999999998</v>
      </c>
      <c r="G841" s="28" t="str">
        <f ca="1">Source!DF319</f>
        <v/>
      </c>
      <c r="H841" s="30">
        <f ca="1">ROUND(Source!AE319*Source!I319, 2)</f>
        <v>1.66</v>
      </c>
      <c r="I841" s="28"/>
      <c r="J841" s="28">
        <f ca="1">IF(Source!BS319&lt;&gt; 0, Source!BS319, 1)</f>
        <v>6.11</v>
      </c>
      <c r="K841" s="30">
        <f ca="1">Source!R319</f>
        <v>10.119999999999999</v>
      </c>
      <c r="L841" s="29"/>
      <c r="R841">
        <f>H841</f>
        <v>1.66</v>
      </c>
    </row>
    <row r="842" spans="1:26" ht="14.25">
      <c r="A842" s="42"/>
      <c r="B842" s="43"/>
      <c r="C842" s="43" t="s">
        <v>392</v>
      </c>
      <c r="D842" s="26" t="s">
        <v>393</v>
      </c>
      <c r="E842" s="10">
        <f ca="1">Source!BZ319</f>
        <v>74</v>
      </c>
      <c r="F842" s="46"/>
      <c r="G842" s="28"/>
      <c r="H842" s="27">
        <f ca="1">SUM(S838:S844)</f>
        <v>265.2</v>
      </c>
      <c r="I842" s="31"/>
      <c r="J842" s="25">
        <f ca="1">Source!AT319</f>
        <v>74</v>
      </c>
      <c r="K842" s="27">
        <f ca="1">SUM(T838:T844)</f>
        <v>1620.35</v>
      </c>
      <c r="L842" s="29"/>
    </row>
    <row r="843" spans="1:26" ht="14.25">
      <c r="A843" s="42"/>
      <c r="B843" s="43"/>
      <c r="C843" s="43" t="s">
        <v>394</v>
      </c>
      <c r="D843" s="26" t="s">
        <v>393</v>
      </c>
      <c r="E843" s="10">
        <f ca="1">Source!CA319</f>
        <v>50</v>
      </c>
      <c r="F843" s="46"/>
      <c r="G843" s="28"/>
      <c r="H843" s="27">
        <f ca="1">SUM(U838:U844)</f>
        <v>179.19</v>
      </c>
      <c r="I843" s="31"/>
      <c r="J843" s="25">
        <f ca="1">Source!AU319</f>
        <v>50</v>
      </c>
      <c r="K843" s="27">
        <f ca="1">SUM(V838:V844)</f>
        <v>1094.83</v>
      </c>
      <c r="L843" s="29"/>
    </row>
    <row r="844" spans="1:26" ht="14.25">
      <c r="A844" s="44"/>
      <c r="B844" s="45"/>
      <c r="C844" s="45" t="s">
        <v>395</v>
      </c>
      <c r="D844" s="32" t="s">
        <v>396</v>
      </c>
      <c r="E844" s="33">
        <f ca="1">Source!AQ319</f>
        <v>59.62</v>
      </c>
      <c r="F844" s="34"/>
      <c r="G844" s="35" t="str">
        <f ca="1">Source!DI319</f>
        <v/>
      </c>
      <c r="H844" s="34"/>
      <c r="I844" s="35"/>
      <c r="J844" s="35"/>
      <c r="K844" s="34"/>
      <c r="L844" s="36">
        <f ca="1">Source!U319</f>
        <v>42.926399999999994</v>
      </c>
    </row>
    <row r="845" spans="1:26" ht="15">
      <c r="G845" s="56">
        <f ca="1">H839+H840+H842+H843</f>
        <v>809.86000000000013</v>
      </c>
      <c r="H845" s="56"/>
      <c r="J845" s="56">
        <f ca="1">K839+K840+K842+K843</f>
        <v>4948.17</v>
      </c>
      <c r="K845" s="56"/>
      <c r="L845" s="37">
        <f ca="1">Source!U319</f>
        <v>42.926399999999994</v>
      </c>
      <c r="O845" s="21">
        <f>G845</f>
        <v>809.86000000000013</v>
      </c>
      <c r="P845" s="21">
        <f>J845</f>
        <v>4948.17</v>
      </c>
      <c r="Q845" s="21">
        <f>L845</f>
        <v>42.926399999999994</v>
      </c>
      <c r="W845">
        <f ca="1">IF(Source!BI319&lt;=1,H839+H840+H842+H843, 0)</f>
        <v>809.86000000000013</v>
      </c>
      <c r="X845">
        <f ca="1">IF(Source!BI319=2,H839+H840+H842+H843, 0)</f>
        <v>0</v>
      </c>
      <c r="Y845">
        <f ca="1">IF(Source!BI319=3,H839+H840+H842+H843, 0)</f>
        <v>0</v>
      </c>
      <c r="Z845">
        <f ca="1">IF(Source!BI319=4,H839+H840+H842+H843, 0)</f>
        <v>0</v>
      </c>
    </row>
    <row r="846" spans="1:26" ht="14.25">
      <c r="A846" s="42" t="str">
        <f ca="1">Source!E320</f>
        <v>84</v>
      </c>
      <c r="B846" s="43" t="str">
        <f ca="1">Source!F320</f>
        <v>65-19-2</v>
      </c>
      <c r="C846" s="43" t="str">
        <f ca="1">Source!G320</f>
        <v>Демонтаж радиаторов весом до 160 кг</v>
      </c>
      <c r="D846" s="26" t="str">
        <f ca="1">Source!H320</f>
        <v>100 ШТ</v>
      </c>
      <c r="E846" s="10">
        <f ca="1">Source!I320</f>
        <v>0.22</v>
      </c>
      <c r="F846" s="27">
        <f ca="1">Source!AL320+Source!AM320+Source!AO320</f>
        <v>1362.8700000000001</v>
      </c>
      <c r="G846" s="28"/>
      <c r="H846" s="27"/>
      <c r="I846" s="28" t="str">
        <f ca="1">Source!BO320</f>
        <v/>
      </c>
      <c r="J846" s="28"/>
      <c r="K846" s="27"/>
      <c r="L846" s="29"/>
      <c r="S846">
        <f ca="1">ROUND((Source!FX320/100)*((ROUND(Source!AF320*Source!I320, 2)+ROUND(Source!AE320*Source!I320, 2))), 2)</f>
        <v>210.83</v>
      </c>
      <c r="T846">
        <f ca="1">Source!X320</f>
        <v>1288.18</v>
      </c>
      <c r="U846">
        <f ca="1">ROUND((Source!FY320/100)*((ROUND(Source!AF320*Source!I320, 2)+ROUND(Source!AE320*Source!I320, 2))), 2)</f>
        <v>142.46</v>
      </c>
      <c r="V846">
        <f ca="1">Source!Y320</f>
        <v>870.39</v>
      </c>
    </row>
    <row r="847" spans="1:26" ht="14.25">
      <c r="A847" s="42"/>
      <c r="B847" s="43"/>
      <c r="C847" s="43" t="s">
        <v>389</v>
      </c>
      <c r="D847" s="26"/>
      <c r="E847" s="10"/>
      <c r="F847" s="27">
        <f ca="1">Source!AO320</f>
        <v>1243.46</v>
      </c>
      <c r="G847" s="28" t="str">
        <f ca="1">Source!DG320</f>
        <v/>
      </c>
      <c r="H847" s="27">
        <f ca="1">ROUND(Source!AF320*Source!I320, 2)</f>
        <v>273.56</v>
      </c>
      <c r="I847" s="28"/>
      <c r="J847" s="28">
        <f ca="1">IF(Source!BA320&lt;&gt; 0, Source!BA320, 1)</f>
        <v>6.11</v>
      </c>
      <c r="K847" s="27">
        <f ca="1">Source!S320</f>
        <v>1671.46</v>
      </c>
      <c r="L847" s="29"/>
      <c r="R847">
        <f>H847</f>
        <v>273.56</v>
      </c>
    </row>
    <row r="848" spans="1:26" ht="14.25">
      <c r="A848" s="42"/>
      <c r="B848" s="43"/>
      <c r="C848" s="43" t="s">
        <v>276</v>
      </c>
      <c r="D848" s="26"/>
      <c r="E848" s="10"/>
      <c r="F848" s="27">
        <f ca="1">Source!AM320</f>
        <v>119.41</v>
      </c>
      <c r="G848" s="28" t="str">
        <f ca="1">Source!DE320</f>
        <v/>
      </c>
      <c r="H848" s="27">
        <f ca="1">ROUND(Source!AD320*Source!I320, 2)</f>
        <v>26.27</v>
      </c>
      <c r="I848" s="28"/>
      <c r="J848" s="28">
        <f ca="1">IF(Source!BB320&lt;&gt; 0, Source!BB320, 1)</f>
        <v>6.11</v>
      </c>
      <c r="K848" s="27">
        <f ca="1">Source!Q320</f>
        <v>160.51</v>
      </c>
      <c r="L848" s="29"/>
    </row>
    <row r="849" spans="1:26" ht="14.25">
      <c r="A849" s="42"/>
      <c r="B849" s="43"/>
      <c r="C849" s="43" t="s">
        <v>390</v>
      </c>
      <c r="D849" s="26"/>
      <c r="E849" s="10"/>
      <c r="F849" s="27">
        <f ca="1">Source!AN320</f>
        <v>51.57</v>
      </c>
      <c r="G849" s="28" t="str">
        <f ca="1">Source!DF320</f>
        <v/>
      </c>
      <c r="H849" s="30">
        <f ca="1">ROUND(Source!AE320*Source!I320, 2)</f>
        <v>11.35</v>
      </c>
      <c r="I849" s="28"/>
      <c r="J849" s="28">
        <f ca="1">IF(Source!BS320&lt;&gt; 0, Source!BS320, 1)</f>
        <v>6.11</v>
      </c>
      <c r="K849" s="30">
        <f ca="1">Source!R320</f>
        <v>69.319999999999993</v>
      </c>
      <c r="L849" s="29"/>
      <c r="R849">
        <f>H849</f>
        <v>11.35</v>
      </c>
    </row>
    <row r="850" spans="1:26" ht="14.25">
      <c r="A850" s="42"/>
      <c r="B850" s="43"/>
      <c r="C850" s="43" t="s">
        <v>392</v>
      </c>
      <c r="D850" s="26" t="s">
        <v>393</v>
      </c>
      <c r="E850" s="10">
        <f ca="1">Source!BZ320</f>
        <v>74</v>
      </c>
      <c r="F850" s="46"/>
      <c r="G850" s="28"/>
      <c r="H850" s="27">
        <f ca="1">SUM(S846:S852)</f>
        <v>210.83</v>
      </c>
      <c r="I850" s="31"/>
      <c r="J850" s="25">
        <f ca="1">Source!AT320</f>
        <v>74</v>
      </c>
      <c r="K850" s="27">
        <f ca="1">SUM(T846:T852)</f>
        <v>1288.18</v>
      </c>
      <c r="L850" s="29"/>
    </row>
    <row r="851" spans="1:26" ht="14.25">
      <c r="A851" s="42"/>
      <c r="B851" s="43"/>
      <c r="C851" s="43" t="s">
        <v>394</v>
      </c>
      <c r="D851" s="26" t="s">
        <v>393</v>
      </c>
      <c r="E851" s="10">
        <f ca="1">Source!CA320</f>
        <v>50</v>
      </c>
      <c r="F851" s="46"/>
      <c r="G851" s="28"/>
      <c r="H851" s="27">
        <f ca="1">SUM(U846:U852)</f>
        <v>142.46</v>
      </c>
      <c r="I851" s="31"/>
      <c r="J851" s="25">
        <f ca="1">Source!AU320</f>
        <v>50</v>
      </c>
      <c r="K851" s="27">
        <f ca="1">SUM(V846:V852)</f>
        <v>870.39</v>
      </c>
      <c r="L851" s="29"/>
    </row>
    <row r="852" spans="1:26" ht="14.25">
      <c r="A852" s="44"/>
      <c r="B852" s="45"/>
      <c r="C852" s="45" t="s">
        <v>395</v>
      </c>
      <c r="D852" s="32" t="s">
        <v>396</v>
      </c>
      <c r="E852" s="33">
        <f ca="1">Source!AQ320</f>
        <v>158</v>
      </c>
      <c r="F852" s="34"/>
      <c r="G852" s="35" t="str">
        <f ca="1">Source!DI320</f>
        <v/>
      </c>
      <c r="H852" s="34"/>
      <c r="I852" s="35"/>
      <c r="J852" s="35"/>
      <c r="K852" s="34"/>
      <c r="L852" s="36">
        <f ca="1">Source!U320</f>
        <v>34.76</v>
      </c>
    </row>
    <row r="853" spans="1:26" ht="15">
      <c r="G853" s="56">
        <f ca="1">H847+H848+H850+H851</f>
        <v>653.12</v>
      </c>
      <c r="H853" s="56"/>
      <c r="J853" s="56">
        <f ca="1">K847+K848+K850+K851</f>
        <v>3990.54</v>
      </c>
      <c r="K853" s="56"/>
      <c r="L853" s="37">
        <f ca="1">Source!U320</f>
        <v>34.76</v>
      </c>
      <c r="O853" s="21">
        <f>G853</f>
        <v>653.12</v>
      </c>
      <c r="P853" s="21">
        <f>J853</f>
        <v>3990.54</v>
      </c>
      <c r="Q853" s="21">
        <f>L853</f>
        <v>34.76</v>
      </c>
      <c r="W853">
        <f ca="1">IF(Source!BI320&lt;=1,H847+H848+H850+H851, 0)</f>
        <v>653.12</v>
      </c>
      <c r="X853">
        <f ca="1">IF(Source!BI320=2,H847+H848+H850+H851, 0)</f>
        <v>0</v>
      </c>
      <c r="Y853">
        <f ca="1">IF(Source!BI320=3,H847+H848+H850+H851, 0)</f>
        <v>0</v>
      </c>
      <c r="Z853">
        <f ca="1">IF(Source!BI320=4,H847+H848+H850+H851, 0)</f>
        <v>0</v>
      </c>
    </row>
    <row r="854" spans="1:26" ht="28.5">
      <c r="A854" s="42" t="str">
        <f ca="1">Source!E321</f>
        <v>85</v>
      </c>
      <c r="B854" s="43" t="str">
        <f ca="1">Source!F321</f>
        <v>18-03-004-05</v>
      </c>
      <c r="C854" s="43" t="str">
        <f ca="1">Source!G321</f>
        <v>Демонтаж  регистров из стальных сварных труб диаметром нитки 50 мм</v>
      </c>
      <c r="D854" s="26" t="str">
        <f ca="1">Source!H321</f>
        <v>100 м</v>
      </c>
      <c r="E854" s="10">
        <f ca="1">Source!I321</f>
        <v>1.6</v>
      </c>
      <c r="F854" s="27">
        <f ca="1">Source!AL321+Source!AM321+Source!AO321</f>
        <v>5447.9800000000005</v>
      </c>
      <c r="G854" s="28"/>
      <c r="H854" s="27"/>
      <c r="I854" s="28" t="str">
        <f ca="1">Source!BO321</f>
        <v/>
      </c>
      <c r="J854" s="28"/>
      <c r="K854" s="27"/>
      <c r="L854" s="29"/>
      <c r="S854">
        <f ca="1">ROUND((Source!FX321/100)*((ROUND(Source!AF321*Source!I321, 2)+ROUND(Source!AE321*Source!I321, 2))), 2)</f>
        <v>113.11</v>
      </c>
      <c r="T854">
        <f ca="1">Source!X321</f>
        <v>689.94</v>
      </c>
      <c r="U854">
        <f ca="1">ROUND((Source!FY321/100)*((ROUND(Source!AF321*Source!I321, 2)+ROUND(Source!AE321*Source!I321, 2))), 2)</f>
        <v>69.27</v>
      </c>
      <c r="V854">
        <f ca="1">Source!Y321</f>
        <v>425.96</v>
      </c>
    </row>
    <row r="855" spans="1:26" ht="14.25">
      <c r="A855" s="42"/>
      <c r="B855" s="43"/>
      <c r="C855" s="43" t="s">
        <v>389</v>
      </c>
      <c r="D855" s="26"/>
      <c r="E855" s="10"/>
      <c r="F855" s="27">
        <f ca="1">Source!AO321</f>
        <v>147.30000000000001</v>
      </c>
      <c r="G855" s="28" t="str">
        <f ca="1">Source!DG321</f>
        <v>)*0,4</v>
      </c>
      <c r="H855" s="27">
        <f ca="1">ROUND(Source!AF321*Source!I321, 2)</f>
        <v>94.27</v>
      </c>
      <c r="I855" s="28"/>
      <c r="J855" s="28">
        <f ca="1">IF(Source!BA321&lt;&gt; 0, Source!BA321, 1)</f>
        <v>6.11</v>
      </c>
      <c r="K855" s="27">
        <f ca="1">Source!S321</f>
        <v>576</v>
      </c>
      <c r="L855" s="29"/>
      <c r="R855">
        <f>H855</f>
        <v>94.27</v>
      </c>
    </row>
    <row r="856" spans="1:26" ht="14.25">
      <c r="A856" s="42"/>
      <c r="B856" s="43"/>
      <c r="C856" s="43" t="s">
        <v>276</v>
      </c>
      <c r="D856" s="26"/>
      <c r="E856" s="10"/>
      <c r="F856" s="27">
        <f ca="1">Source!AM321</f>
        <v>38.340000000000003</v>
      </c>
      <c r="G856" s="28" t="str">
        <f ca="1">Source!DE321</f>
        <v>)*0,4</v>
      </c>
      <c r="H856" s="27">
        <f ca="1">ROUND(Source!AD321*Source!I321, 2)</f>
        <v>24.53</v>
      </c>
      <c r="I856" s="28"/>
      <c r="J856" s="28">
        <f ca="1">IF(Source!BB321&lt;&gt; 0, Source!BB321, 1)</f>
        <v>6.11</v>
      </c>
      <c r="K856" s="27">
        <f ca="1">Source!Q321</f>
        <v>149.87</v>
      </c>
      <c r="L856" s="29"/>
    </row>
    <row r="857" spans="1:26" ht="14.25">
      <c r="A857" s="42"/>
      <c r="B857" s="43"/>
      <c r="C857" s="43" t="s">
        <v>390</v>
      </c>
      <c r="D857" s="26"/>
      <c r="E857" s="10"/>
      <c r="F857" s="27">
        <f ca="1">Source!AN321</f>
        <v>6.13</v>
      </c>
      <c r="G857" s="28" t="str">
        <f ca="1">Source!DF321</f>
        <v>)*0,4</v>
      </c>
      <c r="H857" s="30">
        <f ca="1">ROUND(Source!AE321*Source!I321, 2)</f>
        <v>3.92</v>
      </c>
      <c r="I857" s="28"/>
      <c r="J857" s="28">
        <f ca="1">IF(Source!BS321&lt;&gt; 0, Source!BS321, 1)</f>
        <v>6.11</v>
      </c>
      <c r="K857" s="30">
        <f ca="1">Source!R321</f>
        <v>23.95</v>
      </c>
      <c r="L857" s="29"/>
      <c r="R857">
        <f>H857</f>
        <v>3.92</v>
      </c>
    </row>
    <row r="858" spans="1:26" ht="14.25">
      <c r="A858" s="42"/>
      <c r="B858" s="43"/>
      <c r="C858" s="43" t="s">
        <v>392</v>
      </c>
      <c r="D858" s="26" t="s">
        <v>393</v>
      </c>
      <c r="E858" s="10">
        <f ca="1">Source!BZ321</f>
        <v>128</v>
      </c>
      <c r="F858" s="57" t="str">
        <f ca="1">CONCATENATE(" )", Source!DL321, Source!FT321, "=", Source!FX321)</f>
        <v xml:space="preserve"> )*0,9=115,2</v>
      </c>
      <c r="G858" s="58"/>
      <c r="H858" s="27">
        <f ca="1">SUM(S854:S860)</f>
        <v>113.11</v>
      </c>
      <c r="I858" s="31"/>
      <c r="J858" s="25">
        <f ca="1">Source!AT321</f>
        <v>115</v>
      </c>
      <c r="K858" s="27">
        <f ca="1">SUM(T854:T860)</f>
        <v>689.94</v>
      </c>
      <c r="L858" s="29"/>
    </row>
    <row r="859" spans="1:26" ht="14.25">
      <c r="A859" s="42"/>
      <c r="B859" s="43"/>
      <c r="C859" s="43" t="s">
        <v>394</v>
      </c>
      <c r="D859" s="26" t="s">
        <v>393</v>
      </c>
      <c r="E859" s="10">
        <f ca="1">Source!CA321</f>
        <v>83</v>
      </c>
      <c r="F859" s="57" t="str">
        <f ca="1">CONCATENATE(" )", Source!DM321, Source!FU321, "=", Source!FY321)</f>
        <v xml:space="preserve"> )*0,85=70,55</v>
      </c>
      <c r="G859" s="58"/>
      <c r="H859" s="27">
        <f ca="1">SUM(U854:U860)</f>
        <v>69.27</v>
      </c>
      <c r="I859" s="31"/>
      <c r="J859" s="25">
        <f ca="1">Source!AU321</f>
        <v>71</v>
      </c>
      <c r="K859" s="27">
        <f ca="1">SUM(V854:V860)</f>
        <v>425.96</v>
      </c>
      <c r="L859" s="29"/>
    </row>
    <row r="860" spans="1:26" ht="14.25">
      <c r="A860" s="44"/>
      <c r="B860" s="45"/>
      <c r="C860" s="45" t="s">
        <v>395</v>
      </c>
      <c r="D860" s="32" t="s">
        <v>396</v>
      </c>
      <c r="E860" s="33">
        <f ca="1">Source!AQ321</f>
        <v>16.239999999999998</v>
      </c>
      <c r="F860" s="34"/>
      <c r="G860" s="35" t="str">
        <f ca="1">Source!DI321</f>
        <v>)*0,4</v>
      </c>
      <c r="H860" s="34"/>
      <c r="I860" s="35"/>
      <c r="J860" s="35"/>
      <c r="K860" s="34"/>
      <c r="L860" s="36">
        <f ca="1">Source!U321</f>
        <v>10.393599999999999</v>
      </c>
    </row>
    <row r="861" spans="1:26" ht="15">
      <c r="G861" s="56">
        <f ca="1">H855+H856+H858+H859</f>
        <v>301.18</v>
      </c>
      <c r="H861" s="56"/>
      <c r="J861" s="56">
        <f ca="1">K855+K856+K858+K859</f>
        <v>1841.77</v>
      </c>
      <c r="K861" s="56"/>
      <c r="L861" s="37">
        <f ca="1">Source!U321</f>
        <v>10.393599999999999</v>
      </c>
      <c r="O861" s="21">
        <f>G861</f>
        <v>301.18</v>
      </c>
      <c r="P861" s="21">
        <f>J861</f>
        <v>1841.77</v>
      </c>
      <c r="Q861" s="21">
        <f>L861</f>
        <v>10.393599999999999</v>
      </c>
      <c r="W861">
        <f ca="1">IF(Source!BI321&lt;=1,H855+H856+H858+H859, 0)</f>
        <v>301.18</v>
      </c>
      <c r="X861">
        <f ca="1">IF(Source!BI321=2,H855+H856+H858+H859, 0)</f>
        <v>0</v>
      </c>
      <c r="Y861">
        <f ca="1">IF(Source!BI321=3,H855+H856+H858+H859, 0)</f>
        <v>0</v>
      </c>
      <c r="Z861">
        <f ca="1">IF(Source!BI321=4,H855+H856+H858+H859, 0)</f>
        <v>0</v>
      </c>
    </row>
    <row r="862" spans="1:26" ht="28.5">
      <c r="A862" s="42" t="str">
        <f ca="1">Source!E322</f>
        <v>86</v>
      </c>
      <c r="B862" s="43" t="str">
        <f ca="1">Source!F322</f>
        <v>18-03-001-02</v>
      </c>
      <c r="C862" s="43" t="str">
        <f ca="1">Source!G322</f>
        <v>Установка радиаторов стальных</v>
      </c>
      <c r="D862" s="26" t="str">
        <f ca="1">Source!H322</f>
        <v>100 квт</v>
      </c>
      <c r="E862" s="10">
        <f ca="1">Source!I322</f>
        <v>0.71279999999999999</v>
      </c>
      <c r="F862" s="27">
        <f ca="1">Source!AL322+Source!AM322+Source!AO322</f>
        <v>1942.27</v>
      </c>
      <c r="G862" s="28"/>
      <c r="H862" s="27"/>
      <c r="I862" s="28" t="str">
        <f ca="1">Source!BO322</f>
        <v/>
      </c>
      <c r="J862" s="28"/>
      <c r="K862" s="27"/>
      <c r="L862" s="29"/>
      <c r="S862">
        <f ca="1">ROUND((Source!FX322/100)*((ROUND(Source!AF322*Source!I322, 2)+ROUND(Source!AE322*Source!I322, 2))), 2)</f>
        <v>595.42999999999995</v>
      </c>
      <c r="T862">
        <f ca="1">Source!X322</f>
        <v>3631.82</v>
      </c>
      <c r="U862">
        <f ca="1">ROUND((Source!FY322/100)*((ROUND(Source!AF322*Source!I322, 2)+ROUND(Source!AE322*Source!I322, 2))), 2)</f>
        <v>364.65</v>
      </c>
      <c r="V862">
        <f ca="1">Source!Y322</f>
        <v>2242.25</v>
      </c>
    </row>
    <row r="863" spans="1:26">
      <c r="C863" s="20" t="str">
        <f ca="1">"Объем: "&amp;Source!I322&amp;"=71,28/"&amp;"100"</f>
        <v>Объем: 0,7128=71,28/100</v>
      </c>
    </row>
    <row r="864" spans="1:26" ht="14.25">
      <c r="A864" s="42"/>
      <c r="B864" s="43"/>
      <c r="C864" s="43" t="s">
        <v>389</v>
      </c>
      <c r="D864" s="26"/>
      <c r="E864" s="10"/>
      <c r="F864" s="27">
        <f ca="1">Source!AO322</f>
        <v>588.42999999999995</v>
      </c>
      <c r="G864" s="28" t="str">
        <f ca="1">Source!DG322</f>
        <v>)*1,15</v>
      </c>
      <c r="H864" s="27">
        <f ca="1">ROUND(Source!AF322*Source!I322, 2)</f>
        <v>482.34</v>
      </c>
      <c r="I864" s="28"/>
      <c r="J864" s="28">
        <f ca="1">IF(Source!BA322&lt;&gt; 0, Source!BA322, 1)</f>
        <v>6.11</v>
      </c>
      <c r="K864" s="27">
        <f ca="1">Source!S322</f>
        <v>2947.13</v>
      </c>
      <c r="L864" s="29"/>
      <c r="R864">
        <f>H864</f>
        <v>482.34</v>
      </c>
    </row>
    <row r="865" spans="1:26" ht="14.25">
      <c r="A865" s="42"/>
      <c r="B865" s="43"/>
      <c r="C865" s="43" t="s">
        <v>276</v>
      </c>
      <c r="D865" s="26"/>
      <c r="E865" s="10"/>
      <c r="F865" s="27">
        <f ca="1">Source!AM322</f>
        <v>192.58</v>
      </c>
      <c r="G865" s="28" t="str">
        <f ca="1">Source!DE322</f>
        <v>)*1,25</v>
      </c>
      <c r="H865" s="27">
        <f ca="1">ROUND(Source!AD322*Source!I322, 2)</f>
        <v>171.59</v>
      </c>
      <c r="I865" s="28"/>
      <c r="J865" s="28">
        <f ca="1">IF(Source!BB322&lt;&gt; 0, Source!BB322, 1)</f>
        <v>6.11</v>
      </c>
      <c r="K865" s="27">
        <f ca="1">Source!Q322</f>
        <v>1048.43</v>
      </c>
      <c r="L865" s="29"/>
    </row>
    <row r="866" spans="1:26" ht="14.25">
      <c r="A866" s="42"/>
      <c r="B866" s="43"/>
      <c r="C866" s="43" t="s">
        <v>390</v>
      </c>
      <c r="D866" s="26"/>
      <c r="E866" s="10"/>
      <c r="F866" s="27">
        <f ca="1">Source!AN322</f>
        <v>38.75</v>
      </c>
      <c r="G866" s="28" t="str">
        <f ca="1">Source!DF322</f>
        <v>)*1,25</v>
      </c>
      <c r="H866" s="30">
        <f ca="1">ROUND(Source!AE322*Source!I322, 2)</f>
        <v>34.53</v>
      </c>
      <c r="I866" s="28"/>
      <c r="J866" s="28">
        <f ca="1">IF(Source!BS322&lt;&gt; 0, Source!BS322, 1)</f>
        <v>6.11</v>
      </c>
      <c r="K866" s="30">
        <f ca="1">Source!R322</f>
        <v>210.97</v>
      </c>
      <c r="L866" s="29"/>
      <c r="R866">
        <f>H866</f>
        <v>34.53</v>
      </c>
    </row>
    <row r="867" spans="1:26" ht="14.25">
      <c r="A867" s="42"/>
      <c r="B867" s="43"/>
      <c r="C867" s="43" t="s">
        <v>391</v>
      </c>
      <c r="D867" s="26"/>
      <c r="E867" s="10"/>
      <c r="F867" s="27">
        <f ca="1">Source!AL322</f>
        <v>1161.26</v>
      </c>
      <c r="G867" s="28" t="str">
        <f ca="1">Source!DD322</f>
        <v/>
      </c>
      <c r="H867" s="27">
        <f ca="1">ROUND(Source!AC322*Source!I322, 2)</f>
        <v>827.75</v>
      </c>
      <c r="I867" s="28"/>
      <c r="J867" s="28">
        <f ca="1">IF(Source!BC322&lt;&gt; 0, Source!BC322, 1)</f>
        <v>6.11</v>
      </c>
      <c r="K867" s="27">
        <f ca="1">Source!P322</f>
        <v>5057.53</v>
      </c>
      <c r="L867" s="29"/>
    </row>
    <row r="868" spans="1:26" ht="14.25">
      <c r="A868" s="42"/>
      <c r="B868" s="43"/>
      <c r="C868" s="43" t="s">
        <v>392</v>
      </c>
      <c r="D868" s="26" t="s">
        <v>393</v>
      </c>
      <c r="E868" s="10">
        <f ca="1">Source!BZ322</f>
        <v>128</v>
      </c>
      <c r="F868" s="57" t="str">
        <f ca="1">CONCATENATE(" )", Source!DL322, Source!FT322, "=", Source!FX322)</f>
        <v xml:space="preserve"> )*0,9=115,2</v>
      </c>
      <c r="G868" s="58"/>
      <c r="H868" s="27">
        <f ca="1">SUM(S862:S872)</f>
        <v>595.42999999999995</v>
      </c>
      <c r="I868" s="31"/>
      <c r="J868" s="25">
        <f ca="1">Source!AT322</f>
        <v>115</v>
      </c>
      <c r="K868" s="27">
        <f ca="1">SUM(T862:T872)</f>
        <v>3631.82</v>
      </c>
      <c r="L868" s="29"/>
    </row>
    <row r="869" spans="1:26" ht="14.25">
      <c r="A869" s="42"/>
      <c r="B869" s="43"/>
      <c r="C869" s="43" t="s">
        <v>394</v>
      </c>
      <c r="D869" s="26" t="s">
        <v>393</v>
      </c>
      <c r="E869" s="10">
        <f ca="1">Source!CA322</f>
        <v>83</v>
      </c>
      <c r="F869" s="57" t="str">
        <f ca="1">CONCATENATE(" )", Source!DM322, Source!FU322, "=", Source!FY322)</f>
        <v xml:space="preserve"> )*0,85=70,55</v>
      </c>
      <c r="G869" s="58"/>
      <c r="H869" s="27">
        <f ca="1">SUM(U862:U872)</f>
        <v>364.65</v>
      </c>
      <c r="I869" s="31"/>
      <c r="J869" s="25">
        <f ca="1">Source!AU322</f>
        <v>71</v>
      </c>
      <c r="K869" s="27">
        <f ca="1">SUM(V862:V872)</f>
        <v>2242.25</v>
      </c>
      <c r="L869" s="29"/>
    </row>
    <row r="870" spans="1:26" ht="14.25">
      <c r="A870" s="42"/>
      <c r="B870" s="43"/>
      <c r="C870" s="43" t="s">
        <v>395</v>
      </c>
      <c r="D870" s="26" t="s">
        <v>396</v>
      </c>
      <c r="E870" s="10">
        <f ca="1">Source!AQ322</f>
        <v>65.599999999999994</v>
      </c>
      <c r="F870" s="27"/>
      <c r="G870" s="28" t="str">
        <f ca="1">Source!DI322</f>
        <v>)*1,15</v>
      </c>
      <c r="H870" s="27"/>
      <c r="I870" s="28"/>
      <c r="J870" s="28"/>
      <c r="K870" s="27"/>
      <c r="L870" s="38">
        <f ca="1">Source!U322</f>
        <v>53.773631999999985</v>
      </c>
    </row>
    <row r="871" spans="1:26" ht="42.75">
      <c r="A871" s="42" t="str">
        <f ca="1">Source!E323</f>
        <v>86,1</v>
      </c>
      <c r="B871" s="43" t="str">
        <f ca="1">Source!F323</f>
        <v>18.5.10.05-0009</v>
      </c>
      <c r="C871" s="43" t="str">
        <f ca="1">Source!G323</f>
        <v>Радиаторы биметаллические, марка «Rifar-A 500», количество секций 12, мощность 1980 Вт прим.</v>
      </c>
      <c r="D871" s="26" t="str">
        <f ca="1">Source!H323</f>
        <v>шт.</v>
      </c>
      <c r="E871" s="10">
        <f ca="1">Source!I323</f>
        <v>36</v>
      </c>
      <c r="F871" s="27">
        <f ca="1">Source!AL323+Source!AM323+Source!AO323</f>
        <v>1503.69</v>
      </c>
      <c r="G871" s="39" t="s">
        <v>1069</v>
      </c>
      <c r="H871" s="27">
        <f ca="1">ROUND(Source!AC323*Source!I323, 2)+ROUND(Source!AD323*Source!I323, 2)+ROUND(Source!AF323*Source!I323, 2)</f>
        <v>54132.84</v>
      </c>
      <c r="I871" s="28"/>
      <c r="J871" s="28">
        <f ca="1">IF(Source!BC323&lt;&gt; 0, Source!BC323, 1)</f>
        <v>6.11</v>
      </c>
      <c r="K871" s="27">
        <f ca="1">Source!O323</f>
        <v>330751.65000000002</v>
      </c>
      <c r="L871" s="29"/>
      <c r="S871">
        <f ca="1">ROUND((Source!FX323/100)*((ROUND(Source!AF323*Source!I323, 2)+ROUND(Source!AE323*Source!I323, 2))), 2)</f>
        <v>0</v>
      </c>
      <c r="T871">
        <f ca="1">Source!X323</f>
        <v>0</v>
      </c>
      <c r="U871">
        <f ca="1">ROUND((Source!FY323/100)*((ROUND(Source!AF323*Source!I323, 2)+ROUND(Source!AE323*Source!I323, 2))), 2)</f>
        <v>0</v>
      </c>
      <c r="V871">
        <f ca="1">Source!Y323</f>
        <v>0</v>
      </c>
      <c r="W871">
        <f ca="1">IF(Source!BI323&lt;=1,H871, 0)</f>
        <v>54132.84</v>
      </c>
      <c r="X871">
        <f ca="1">IF(Source!BI323=2,H871, 0)</f>
        <v>0</v>
      </c>
      <c r="Y871">
        <f ca="1">IF(Source!BI323=3,H871, 0)</f>
        <v>0</v>
      </c>
      <c r="Z871">
        <f ca="1">IF(Source!BI323=4,H871, 0)</f>
        <v>0</v>
      </c>
    </row>
    <row r="872" spans="1:26" ht="28.5">
      <c r="A872" s="44" t="str">
        <f ca="1">Source!E324</f>
        <v>86,2</v>
      </c>
      <c r="B872" s="45" t="str">
        <f ca="1">Source!F324</f>
        <v>01.7.15.07-0009</v>
      </c>
      <c r="C872" s="45" t="str">
        <f ca="1">Source!G324</f>
        <v>Дюбели пластмассовые с шурупами 8х60 мм</v>
      </c>
      <c r="D872" s="32" t="str">
        <f ca="1">Source!H324</f>
        <v>100 шт.</v>
      </c>
      <c r="E872" s="33">
        <f ca="1">Source!I324</f>
        <v>0.6</v>
      </c>
      <c r="F872" s="34">
        <f ca="1">Source!AL324+Source!AM324+Source!AO324</f>
        <v>29.6</v>
      </c>
      <c r="G872" s="40" t="s">
        <v>1069</v>
      </c>
      <c r="H872" s="34">
        <f ca="1">ROUND(Source!AC324*Source!I324, 2)+ROUND(Source!AD324*Source!I324, 2)+ROUND(Source!AF324*Source!I324, 2)</f>
        <v>17.760000000000002</v>
      </c>
      <c r="I872" s="35"/>
      <c r="J872" s="35">
        <f ca="1">IF(Source!BC324&lt;&gt; 0, Source!BC324, 1)</f>
        <v>6.11</v>
      </c>
      <c r="K872" s="34">
        <f ca="1">Source!O324</f>
        <v>108.51</v>
      </c>
      <c r="L872" s="41"/>
      <c r="S872">
        <f ca="1">ROUND((Source!FX324/100)*((ROUND(Source!AF324*Source!I324, 2)+ROUND(Source!AE324*Source!I324, 2))), 2)</f>
        <v>0</v>
      </c>
      <c r="T872">
        <f ca="1">Source!X324</f>
        <v>0</v>
      </c>
      <c r="U872">
        <f ca="1">ROUND((Source!FY324/100)*((ROUND(Source!AF324*Source!I324, 2)+ROUND(Source!AE324*Source!I324, 2))), 2)</f>
        <v>0</v>
      </c>
      <c r="V872">
        <f ca="1">Source!Y324</f>
        <v>0</v>
      </c>
      <c r="W872">
        <f ca="1">IF(Source!BI324&lt;=1,H872, 0)</f>
        <v>17.760000000000002</v>
      </c>
      <c r="X872">
        <f ca="1">IF(Source!BI324=2,H872, 0)</f>
        <v>0</v>
      </c>
      <c r="Y872">
        <f ca="1">IF(Source!BI324=3,H872, 0)</f>
        <v>0</v>
      </c>
      <c r="Z872">
        <f ca="1">IF(Source!BI324=4,H872, 0)</f>
        <v>0</v>
      </c>
    </row>
    <row r="873" spans="1:26" ht="15">
      <c r="G873" s="56">
        <f ca="1">H864+H865+H867+H868+H869+SUM(H871:H872)</f>
        <v>56592.36</v>
      </c>
      <c r="H873" s="56"/>
      <c r="J873" s="56">
        <f ca="1">K864+K865+K867+K868+K869+SUM(K871:K872)</f>
        <v>345787.32</v>
      </c>
      <c r="K873" s="56"/>
      <c r="L873" s="37">
        <f ca="1">Source!U322</f>
        <v>53.773631999999985</v>
      </c>
      <c r="O873" s="21">
        <f>G873</f>
        <v>56592.36</v>
      </c>
      <c r="P873" s="21">
        <f>J873</f>
        <v>345787.32</v>
      </c>
      <c r="Q873" s="21">
        <f>L873</f>
        <v>53.773631999999985</v>
      </c>
      <c r="W873">
        <f ca="1">IF(Source!BI322&lt;=1,H864+H865+H867+H868+H869, 0)</f>
        <v>2441.7599999999998</v>
      </c>
      <c r="X873">
        <f ca="1">IF(Source!BI322=2,H864+H865+H867+H868+H869, 0)</f>
        <v>0</v>
      </c>
      <c r="Y873">
        <f ca="1">IF(Source!BI322=3,H864+H865+H867+H868+H869, 0)</f>
        <v>0</v>
      </c>
      <c r="Z873">
        <f ca="1">IF(Source!BI322=4,H864+H865+H867+H868+H869, 0)</f>
        <v>0</v>
      </c>
    </row>
    <row r="874" spans="1:26" ht="57">
      <c r="A874" s="42" t="str">
        <f ca="1">Source!E325</f>
        <v>87</v>
      </c>
      <c r="B874" s="43" t="str">
        <f ca="1">Source!F325</f>
        <v>16-05-001-01</v>
      </c>
      <c r="C874" s="43" t="str">
        <f ca="1">Source!G325</f>
        <v>Установка вентилей, задвижек, затворов, клапанов обратных, кранов проходных на трубопроводах из стальных труб диаметром до 25 мм</v>
      </c>
      <c r="D874" s="26" t="str">
        <f ca="1">Source!H325</f>
        <v>ШТ</v>
      </c>
      <c r="E874" s="10">
        <f ca="1">Source!I325</f>
        <v>76</v>
      </c>
      <c r="F874" s="27">
        <f ca="1">Source!AL325+Source!AM325+Source!AO325</f>
        <v>42.04</v>
      </c>
      <c r="G874" s="28"/>
      <c r="H874" s="27"/>
      <c r="I874" s="28" t="str">
        <f ca="1">Source!BO325</f>
        <v/>
      </c>
      <c r="J874" s="28"/>
      <c r="K874" s="27"/>
      <c r="L874" s="29"/>
      <c r="S874">
        <f ca="1">ROUND((Source!FX325/100)*((ROUND(Source!AF325*Source!I325, 2)+ROUND(Source!AE325*Source!I325, 2))), 2)</f>
        <v>1355.3</v>
      </c>
      <c r="T874">
        <f ca="1">Source!X325</f>
        <v>8266.5300000000007</v>
      </c>
      <c r="U874">
        <f ca="1">ROUND((Source!FY325/100)*((ROUND(Source!AF325*Source!I325, 2)+ROUND(Source!AE325*Source!I325, 2))), 2)</f>
        <v>830.01</v>
      </c>
      <c r="V874">
        <f ca="1">Source!Y325</f>
        <v>5103.6899999999996</v>
      </c>
    </row>
    <row r="875" spans="1:26" ht="14.25">
      <c r="A875" s="42"/>
      <c r="B875" s="43"/>
      <c r="C875" s="43" t="s">
        <v>389</v>
      </c>
      <c r="D875" s="26"/>
      <c r="E875" s="10"/>
      <c r="F875" s="27">
        <f ca="1">Source!AO325</f>
        <v>13.33</v>
      </c>
      <c r="G875" s="28" t="str">
        <f ca="1">Source!DG325</f>
        <v>)*1,15</v>
      </c>
      <c r="H875" s="27">
        <f ca="1">ROUND(Source!AF325*Source!I325, 2)</f>
        <v>1165.08</v>
      </c>
      <c r="I875" s="28"/>
      <c r="J875" s="28">
        <f ca="1">IF(Source!BA325&lt;&gt; 0, Source!BA325, 1)</f>
        <v>6.11</v>
      </c>
      <c r="K875" s="27">
        <f ca="1">Source!S325</f>
        <v>7118.64</v>
      </c>
      <c r="L875" s="29"/>
      <c r="R875">
        <f>H875</f>
        <v>1165.08</v>
      </c>
    </row>
    <row r="876" spans="1:26" ht="14.25">
      <c r="A876" s="42"/>
      <c r="B876" s="43"/>
      <c r="C876" s="43" t="s">
        <v>276</v>
      </c>
      <c r="D876" s="26"/>
      <c r="E876" s="10"/>
      <c r="F876" s="27">
        <f ca="1">Source!AM325</f>
        <v>3.5</v>
      </c>
      <c r="G876" s="28" t="str">
        <f ca="1">Source!DE325</f>
        <v>)*1,25</v>
      </c>
      <c r="H876" s="27">
        <f ca="1">ROUND(Source!AD325*Source!I325, 2)</f>
        <v>332.88</v>
      </c>
      <c r="I876" s="28"/>
      <c r="J876" s="28">
        <f ca="1">IF(Source!BB325&lt;&gt; 0, Source!BB325, 1)</f>
        <v>6.11</v>
      </c>
      <c r="K876" s="27">
        <f ca="1">Source!Q325</f>
        <v>2033.9</v>
      </c>
      <c r="L876" s="29"/>
    </row>
    <row r="877" spans="1:26" ht="14.25">
      <c r="A877" s="42"/>
      <c r="B877" s="43"/>
      <c r="C877" s="43" t="s">
        <v>390</v>
      </c>
      <c r="D877" s="26"/>
      <c r="E877" s="10"/>
      <c r="F877" s="27">
        <f ca="1">Source!AN325</f>
        <v>0.12</v>
      </c>
      <c r="G877" s="28" t="str">
        <f ca="1">Source!DF325</f>
        <v>)*1,25</v>
      </c>
      <c r="H877" s="30">
        <f ca="1">ROUND(Source!AE325*Source!I325, 2)</f>
        <v>11.4</v>
      </c>
      <c r="I877" s="28"/>
      <c r="J877" s="28">
        <f ca="1">IF(Source!BS325&lt;&gt; 0, Source!BS325, 1)</f>
        <v>6.11</v>
      </c>
      <c r="K877" s="30">
        <f ca="1">Source!R325</f>
        <v>69.650000000000006</v>
      </c>
      <c r="L877" s="29"/>
      <c r="R877">
        <f>H877</f>
        <v>11.4</v>
      </c>
    </row>
    <row r="878" spans="1:26" ht="14.25">
      <c r="A878" s="42"/>
      <c r="B878" s="43"/>
      <c r="C878" s="43" t="s">
        <v>391</v>
      </c>
      <c r="D878" s="26"/>
      <c r="E878" s="10"/>
      <c r="F878" s="27">
        <f ca="1">Source!AL325</f>
        <v>25.21</v>
      </c>
      <c r="G878" s="28" t="str">
        <f ca="1">Source!DD325</f>
        <v/>
      </c>
      <c r="H878" s="27">
        <f ca="1">ROUND(Source!AC325*Source!I325, 2)</f>
        <v>1915.96</v>
      </c>
      <c r="I878" s="28"/>
      <c r="J878" s="28">
        <f ca="1">IF(Source!BC325&lt;&gt; 0, Source!BC325, 1)</f>
        <v>6.11</v>
      </c>
      <c r="K878" s="27">
        <f ca="1">Source!P325</f>
        <v>11706.52</v>
      </c>
      <c r="L878" s="29"/>
    </row>
    <row r="879" spans="1:26" ht="14.25">
      <c r="A879" s="42"/>
      <c r="B879" s="43"/>
      <c r="C879" s="43" t="s">
        <v>392</v>
      </c>
      <c r="D879" s="26" t="s">
        <v>393</v>
      </c>
      <c r="E879" s="10">
        <f ca="1">Source!BZ325</f>
        <v>128</v>
      </c>
      <c r="F879" s="57" t="str">
        <f ca="1">CONCATENATE(" )", Source!DL325, Source!FT325, "=", Source!FX325)</f>
        <v xml:space="preserve"> )*0,9=115,2</v>
      </c>
      <c r="G879" s="58"/>
      <c r="H879" s="27">
        <f ca="1">SUM(S874:S883)</f>
        <v>1355.3</v>
      </c>
      <c r="I879" s="31"/>
      <c r="J879" s="25">
        <f ca="1">Source!AT325</f>
        <v>115</v>
      </c>
      <c r="K879" s="27">
        <f ca="1">SUM(T874:T883)</f>
        <v>8266.5300000000007</v>
      </c>
      <c r="L879" s="29"/>
    </row>
    <row r="880" spans="1:26" ht="14.25">
      <c r="A880" s="42"/>
      <c r="B880" s="43"/>
      <c r="C880" s="43" t="s">
        <v>394</v>
      </c>
      <c r="D880" s="26" t="s">
        <v>393</v>
      </c>
      <c r="E880" s="10">
        <f ca="1">Source!CA325</f>
        <v>83</v>
      </c>
      <c r="F880" s="57" t="str">
        <f ca="1">CONCATENATE(" )", Source!DM325, Source!FU325, "=", Source!FY325)</f>
        <v xml:space="preserve"> )*0,85=70,55</v>
      </c>
      <c r="G880" s="58"/>
      <c r="H880" s="27">
        <f ca="1">SUM(U874:U883)</f>
        <v>830.01</v>
      </c>
      <c r="I880" s="31"/>
      <c r="J880" s="25">
        <f ca="1">Source!AU325</f>
        <v>71</v>
      </c>
      <c r="K880" s="27">
        <f ca="1">SUM(V874:V883)</f>
        <v>5103.6899999999996</v>
      </c>
      <c r="L880" s="29"/>
    </row>
    <row r="881" spans="1:26" ht="14.25">
      <c r="A881" s="42"/>
      <c r="B881" s="43"/>
      <c r="C881" s="43" t="s">
        <v>395</v>
      </c>
      <c r="D881" s="26" t="s">
        <v>396</v>
      </c>
      <c r="E881" s="10">
        <f ca="1">Source!AQ325</f>
        <v>1.47</v>
      </c>
      <c r="F881" s="27"/>
      <c r="G881" s="28" t="str">
        <f ca="1">Source!DI325</f>
        <v>)*1,15</v>
      </c>
      <c r="H881" s="27"/>
      <c r="I881" s="28"/>
      <c r="J881" s="28"/>
      <c r="K881" s="27"/>
      <c r="L881" s="38">
        <f ca="1">Source!U325</f>
        <v>128.47799999999998</v>
      </c>
    </row>
    <row r="882" spans="1:26" ht="28.5">
      <c r="A882" s="42" t="str">
        <f ca="1">Source!E326</f>
        <v>87,1</v>
      </c>
      <c r="B882" s="43" t="str">
        <f ca="1">Source!F326</f>
        <v>18.1.09.06-0067</v>
      </c>
      <c r="C882" s="43" t="str">
        <f ca="1">Source!G326</f>
        <v>Кран шаровый муфтовый Valtec для воды диаметром 20 мм со сгоном</v>
      </c>
      <c r="D882" s="26" t="str">
        <f ca="1">Source!H326</f>
        <v>шт.</v>
      </c>
      <c r="E882" s="10">
        <f ca="1">Source!I326</f>
        <v>74</v>
      </c>
      <c r="F882" s="27">
        <f ca="1">Source!AL326+Source!AM326+Source!AO326</f>
        <v>54.73</v>
      </c>
      <c r="G882" s="39" t="s">
        <v>1069</v>
      </c>
      <c r="H882" s="27">
        <f ca="1">ROUND(Source!AC326*Source!I326, 2)+ROUND(Source!AD326*Source!I326, 2)+ROUND(Source!AF326*Source!I326, 2)</f>
        <v>4050.02</v>
      </c>
      <c r="I882" s="28"/>
      <c r="J882" s="28">
        <f ca="1">IF(Source!BC326&lt;&gt; 0, Source!BC326, 1)</f>
        <v>6.11</v>
      </c>
      <c r="K882" s="27">
        <f ca="1">Source!O326</f>
        <v>24745.62</v>
      </c>
      <c r="L882" s="29"/>
      <c r="S882">
        <f ca="1">ROUND((Source!FX326/100)*((ROUND(Source!AF326*Source!I326, 2)+ROUND(Source!AE326*Source!I326, 2))), 2)</f>
        <v>0</v>
      </c>
      <c r="T882">
        <f ca="1">Source!X326</f>
        <v>0</v>
      </c>
      <c r="U882">
        <f ca="1">ROUND((Source!FY326/100)*((ROUND(Source!AF326*Source!I326, 2)+ROUND(Source!AE326*Source!I326, 2))), 2)</f>
        <v>0</v>
      </c>
      <c r="V882">
        <f ca="1">Source!Y326</f>
        <v>0</v>
      </c>
      <c r="W882">
        <f ca="1">IF(Source!BI326&lt;=1,H882, 0)</f>
        <v>4050.02</v>
      </c>
      <c r="X882">
        <f ca="1">IF(Source!BI326=2,H882, 0)</f>
        <v>0</v>
      </c>
      <c r="Y882">
        <f ca="1">IF(Source!BI326=3,H882, 0)</f>
        <v>0</v>
      </c>
      <c r="Z882">
        <f ca="1">IF(Source!BI326=4,H882, 0)</f>
        <v>0</v>
      </c>
    </row>
    <row r="883" spans="1:26" ht="28.5">
      <c r="A883" s="44" t="str">
        <f ca="1">Source!E327</f>
        <v>87,2</v>
      </c>
      <c r="B883" s="45" t="str">
        <f ca="1">Source!F327</f>
        <v>18.1.09.06-0072</v>
      </c>
      <c r="C883" s="45" t="str">
        <f ca="1">Source!G327</f>
        <v>Кран шаровый муфтовый Valtec для воды диаметром 25 мм со сгоном</v>
      </c>
      <c r="D883" s="32" t="str">
        <f ca="1">Source!H327</f>
        <v>шт.</v>
      </c>
      <c r="E883" s="33">
        <f ca="1">Source!I327</f>
        <v>2</v>
      </c>
      <c r="F883" s="34">
        <f ca="1">Source!AL327+Source!AM327+Source!AO327</f>
        <v>101.68</v>
      </c>
      <c r="G883" s="40" t="s">
        <v>1069</v>
      </c>
      <c r="H883" s="34">
        <f ca="1">ROUND(Source!AC327*Source!I327, 2)+ROUND(Source!AD327*Source!I327, 2)+ROUND(Source!AF327*Source!I327, 2)</f>
        <v>203.36</v>
      </c>
      <c r="I883" s="35"/>
      <c r="J883" s="35">
        <f ca="1">IF(Source!BC327&lt;&gt; 0, Source!BC327, 1)</f>
        <v>6.11</v>
      </c>
      <c r="K883" s="34">
        <f ca="1">Source!O327</f>
        <v>1242.53</v>
      </c>
      <c r="L883" s="41"/>
      <c r="S883">
        <f ca="1">ROUND((Source!FX327/100)*((ROUND(Source!AF327*Source!I327, 2)+ROUND(Source!AE327*Source!I327, 2))), 2)</f>
        <v>0</v>
      </c>
      <c r="T883">
        <f ca="1">Source!X327</f>
        <v>0</v>
      </c>
      <c r="U883">
        <f ca="1">ROUND((Source!FY327/100)*((ROUND(Source!AF327*Source!I327, 2)+ROUND(Source!AE327*Source!I327, 2))), 2)</f>
        <v>0</v>
      </c>
      <c r="V883">
        <f ca="1">Source!Y327</f>
        <v>0</v>
      </c>
      <c r="W883">
        <f ca="1">IF(Source!BI327&lt;=1,H883, 0)</f>
        <v>203.36</v>
      </c>
      <c r="X883">
        <f ca="1">IF(Source!BI327=2,H883, 0)</f>
        <v>0</v>
      </c>
      <c r="Y883">
        <f ca="1">IF(Source!BI327=3,H883, 0)</f>
        <v>0</v>
      </c>
      <c r="Z883">
        <f ca="1">IF(Source!BI327=4,H883, 0)</f>
        <v>0</v>
      </c>
    </row>
    <row r="884" spans="1:26" ht="15">
      <c r="G884" s="56">
        <f ca="1">H875+H876+H878+H879+H880+SUM(H882:H883)</f>
        <v>9852.61</v>
      </c>
      <c r="H884" s="56"/>
      <c r="J884" s="56">
        <f ca="1">K875+K876+K878+K879+K880+SUM(K882:K883)</f>
        <v>60217.430000000008</v>
      </c>
      <c r="K884" s="56"/>
      <c r="L884" s="37">
        <f ca="1">Source!U325</f>
        <v>128.47799999999998</v>
      </c>
      <c r="O884" s="21">
        <f>G884</f>
        <v>9852.61</v>
      </c>
      <c r="P884" s="21">
        <f>J884</f>
        <v>60217.430000000008</v>
      </c>
      <c r="Q884" s="21">
        <f>L884</f>
        <v>128.47799999999998</v>
      </c>
      <c r="W884">
        <f ca="1">IF(Source!BI325&lt;=1,H875+H876+H878+H879+H880, 0)</f>
        <v>5599.2300000000005</v>
      </c>
      <c r="X884">
        <f ca="1">IF(Source!BI325=2,H875+H876+H878+H879+H880, 0)</f>
        <v>0</v>
      </c>
      <c r="Y884">
        <f ca="1">IF(Source!BI325=3,H875+H876+H878+H879+H880, 0)</f>
        <v>0</v>
      </c>
      <c r="Z884">
        <f ca="1">IF(Source!BI325=4,H875+H876+H878+H879+H880, 0)</f>
        <v>0</v>
      </c>
    </row>
    <row r="885" spans="1:26" ht="57">
      <c r="A885" s="42" t="str">
        <f ca="1">Source!E328</f>
        <v>88</v>
      </c>
      <c r="B885" s="43" t="str">
        <f ca="1">Source!F328</f>
        <v>16-02-001-03</v>
      </c>
      <c r="C885" s="43" t="str">
        <f ca="1">Source!G328</f>
        <v>Прокладка трубопроводов отопления из стальных водогазопроводных неоцинкованных труб диаметром 25 мм</v>
      </c>
      <c r="D885" s="26" t="str">
        <f ca="1">Source!H328</f>
        <v>100 м</v>
      </c>
      <c r="E885" s="10">
        <f ca="1">Source!I328</f>
        <v>0.70599999999999996</v>
      </c>
      <c r="F885" s="27">
        <f ca="1">Source!AL328+Source!AM328+Source!AO328</f>
        <v>384.19000000000005</v>
      </c>
      <c r="G885" s="28"/>
      <c r="H885" s="27"/>
      <c r="I885" s="28" t="str">
        <f ca="1">Source!BO328</f>
        <v/>
      </c>
      <c r="J885" s="28"/>
      <c r="K885" s="27"/>
      <c r="L885" s="29"/>
      <c r="S885">
        <f ca="1">ROUND((Source!FX328/100)*((ROUND(Source!AF328*Source!I328, 2)+ROUND(Source!AE328*Source!I328, 2))), 2)</f>
        <v>302.83999999999997</v>
      </c>
      <c r="T885">
        <f ca="1">Source!X328</f>
        <v>1847.18</v>
      </c>
      <c r="U885">
        <f ca="1">ROUND((Source!FY328/100)*((ROUND(Source!AF328*Source!I328, 2)+ROUND(Source!AE328*Source!I328, 2))), 2)</f>
        <v>185.46</v>
      </c>
      <c r="V885">
        <f ca="1">Source!Y328</f>
        <v>1140.43</v>
      </c>
    </row>
    <row r="886" spans="1:26">
      <c r="C886" s="20" t="str">
        <f ca="1">"Объем: "&amp;Source!I328&amp;"=70,6/"&amp;"100"</f>
        <v>Объем: 0,706=70,6/100</v>
      </c>
    </row>
    <row r="887" spans="1:26" ht="14.25">
      <c r="A887" s="42"/>
      <c r="B887" s="43"/>
      <c r="C887" s="43" t="s">
        <v>389</v>
      </c>
      <c r="D887" s="26"/>
      <c r="E887" s="10"/>
      <c r="F887" s="27">
        <f ca="1">Source!AO328</f>
        <v>317.17</v>
      </c>
      <c r="G887" s="28" t="str">
        <f ca="1">Source!DG328</f>
        <v>)*1,15</v>
      </c>
      <c r="H887" s="27">
        <f ca="1">ROUND(Source!AF328*Source!I328, 2)</f>
        <v>257.51</v>
      </c>
      <c r="I887" s="28"/>
      <c r="J887" s="28">
        <f ca="1">IF(Source!BA328&lt;&gt; 0, Source!BA328, 1)</f>
        <v>6.11</v>
      </c>
      <c r="K887" s="27">
        <f ca="1">Source!S328</f>
        <v>1573.41</v>
      </c>
      <c r="L887" s="29"/>
      <c r="R887">
        <f>H887</f>
        <v>257.51</v>
      </c>
    </row>
    <row r="888" spans="1:26" ht="14.25">
      <c r="A888" s="42"/>
      <c r="B888" s="43"/>
      <c r="C888" s="43" t="s">
        <v>276</v>
      </c>
      <c r="D888" s="26"/>
      <c r="E888" s="10"/>
      <c r="F888" s="27">
        <f ca="1">Source!AM328</f>
        <v>39.130000000000003</v>
      </c>
      <c r="G888" s="28" t="str">
        <f ca="1">Source!DE328</f>
        <v>)*1,25</v>
      </c>
      <c r="H888" s="27">
        <f ca="1">ROUND(Source!AD328*Source!I328, 2)</f>
        <v>34.53</v>
      </c>
      <c r="I888" s="28"/>
      <c r="J888" s="28">
        <f ca="1">IF(Source!BB328&lt;&gt; 0, Source!BB328, 1)</f>
        <v>6.11</v>
      </c>
      <c r="K888" s="27">
        <f ca="1">Source!Q328</f>
        <v>210.98</v>
      </c>
      <c r="L888" s="29"/>
    </row>
    <row r="889" spans="1:26" ht="14.25">
      <c r="A889" s="42"/>
      <c r="B889" s="43"/>
      <c r="C889" s="43" t="s">
        <v>390</v>
      </c>
      <c r="D889" s="26"/>
      <c r="E889" s="10"/>
      <c r="F889" s="27">
        <f ca="1">Source!AN328</f>
        <v>6.09</v>
      </c>
      <c r="G889" s="28" t="str">
        <f ca="1">Source!DF328</f>
        <v>)*1,25</v>
      </c>
      <c r="H889" s="30">
        <f ca="1">ROUND(Source!AE328*Source!I328, 2)</f>
        <v>5.37</v>
      </c>
      <c r="I889" s="28"/>
      <c r="J889" s="28">
        <f ca="1">IF(Source!BS328&lt;&gt; 0, Source!BS328, 1)</f>
        <v>6.11</v>
      </c>
      <c r="K889" s="30">
        <f ca="1">Source!R328</f>
        <v>32.83</v>
      </c>
      <c r="L889" s="29"/>
      <c r="R889">
        <f>H889</f>
        <v>5.37</v>
      </c>
    </row>
    <row r="890" spans="1:26" ht="14.25">
      <c r="A890" s="42"/>
      <c r="B890" s="43"/>
      <c r="C890" s="43" t="s">
        <v>391</v>
      </c>
      <c r="D890" s="26"/>
      <c r="E890" s="10"/>
      <c r="F890" s="27">
        <f ca="1">Source!AL328</f>
        <v>27.89</v>
      </c>
      <c r="G890" s="28" t="str">
        <f ca="1">Source!DD328</f>
        <v/>
      </c>
      <c r="H890" s="27">
        <f ca="1">ROUND(Source!AC328*Source!I328, 2)</f>
        <v>19.690000000000001</v>
      </c>
      <c r="I890" s="28"/>
      <c r="J890" s="28">
        <f ca="1">IF(Source!BC328&lt;&gt; 0, Source!BC328, 1)</f>
        <v>6.11</v>
      </c>
      <c r="K890" s="27">
        <f ca="1">Source!P328</f>
        <v>120.31</v>
      </c>
      <c r="L890" s="29"/>
    </row>
    <row r="891" spans="1:26" ht="14.25">
      <c r="A891" s="42"/>
      <c r="B891" s="43"/>
      <c r="C891" s="43" t="s">
        <v>392</v>
      </c>
      <c r="D891" s="26" t="s">
        <v>393</v>
      </c>
      <c r="E891" s="10">
        <f ca="1">Source!BZ328</f>
        <v>128</v>
      </c>
      <c r="F891" s="57" t="str">
        <f ca="1">CONCATENATE(" )", Source!DL328, Source!FT328, "=", Source!FX328)</f>
        <v xml:space="preserve"> )*0,9=115,2</v>
      </c>
      <c r="G891" s="58"/>
      <c r="H891" s="27">
        <f ca="1">SUM(S885:S895)</f>
        <v>302.83999999999997</v>
      </c>
      <c r="I891" s="31"/>
      <c r="J891" s="25">
        <f ca="1">Source!AT328</f>
        <v>115</v>
      </c>
      <c r="K891" s="27">
        <f ca="1">SUM(T885:T895)</f>
        <v>1847.18</v>
      </c>
      <c r="L891" s="29"/>
    </row>
    <row r="892" spans="1:26" ht="14.25">
      <c r="A892" s="42"/>
      <c r="B892" s="43"/>
      <c r="C892" s="43" t="s">
        <v>394</v>
      </c>
      <c r="D892" s="26" t="s">
        <v>393</v>
      </c>
      <c r="E892" s="10">
        <f ca="1">Source!CA328</f>
        <v>83</v>
      </c>
      <c r="F892" s="57" t="str">
        <f ca="1">CONCATENATE(" )", Source!DM328, Source!FU328, "=", Source!FY328)</f>
        <v xml:space="preserve"> )*0,85=70,55</v>
      </c>
      <c r="G892" s="58"/>
      <c r="H892" s="27">
        <f ca="1">SUM(U885:U895)</f>
        <v>185.46</v>
      </c>
      <c r="I892" s="31"/>
      <c r="J892" s="25">
        <f ca="1">Source!AU328</f>
        <v>71</v>
      </c>
      <c r="K892" s="27">
        <f ca="1">SUM(V885:V895)</f>
        <v>1140.43</v>
      </c>
      <c r="L892" s="29"/>
    </row>
    <row r="893" spans="1:26" ht="14.25">
      <c r="A893" s="42"/>
      <c r="B893" s="43"/>
      <c r="C893" s="43" t="s">
        <v>395</v>
      </c>
      <c r="D893" s="26" t="s">
        <v>396</v>
      </c>
      <c r="E893" s="10">
        <f ca="1">Source!AQ328</f>
        <v>32.97</v>
      </c>
      <c r="F893" s="27"/>
      <c r="G893" s="28" t="str">
        <f ca="1">Source!DI328</f>
        <v>)*1,15</v>
      </c>
      <c r="H893" s="27"/>
      <c r="I893" s="28"/>
      <c r="J893" s="28"/>
      <c r="K893" s="27"/>
      <c r="L893" s="38">
        <f ca="1">Source!U328</f>
        <v>26.768342999999994</v>
      </c>
    </row>
    <row r="894" spans="1:26" ht="71.25">
      <c r="A894" s="42" t="str">
        <f ca="1">Source!E329</f>
        <v>88,1</v>
      </c>
      <c r="B894" s="43" t="str">
        <f ca="1">Source!F329</f>
        <v>23.3.06.06-0003</v>
      </c>
      <c r="C894" s="43" t="str">
        <f ca="1">Source!G329</f>
        <v>Трубы стальные сварные водогазопроводные с резьбой черные усиленные (неоцинкованные), диаметр условного прохода 25 мм, толщина стенки 4 мм</v>
      </c>
      <c r="D894" s="26" t="str">
        <f ca="1">Source!H329</f>
        <v>м</v>
      </c>
      <c r="E894" s="10">
        <f ca="1">Source!I329</f>
        <v>70.599999999999994</v>
      </c>
      <c r="F894" s="27">
        <f ca="1">Source!AL329+Source!AM329+Source!AO329</f>
        <v>19.73</v>
      </c>
      <c r="G894" s="39" t="s">
        <v>1069</v>
      </c>
      <c r="H894" s="27">
        <f ca="1">ROUND(Source!AC329*Source!I329, 2)+ROUND(Source!AD329*Source!I329, 2)+ROUND(Source!AF329*Source!I329, 2)</f>
        <v>1392.94</v>
      </c>
      <c r="I894" s="28"/>
      <c r="J894" s="28">
        <f ca="1">IF(Source!BC329&lt;&gt; 0, Source!BC329, 1)</f>
        <v>6.11</v>
      </c>
      <c r="K894" s="27">
        <f ca="1">Source!O329</f>
        <v>8510.85</v>
      </c>
      <c r="L894" s="29"/>
      <c r="S894">
        <f ca="1">ROUND((Source!FX329/100)*((ROUND(Source!AF329*Source!I329, 2)+ROUND(Source!AE329*Source!I329, 2))), 2)</f>
        <v>0</v>
      </c>
      <c r="T894">
        <f ca="1">Source!X329</f>
        <v>0</v>
      </c>
      <c r="U894">
        <f ca="1">ROUND((Source!FY329/100)*((ROUND(Source!AF329*Source!I329, 2)+ROUND(Source!AE329*Source!I329, 2))), 2)</f>
        <v>0</v>
      </c>
      <c r="V894">
        <f ca="1">Source!Y329</f>
        <v>0</v>
      </c>
      <c r="W894">
        <f ca="1">IF(Source!BI329&lt;=1,H894, 0)</f>
        <v>1392.94</v>
      </c>
      <c r="X894">
        <f ca="1">IF(Source!BI329=2,H894, 0)</f>
        <v>0</v>
      </c>
      <c r="Y894">
        <f ca="1">IF(Source!BI329=3,H894, 0)</f>
        <v>0</v>
      </c>
      <c r="Z894">
        <f ca="1">IF(Source!BI329=4,H894, 0)</f>
        <v>0</v>
      </c>
    </row>
    <row r="895" spans="1:26" ht="57">
      <c r="A895" s="44" t="str">
        <f ca="1">Source!E330</f>
        <v>88,2</v>
      </c>
      <c r="B895" s="45" t="str">
        <f ca="1">Source!F330</f>
        <v>23.1.02.06-0004</v>
      </c>
      <c r="C895" s="45" t="str">
        <f ca="1">Source!G330</f>
        <v>Хомут металлический с одним стопорным винтом и резиновым профилем для крепления трубопроводов диаметром 25-28 мм</v>
      </c>
      <c r="D895" s="32" t="str">
        <f ca="1">Source!H330</f>
        <v>10 шт.</v>
      </c>
      <c r="E895" s="33">
        <f ca="1">Source!I330</f>
        <v>3.5</v>
      </c>
      <c r="F895" s="34">
        <f ca="1">Source!AL330+Source!AM330+Source!AO330</f>
        <v>33</v>
      </c>
      <c r="G895" s="40" t="s">
        <v>1069</v>
      </c>
      <c r="H895" s="34">
        <f ca="1">ROUND(Source!AC330*Source!I330, 2)+ROUND(Source!AD330*Source!I330, 2)+ROUND(Source!AF330*Source!I330, 2)</f>
        <v>115.5</v>
      </c>
      <c r="I895" s="35"/>
      <c r="J895" s="35">
        <f ca="1">IF(Source!BC330&lt;&gt; 0, Source!BC330, 1)</f>
        <v>6.11</v>
      </c>
      <c r="K895" s="34">
        <f ca="1">Source!O330</f>
        <v>705.71</v>
      </c>
      <c r="L895" s="41"/>
      <c r="S895">
        <f ca="1">ROUND((Source!FX330/100)*((ROUND(Source!AF330*Source!I330, 2)+ROUND(Source!AE330*Source!I330, 2))), 2)</f>
        <v>0</v>
      </c>
      <c r="T895">
        <f ca="1">Source!X330</f>
        <v>0</v>
      </c>
      <c r="U895">
        <f ca="1">ROUND((Source!FY330/100)*((ROUND(Source!AF330*Source!I330, 2)+ROUND(Source!AE330*Source!I330, 2))), 2)</f>
        <v>0</v>
      </c>
      <c r="V895">
        <f ca="1">Source!Y330</f>
        <v>0</v>
      </c>
      <c r="W895">
        <f ca="1">IF(Source!BI330&lt;=1,H895, 0)</f>
        <v>115.5</v>
      </c>
      <c r="X895">
        <f ca="1">IF(Source!BI330=2,H895, 0)</f>
        <v>0</v>
      </c>
      <c r="Y895">
        <f ca="1">IF(Source!BI330=3,H895, 0)</f>
        <v>0</v>
      </c>
      <c r="Z895">
        <f ca="1">IF(Source!BI330=4,H895, 0)</f>
        <v>0</v>
      </c>
    </row>
    <row r="896" spans="1:26" ht="15">
      <c r="G896" s="56">
        <f ca="1">H887+H888+H890+H891+H892+SUM(H894:H895)</f>
        <v>2308.4700000000003</v>
      </c>
      <c r="H896" s="56"/>
      <c r="J896" s="56">
        <f ca="1">K887+K888+K890+K891+K892+SUM(K894:K895)</f>
        <v>14108.870000000003</v>
      </c>
      <c r="K896" s="56"/>
      <c r="L896" s="37">
        <f ca="1">Source!U328</f>
        <v>26.768342999999994</v>
      </c>
      <c r="O896" s="21">
        <f>G896</f>
        <v>2308.4700000000003</v>
      </c>
      <c r="P896" s="21">
        <f>J896</f>
        <v>14108.870000000003</v>
      </c>
      <c r="Q896" s="21">
        <f>L896</f>
        <v>26.768342999999994</v>
      </c>
      <c r="W896">
        <f ca="1">IF(Source!BI328&lt;=1,H887+H888+H890+H891+H892, 0)</f>
        <v>800.03</v>
      </c>
      <c r="X896">
        <f ca="1">IF(Source!BI328=2,H887+H888+H890+H891+H892, 0)</f>
        <v>0</v>
      </c>
      <c r="Y896">
        <f ca="1">IF(Source!BI328=3,H887+H888+H890+H891+H892, 0)</f>
        <v>0</v>
      </c>
      <c r="Z896">
        <f ca="1">IF(Source!BI328=4,H887+H888+H890+H891+H892, 0)</f>
        <v>0</v>
      </c>
    </row>
    <row r="897" spans="1:26" ht="57">
      <c r="A897" s="42" t="str">
        <f ca="1">Source!E331</f>
        <v>89</v>
      </c>
      <c r="B897" s="43" t="str">
        <f ca="1">Source!F331</f>
        <v>16-02-001-02</v>
      </c>
      <c r="C897" s="43" t="str">
        <f ca="1">Source!G331</f>
        <v>Прокладка трубопроводов отопления из стальных водогазопроводных неоцинкованных труб диаметром 20 мм</v>
      </c>
      <c r="D897" s="26" t="str">
        <f ca="1">Source!H331</f>
        <v>100 м</v>
      </c>
      <c r="E897" s="10">
        <f ca="1">Source!I331</f>
        <v>2.7719999999999998</v>
      </c>
      <c r="F897" s="27">
        <f ca="1">Source!AL331+Source!AM331+Source!AO331</f>
        <v>383.57000000000005</v>
      </c>
      <c r="G897" s="28"/>
      <c r="H897" s="27"/>
      <c r="I897" s="28" t="str">
        <f ca="1">Source!BO331</f>
        <v/>
      </c>
      <c r="J897" s="28"/>
      <c r="K897" s="27"/>
      <c r="L897" s="29"/>
      <c r="S897">
        <f ca="1">ROUND((Source!FX331/100)*((ROUND(Source!AF331*Source!I331, 2)+ROUND(Source!AE331*Source!I331, 2))), 2)</f>
        <v>1189.07</v>
      </c>
      <c r="T897">
        <f ca="1">Source!X331</f>
        <v>7252.62</v>
      </c>
      <c r="U897">
        <f ca="1">ROUND((Source!FY331/100)*((ROUND(Source!AF331*Source!I331, 2)+ROUND(Source!AE331*Source!I331, 2))), 2)</f>
        <v>728.2</v>
      </c>
      <c r="V897">
        <f ca="1">Source!Y331</f>
        <v>4477.71</v>
      </c>
    </row>
    <row r="898" spans="1:26">
      <c r="C898" s="20" t="str">
        <f ca="1">"Объем: "&amp;Source!I331&amp;"=277,2/"&amp;"100"</f>
        <v>Объем: 2,772=277,2/100</v>
      </c>
    </row>
    <row r="899" spans="1:26" ht="14.25">
      <c r="A899" s="42"/>
      <c r="B899" s="43"/>
      <c r="C899" s="43" t="s">
        <v>389</v>
      </c>
      <c r="D899" s="26"/>
      <c r="E899" s="10"/>
      <c r="F899" s="27">
        <f ca="1">Source!AO331</f>
        <v>317.17</v>
      </c>
      <c r="G899" s="28" t="str">
        <f ca="1">Source!DG331</f>
        <v>)*1,15</v>
      </c>
      <c r="H899" s="27">
        <f ca="1">ROUND(Source!AF331*Source!I331, 2)</f>
        <v>1011.09</v>
      </c>
      <c r="I899" s="28"/>
      <c r="J899" s="28">
        <f ca="1">IF(Source!BA331&lt;&gt; 0, Source!BA331, 1)</f>
        <v>6.11</v>
      </c>
      <c r="K899" s="27">
        <f ca="1">Source!S331</f>
        <v>6177.74</v>
      </c>
      <c r="L899" s="29"/>
      <c r="R899">
        <f>H899</f>
        <v>1011.09</v>
      </c>
    </row>
    <row r="900" spans="1:26" ht="14.25">
      <c r="A900" s="42"/>
      <c r="B900" s="43"/>
      <c r="C900" s="43" t="s">
        <v>276</v>
      </c>
      <c r="D900" s="26"/>
      <c r="E900" s="10"/>
      <c r="F900" s="27">
        <f ca="1">Source!AM331</f>
        <v>39.130000000000003</v>
      </c>
      <c r="G900" s="28" t="str">
        <f ca="1">Source!DE331</f>
        <v>)*1,25</v>
      </c>
      <c r="H900" s="27">
        <f ca="1">ROUND(Source!AD331*Source!I331, 2)</f>
        <v>135.58000000000001</v>
      </c>
      <c r="I900" s="28"/>
      <c r="J900" s="28">
        <f ca="1">IF(Source!BB331&lt;&gt; 0, Source!BB331, 1)</f>
        <v>6.11</v>
      </c>
      <c r="K900" s="27">
        <f ca="1">Source!Q331</f>
        <v>828.38</v>
      </c>
      <c r="L900" s="29"/>
    </row>
    <row r="901" spans="1:26" ht="14.25">
      <c r="A901" s="42"/>
      <c r="B901" s="43"/>
      <c r="C901" s="43" t="s">
        <v>390</v>
      </c>
      <c r="D901" s="26"/>
      <c r="E901" s="10"/>
      <c r="F901" s="27">
        <f ca="1">Source!AN331</f>
        <v>6.09</v>
      </c>
      <c r="G901" s="28" t="str">
        <f ca="1">Source!DF331</f>
        <v>)*1,25</v>
      </c>
      <c r="H901" s="30">
        <f ca="1">ROUND(Source!AE331*Source!I331, 2)</f>
        <v>21.09</v>
      </c>
      <c r="I901" s="28"/>
      <c r="J901" s="28">
        <f ca="1">IF(Source!BS331&lt;&gt; 0, Source!BS331, 1)</f>
        <v>6.11</v>
      </c>
      <c r="K901" s="30">
        <f ca="1">Source!R331</f>
        <v>128.88999999999999</v>
      </c>
      <c r="L901" s="29"/>
      <c r="R901">
        <f>H901</f>
        <v>21.09</v>
      </c>
    </row>
    <row r="902" spans="1:26" ht="14.25">
      <c r="A902" s="42"/>
      <c r="B902" s="43"/>
      <c r="C902" s="43" t="s">
        <v>391</v>
      </c>
      <c r="D902" s="26"/>
      <c r="E902" s="10"/>
      <c r="F902" s="27">
        <f ca="1">Source!AL331</f>
        <v>27.27</v>
      </c>
      <c r="G902" s="28" t="str">
        <f ca="1">Source!DD331</f>
        <v/>
      </c>
      <c r="H902" s="27">
        <f ca="1">ROUND(Source!AC331*Source!I331, 2)</f>
        <v>75.59</v>
      </c>
      <c r="I902" s="28"/>
      <c r="J902" s="28">
        <f ca="1">IF(Source!BC331&lt;&gt; 0, Source!BC331, 1)</f>
        <v>6.11</v>
      </c>
      <c r="K902" s="27">
        <f ca="1">Source!P331</f>
        <v>461.87</v>
      </c>
      <c r="L902" s="29"/>
    </row>
    <row r="903" spans="1:26" ht="14.25">
      <c r="A903" s="42"/>
      <c r="B903" s="43"/>
      <c r="C903" s="43" t="s">
        <v>392</v>
      </c>
      <c r="D903" s="26" t="s">
        <v>393</v>
      </c>
      <c r="E903" s="10">
        <f ca="1">Source!BZ331</f>
        <v>128</v>
      </c>
      <c r="F903" s="57" t="str">
        <f ca="1">CONCATENATE(" )", Source!DL331, Source!FT331, "=", Source!FX331)</f>
        <v xml:space="preserve"> )*0,9=115,2</v>
      </c>
      <c r="G903" s="58"/>
      <c r="H903" s="27">
        <f ca="1">SUM(S897:S907)</f>
        <v>1189.07</v>
      </c>
      <c r="I903" s="31"/>
      <c r="J903" s="25">
        <f ca="1">Source!AT331</f>
        <v>115</v>
      </c>
      <c r="K903" s="27">
        <f ca="1">SUM(T897:T907)</f>
        <v>7252.62</v>
      </c>
      <c r="L903" s="29"/>
    </row>
    <row r="904" spans="1:26" ht="14.25">
      <c r="A904" s="42"/>
      <c r="B904" s="43"/>
      <c r="C904" s="43" t="s">
        <v>394</v>
      </c>
      <c r="D904" s="26" t="s">
        <v>393</v>
      </c>
      <c r="E904" s="10">
        <f ca="1">Source!CA331</f>
        <v>83</v>
      </c>
      <c r="F904" s="57" t="str">
        <f ca="1">CONCATENATE(" )", Source!DM331, Source!FU331, "=", Source!FY331)</f>
        <v xml:space="preserve"> )*0,85=70,55</v>
      </c>
      <c r="G904" s="58"/>
      <c r="H904" s="27">
        <f ca="1">SUM(U897:U907)</f>
        <v>728.2</v>
      </c>
      <c r="I904" s="31"/>
      <c r="J904" s="25">
        <f ca="1">Source!AU331</f>
        <v>71</v>
      </c>
      <c r="K904" s="27">
        <f ca="1">SUM(V897:V907)</f>
        <v>4477.71</v>
      </c>
      <c r="L904" s="29"/>
    </row>
    <row r="905" spans="1:26" ht="14.25">
      <c r="A905" s="42"/>
      <c r="B905" s="43"/>
      <c r="C905" s="43" t="s">
        <v>395</v>
      </c>
      <c r="D905" s="26" t="s">
        <v>396</v>
      </c>
      <c r="E905" s="10">
        <f ca="1">Source!AQ331</f>
        <v>32.97</v>
      </c>
      <c r="F905" s="27"/>
      <c r="G905" s="28" t="str">
        <f ca="1">Source!DI331</f>
        <v>)*1,15</v>
      </c>
      <c r="H905" s="27"/>
      <c r="I905" s="28"/>
      <c r="J905" s="28"/>
      <c r="K905" s="27"/>
      <c r="L905" s="38">
        <f ca="1">Source!U331</f>
        <v>105.10176599999998</v>
      </c>
    </row>
    <row r="906" spans="1:26" ht="71.25">
      <c r="A906" s="42" t="str">
        <f ca="1">Source!E332</f>
        <v>89,1</v>
      </c>
      <c r="B906" s="43" t="str">
        <f ca="1">Source!F332</f>
        <v>23.3.06.06-0002</v>
      </c>
      <c r="C906" s="43" t="str">
        <f ca="1">Source!G332</f>
        <v>Трубы стальные сварные водогазопроводные с резьбой черные усиленные (неоцинкованные), диаметр условного прохода 20 мм, толщина стенки 3,2 мм</v>
      </c>
      <c r="D906" s="26" t="str">
        <f ca="1">Source!H332</f>
        <v>м</v>
      </c>
      <c r="E906" s="10">
        <f ca="1">Source!I332</f>
        <v>277.2</v>
      </c>
      <c r="F906" s="27">
        <f ca="1">Source!AL332+Source!AM332+Source!AO332</f>
        <v>12.93</v>
      </c>
      <c r="G906" s="39" t="s">
        <v>1069</v>
      </c>
      <c r="H906" s="27">
        <f ca="1">ROUND(Source!AC332*Source!I332, 2)+ROUND(Source!AD332*Source!I332, 2)+ROUND(Source!AF332*Source!I332, 2)</f>
        <v>3584.2</v>
      </c>
      <c r="I906" s="28"/>
      <c r="J906" s="28">
        <f ca="1">IF(Source!BC332&lt;&gt; 0, Source!BC332, 1)</f>
        <v>6.11</v>
      </c>
      <c r="K906" s="27">
        <f ca="1">Source!O332</f>
        <v>21899.439999999999</v>
      </c>
      <c r="L906" s="29"/>
      <c r="S906">
        <f ca="1">ROUND((Source!FX332/100)*((ROUND(Source!AF332*Source!I332, 2)+ROUND(Source!AE332*Source!I332, 2))), 2)</f>
        <v>0</v>
      </c>
      <c r="T906">
        <f ca="1">Source!X332</f>
        <v>0</v>
      </c>
      <c r="U906">
        <f ca="1">ROUND((Source!FY332/100)*((ROUND(Source!AF332*Source!I332, 2)+ROUND(Source!AE332*Source!I332, 2))), 2)</f>
        <v>0</v>
      </c>
      <c r="V906">
        <f ca="1">Source!Y332</f>
        <v>0</v>
      </c>
      <c r="W906">
        <f ca="1">IF(Source!BI332&lt;=1,H906, 0)</f>
        <v>3584.2</v>
      </c>
      <c r="X906">
        <f ca="1">IF(Source!BI332=2,H906, 0)</f>
        <v>0</v>
      </c>
      <c r="Y906">
        <f ca="1">IF(Source!BI332=3,H906, 0)</f>
        <v>0</v>
      </c>
      <c r="Z906">
        <f ca="1">IF(Source!BI332=4,H906, 0)</f>
        <v>0</v>
      </c>
    </row>
    <row r="907" spans="1:26" ht="57">
      <c r="A907" s="44" t="str">
        <f ca="1">Source!E333</f>
        <v>89,2</v>
      </c>
      <c r="B907" s="45" t="str">
        <f ca="1">Source!F333</f>
        <v>23.1.02.06-0003</v>
      </c>
      <c r="C907" s="45" t="str">
        <f ca="1">Source!G333</f>
        <v>Хомут металлический с одним стопорным винтом и резиновым профилем для крепления трубопроводов диаметром 20-23 мм</v>
      </c>
      <c r="D907" s="32" t="str">
        <f ca="1">Source!H333</f>
        <v>10 шт.</v>
      </c>
      <c r="E907" s="33">
        <f ca="1">Source!I333</f>
        <v>13.900000000000002</v>
      </c>
      <c r="F907" s="34">
        <f ca="1">Source!AL333+Source!AM333+Source!AO333</f>
        <v>31.8</v>
      </c>
      <c r="G907" s="40" t="s">
        <v>1069</v>
      </c>
      <c r="H907" s="34">
        <f ca="1">ROUND(Source!AC333*Source!I333, 2)+ROUND(Source!AD333*Source!I333, 2)+ROUND(Source!AF333*Source!I333, 2)</f>
        <v>442.02</v>
      </c>
      <c r="I907" s="35"/>
      <c r="J907" s="35">
        <f ca="1">IF(Source!BC333&lt;&gt; 0, Source!BC333, 1)</f>
        <v>6.11</v>
      </c>
      <c r="K907" s="34">
        <f ca="1">Source!O333</f>
        <v>2700.74</v>
      </c>
      <c r="L907" s="41"/>
      <c r="S907">
        <f ca="1">ROUND((Source!FX333/100)*((ROUND(Source!AF333*Source!I333, 2)+ROUND(Source!AE333*Source!I333, 2))), 2)</f>
        <v>0</v>
      </c>
      <c r="T907">
        <f ca="1">Source!X333</f>
        <v>0</v>
      </c>
      <c r="U907">
        <f ca="1">ROUND((Source!FY333/100)*((ROUND(Source!AF333*Source!I333, 2)+ROUND(Source!AE333*Source!I333, 2))), 2)</f>
        <v>0</v>
      </c>
      <c r="V907">
        <f ca="1">Source!Y333</f>
        <v>0</v>
      </c>
      <c r="W907">
        <f ca="1">IF(Source!BI333&lt;=1,H907, 0)</f>
        <v>442.02</v>
      </c>
      <c r="X907">
        <f ca="1">IF(Source!BI333=2,H907, 0)</f>
        <v>0</v>
      </c>
      <c r="Y907">
        <f ca="1">IF(Source!BI333=3,H907, 0)</f>
        <v>0</v>
      </c>
      <c r="Z907">
        <f ca="1">IF(Source!BI333=4,H907, 0)</f>
        <v>0</v>
      </c>
    </row>
    <row r="908" spans="1:26" ht="15">
      <c r="G908" s="56">
        <f ca="1">H899+H900+H902+H903+H904+SUM(H906:H907)</f>
        <v>7165.75</v>
      </c>
      <c r="H908" s="56"/>
      <c r="J908" s="56">
        <f ca="1">K899+K900+K902+K903+K904+SUM(K906:K907)</f>
        <v>43798.5</v>
      </c>
      <c r="K908" s="56"/>
      <c r="L908" s="37">
        <f ca="1">Source!U331</f>
        <v>105.10176599999998</v>
      </c>
      <c r="O908" s="21">
        <f>G908</f>
        <v>7165.75</v>
      </c>
      <c r="P908" s="21">
        <f>J908</f>
        <v>43798.5</v>
      </c>
      <c r="Q908" s="21">
        <f>L908</f>
        <v>105.10176599999998</v>
      </c>
      <c r="W908">
        <f ca="1">IF(Source!BI331&lt;=1,H899+H900+H902+H903+H904, 0)</f>
        <v>3139.5299999999997</v>
      </c>
      <c r="X908">
        <f ca="1">IF(Source!BI331=2,H899+H900+H902+H903+H904, 0)</f>
        <v>0</v>
      </c>
      <c r="Y908">
        <f ca="1">IF(Source!BI331=3,H899+H900+H902+H903+H904, 0)</f>
        <v>0</v>
      </c>
      <c r="Z908">
        <f ca="1">IF(Source!BI331=4,H899+H900+H902+H903+H904, 0)</f>
        <v>0</v>
      </c>
    </row>
    <row r="909" spans="1:26" ht="57">
      <c r="A909" s="42" t="str">
        <f ca="1">Source!E334</f>
        <v>90</v>
      </c>
      <c r="B909" s="43" t="str">
        <f ca="1">Source!F334</f>
        <v>16-02-001-04</v>
      </c>
      <c r="C909" s="43" t="str">
        <f ca="1">Source!G334</f>
        <v>Прокладка трубопроводов отопления из стальных водогазопроводных неоцинкованных труб диаметром 32 мм</v>
      </c>
      <c r="D909" s="26" t="str">
        <f ca="1">Source!H334</f>
        <v>100 м</v>
      </c>
      <c r="E909" s="10">
        <f ca="1">Source!I334</f>
        <v>0.4</v>
      </c>
      <c r="F909" s="27">
        <f ca="1">Source!AL334+Source!AM334+Source!AO334</f>
        <v>385.27</v>
      </c>
      <c r="G909" s="28"/>
      <c r="H909" s="27"/>
      <c r="I909" s="28" t="str">
        <f ca="1">Source!BO334</f>
        <v/>
      </c>
      <c r="J909" s="28"/>
      <c r="K909" s="27"/>
      <c r="L909" s="29"/>
      <c r="S909">
        <f ca="1">ROUND((Source!FX334/100)*((ROUND(Source!AF334*Source!I334, 2)+ROUND(Source!AE334*Source!I334, 2))), 2)</f>
        <v>171.58</v>
      </c>
      <c r="T909">
        <f ca="1">Source!X334</f>
        <v>1046.56</v>
      </c>
      <c r="U909">
        <f ca="1">ROUND((Source!FY334/100)*((ROUND(Source!AF334*Source!I334, 2)+ROUND(Source!AE334*Source!I334, 2))), 2)</f>
        <v>105.08</v>
      </c>
      <c r="V909">
        <f ca="1">Source!Y334</f>
        <v>646.14</v>
      </c>
    </row>
    <row r="910" spans="1:26">
      <c r="C910" s="20" t="str">
        <f ca="1">"Объем: "&amp;Source!I334&amp;"=40/"&amp;"100"</f>
        <v>Объем: 0,4=40/100</v>
      </c>
    </row>
    <row r="911" spans="1:26" ht="14.25">
      <c r="A911" s="42"/>
      <c r="B911" s="43"/>
      <c r="C911" s="43" t="s">
        <v>389</v>
      </c>
      <c r="D911" s="26"/>
      <c r="E911" s="10"/>
      <c r="F911" s="27">
        <f ca="1">Source!AO334</f>
        <v>317.17</v>
      </c>
      <c r="G911" s="28" t="str">
        <f ca="1">Source!DG334</f>
        <v>)*1,15</v>
      </c>
      <c r="H911" s="27">
        <f ca="1">ROUND(Source!AF334*Source!I334, 2)</f>
        <v>145.9</v>
      </c>
      <c r="I911" s="28"/>
      <c r="J911" s="28">
        <f ca="1">IF(Source!BA334&lt;&gt; 0, Source!BA334, 1)</f>
        <v>6.11</v>
      </c>
      <c r="K911" s="27">
        <f ca="1">Source!S334</f>
        <v>891.45</v>
      </c>
      <c r="L911" s="29"/>
      <c r="R911">
        <f>H911</f>
        <v>145.9</v>
      </c>
    </row>
    <row r="912" spans="1:26" ht="14.25">
      <c r="A912" s="42"/>
      <c r="B912" s="43"/>
      <c r="C912" s="43" t="s">
        <v>276</v>
      </c>
      <c r="D912" s="26"/>
      <c r="E912" s="10"/>
      <c r="F912" s="27">
        <f ca="1">Source!AM334</f>
        <v>39.130000000000003</v>
      </c>
      <c r="G912" s="28" t="str">
        <f ca="1">Source!DE334</f>
        <v>)*1,25</v>
      </c>
      <c r="H912" s="27">
        <f ca="1">ROUND(Source!AD334*Source!I334, 2)</f>
        <v>19.559999999999999</v>
      </c>
      <c r="I912" s="28"/>
      <c r="J912" s="28">
        <f ca="1">IF(Source!BB334&lt;&gt; 0, Source!BB334, 1)</f>
        <v>6.11</v>
      </c>
      <c r="K912" s="27">
        <f ca="1">Source!Q334</f>
        <v>119.54</v>
      </c>
      <c r="L912" s="29"/>
    </row>
    <row r="913" spans="1:26" ht="14.25">
      <c r="A913" s="42"/>
      <c r="B913" s="43"/>
      <c r="C913" s="43" t="s">
        <v>390</v>
      </c>
      <c r="D913" s="26"/>
      <c r="E913" s="10"/>
      <c r="F913" s="27">
        <f ca="1">Source!AN334</f>
        <v>6.09</v>
      </c>
      <c r="G913" s="28" t="str">
        <f ca="1">Source!DF334</f>
        <v>)*1,25</v>
      </c>
      <c r="H913" s="30">
        <f ca="1">ROUND(Source!AE334*Source!I334, 2)</f>
        <v>3.04</v>
      </c>
      <c r="I913" s="28"/>
      <c r="J913" s="28">
        <f ca="1">IF(Source!BS334&lt;&gt; 0, Source!BS334, 1)</f>
        <v>6.11</v>
      </c>
      <c r="K913" s="30">
        <f ca="1">Source!R334</f>
        <v>18.600000000000001</v>
      </c>
      <c r="L913" s="29"/>
      <c r="R913">
        <f>H913</f>
        <v>3.04</v>
      </c>
    </row>
    <row r="914" spans="1:26" ht="14.25">
      <c r="A914" s="42"/>
      <c r="B914" s="43"/>
      <c r="C914" s="43" t="s">
        <v>391</v>
      </c>
      <c r="D914" s="26"/>
      <c r="E914" s="10"/>
      <c r="F914" s="27">
        <f ca="1">Source!AL334</f>
        <v>28.97</v>
      </c>
      <c r="G914" s="28" t="str">
        <f ca="1">Source!DD334</f>
        <v/>
      </c>
      <c r="H914" s="27">
        <f ca="1">ROUND(Source!AC334*Source!I334, 2)</f>
        <v>11.59</v>
      </c>
      <c r="I914" s="28"/>
      <c r="J914" s="28">
        <f ca="1">IF(Source!BC334&lt;&gt; 0, Source!BC334, 1)</f>
        <v>6.11</v>
      </c>
      <c r="K914" s="27">
        <f ca="1">Source!P334</f>
        <v>70.8</v>
      </c>
      <c r="L914" s="29"/>
    </row>
    <row r="915" spans="1:26" ht="14.25">
      <c r="A915" s="42"/>
      <c r="B915" s="43"/>
      <c r="C915" s="43" t="s">
        <v>392</v>
      </c>
      <c r="D915" s="26" t="s">
        <v>393</v>
      </c>
      <c r="E915" s="10">
        <f ca="1">Source!BZ334</f>
        <v>128</v>
      </c>
      <c r="F915" s="57" t="str">
        <f ca="1">CONCATENATE(" )", Source!DL334, Source!FT334, "=", Source!FX334)</f>
        <v xml:space="preserve"> )*0,9=115,2</v>
      </c>
      <c r="G915" s="58"/>
      <c r="H915" s="27">
        <f ca="1">SUM(S909:S919)</f>
        <v>171.58</v>
      </c>
      <c r="I915" s="31"/>
      <c r="J915" s="25">
        <f ca="1">Source!AT334</f>
        <v>115</v>
      </c>
      <c r="K915" s="27">
        <f ca="1">SUM(T909:T919)</f>
        <v>1046.56</v>
      </c>
      <c r="L915" s="29"/>
    </row>
    <row r="916" spans="1:26" ht="14.25">
      <c r="A916" s="42"/>
      <c r="B916" s="43"/>
      <c r="C916" s="43" t="s">
        <v>394</v>
      </c>
      <c r="D916" s="26" t="s">
        <v>393</v>
      </c>
      <c r="E916" s="10">
        <f ca="1">Source!CA334</f>
        <v>83</v>
      </c>
      <c r="F916" s="57" t="str">
        <f ca="1">CONCATENATE(" )", Source!DM334, Source!FU334, "=", Source!FY334)</f>
        <v xml:space="preserve"> )*0,85=70,55</v>
      </c>
      <c r="G916" s="58"/>
      <c r="H916" s="27">
        <f ca="1">SUM(U909:U919)</f>
        <v>105.08</v>
      </c>
      <c r="I916" s="31"/>
      <c r="J916" s="25">
        <f ca="1">Source!AU334</f>
        <v>71</v>
      </c>
      <c r="K916" s="27">
        <f ca="1">SUM(V909:V919)</f>
        <v>646.14</v>
      </c>
      <c r="L916" s="29"/>
    </row>
    <row r="917" spans="1:26" ht="14.25">
      <c r="A917" s="42"/>
      <c r="B917" s="43"/>
      <c r="C917" s="43" t="s">
        <v>395</v>
      </c>
      <c r="D917" s="26" t="s">
        <v>396</v>
      </c>
      <c r="E917" s="10">
        <f ca="1">Source!AQ334</f>
        <v>32.97</v>
      </c>
      <c r="F917" s="27"/>
      <c r="G917" s="28" t="str">
        <f ca="1">Source!DI334</f>
        <v>)*1,15</v>
      </c>
      <c r="H917" s="27"/>
      <c r="I917" s="28"/>
      <c r="J917" s="28"/>
      <c r="K917" s="27"/>
      <c r="L917" s="38">
        <f ca="1">Source!U334</f>
        <v>15.166199999999998</v>
      </c>
    </row>
    <row r="918" spans="1:26" ht="71.25">
      <c r="A918" s="42" t="str">
        <f ca="1">Source!E335</f>
        <v>90,1</v>
      </c>
      <c r="B918" s="43" t="str">
        <f ca="1">Source!F335</f>
        <v>23.3.06.06-0004</v>
      </c>
      <c r="C918" s="43" t="str">
        <f ca="1">Source!G335</f>
        <v>Трубы стальные сварные водогазопроводные с резьбой черные усиленные (неоцинкованные), диаметр условного прохода 32 мм, толщина стенки 4 мм</v>
      </c>
      <c r="D918" s="26" t="str">
        <f ca="1">Source!H335</f>
        <v>м</v>
      </c>
      <c r="E918" s="10">
        <f ca="1">Source!I335</f>
        <v>40</v>
      </c>
      <c r="F918" s="27">
        <f ca="1">Source!AL335+Source!AM335+Source!AO335</f>
        <v>25.27</v>
      </c>
      <c r="G918" s="39" t="s">
        <v>1069</v>
      </c>
      <c r="H918" s="27">
        <f ca="1">ROUND(Source!AC335*Source!I335, 2)+ROUND(Source!AD335*Source!I335, 2)+ROUND(Source!AF335*Source!I335, 2)</f>
        <v>1010.8</v>
      </c>
      <c r="I918" s="28"/>
      <c r="J918" s="28">
        <f ca="1">IF(Source!BC335&lt;&gt; 0, Source!BC335, 1)</f>
        <v>6.11</v>
      </c>
      <c r="K918" s="27">
        <f ca="1">Source!O335</f>
        <v>6175.99</v>
      </c>
      <c r="L918" s="29"/>
      <c r="S918">
        <f ca="1">ROUND((Source!FX335/100)*((ROUND(Source!AF335*Source!I335, 2)+ROUND(Source!AE335*Source!I335, 2))), 2)</f>
        <v>0</v>
      </c>
      <c r="T918">
        <f ca="1">Source!X335</f>
        <v>0</v>
      </c>
      <c r="U918">
        <f ca="1">ROUND((Source!FY335/100)*((ROUND(Source!AF335*Source!I335, 2)+ROUND(Source!AE335*Source!I335, 2))), 2)</f>
        <v>0</v>
      </c>
      <c r="V918">
        <f ca="1">Source!Y335</f>
        <v>0</v>
      </c>
      <c r="W918">
        <f ca="1">IF(Source!BI335&lt;=1,H918, 0)</f>
        <v>1010.8</v>
      </c>
      <c r="X918">
        <f ca="1">IF(Source!BI335=2,H918, 0)</f>
        <v>0</v>
      </c>
      <c r="Y918">
        <f ca="1">IF(Source!BI335=3,H918, 0)</f>
        <v>0</v>
      </c>
      <c r="Z918">
        <f ca="1">IF(Source!BI335=4,H918, 0)</f>
        <v>0</v>
      </c>
    </row>
    <row r="919" spans="1:26" ht="57">
      <c r="A919" s="44" t="str">
        <f ca="1">Source!E336</f>
        <v>90,2</v>
      </c>
      <c r="B919" s="45" t="str">
        <f ca="1">Source!F336</f>
        <v>23.1.02.06-0005</v>
      </c>
      <c r="C919" s="45" t="str">
        <f ca="1">Source!G336</f>
        <v>Хомут металлический с одним стопорным винтом и резиновым профилем для крепления трубопроводов диаметром 31-35 мм</v>
      </c>
      <c r="D919" s="32" t="str">
        <f ca="1">Source!H336</f>
        <v>10 шт.</v>
      </c>
      <c r="E919" s="33">
        <f ca="1">Source!I336</f>
        <v>2</v>
      </c>
      <c r="F919" s="34">
        <f ca="1">Source!AL336+Source!AM336+Source!AO336</f>
        <v>35.299999999999997</v>
      </c>
      <c r="G919" s="40" t="s">
        <v>1069</v>
      </c>
      <c r="H919" s="34">
        <f ca="1">ROUND(Source!AC336*Source!I336, 2)+ROUND(Source!AD336*Source!I336, 2)+ROUND(Source!AF336*Source!I336, 2)</f>
        <v>70.599999999999994</v>
      </c>
      <c r="I919" s="35"/>
      <c r="J919" s="35">
        <f ca="1">IF(Source!BC336&lt;&gt; 0, Source!BC336, 1)</f>
        <v>6.11</v>
      </c>
      <c r="K919" s="34">
        <f ca="1">Source!O336</f>
        <v>431.37</v>
      </c>
      <c r="L919" s="41"/>
      <c r="S919">
        <f ca="1">ROUND((Source!FX336/100)*((ROUND(Source!AF336*Source!I336, 2)+ROUND(Source!AE336*Source!I336, 2))), 2)</f>
        <v>0</v>
      </c>
      <c r="T919">
        <f ca="1">Source!X336</f>
        <v>0</v>
      </c>
      <c r="U919">
        <f ca="1">ROUND((Source!FY336/100)*((ROUND(Source!AF336*Source!I336, 2)+ROUND(Source!AE336*Source!I336, 2))), 2)</f>
        <v>0</v>
      </c>
      <c r="V919">
        <f ca="1">Source!Y336</f>
        <v>0</v>
      </c>
      <c r="W919">
        <f ca="1">IF(Source!BI336&lt;=1,H919, 0)</f>
        <v>70.599999999999994</v>
      </c>
      <c r="X919">
        <f ca="1">IF(Source!BI336=2,H919, 0)</f>
        <v>0</v>
      </c>
      <c r="Y919">
        <f ca="1">IF(Source!BI336=3,H919, 0)</f>
        <v>0</v>
      </c>
      <c r="Z919">
        <f ca="1">IF(Source!BI336=4,H919, 0)</f>
        <v>0</v>
      </c>
    </row>
    <row r="920" spans="1:26" ht="15">
      <c r="G920" s="56">
        <f ca="1">H911+H912+H914+H915+H916+SUM(H918:H919)</f>
        <v>1535.11</v>
      </c>
      <c r="H920" s="56"/>
      <c r="J920" s="56">
        <f ca="1">K911+K912+K914+K915+K916+SUM(K918:K919)</f>
        <v>9381.8499999999985</v>
      </c>
      <c r="K920" s="56"/>
      <c r="L920" s="37">
        <f ca="1">Source!U334</f>
        <v>15.166199999999998</v>
      </c>
      <c r="O920" s="21">
        <f>G920</f>
        <v>1535.11</v>
      </c>
      <c r="P920" s="21">
        <f>J920</f>
        <v>9381.8499999999985</v>
      </c>
      <c r="Q920" s="21">
        <f>L920</f>
        <v>15.166199999999998</v>
      </c>
      <c r="W920">
        <f ca="1">IF(Source!BI334&lt;=1,H911+H912+H914+H915+H916, 0)</f>
        <v>453.71</v>
      </c>
      <c r="X920">
        <f ca="1">IF(Source!BI334=2,H911+H912+H914+H915+H916, 0)</f>
        <v>0</v>
      </c>
      <c r="Y920">
        <f ca="1">IF(Source!BI334=3,H911+H912+H914+H915+H916, 0)</f>
        <v>0</v>
      </c>
      <c r="Z920">
        <f ca="1">IF(Source!BI334=4,H911+H912+H914+H915+H916, 0)</f>
        <v>0</v>
      </c>
    </row>
    <row r="921" spans="1:26" ht="57">
      <c r="A921" s="42" t="str">
        <f ca="1">Source!E337</f>
        <v>91</v>
      </c>
      <c r="B921" s="43" t="str">
        <f ca="1">Source!F337</f>
        <v>16-02-001-06</v>
      </c>
      <c r="C921" s="43" t="str">
        <f ca="1">Source!G337</f>
        <v>Прокладка трубопроводов отопления из стальных водогазопроводных неоцинкованных труб диаметром 57 мм прим.</v>
      </c>
      <c r="D921" s="26" t="str">
        <f ca="1">Source!H337</f>
        <v>100 м</v>
      </c>
      <c r="E921" s="10">
        <f ca="1">Source!I337</f>
        <v>0.72</v>
      </c>
      <c r="F921" s="27">
        <f ca="1">Source!AL337+Source!AM337+Source!AO337</f>
        <v>517.04999999999995</v>
      </c>
      <c r="G921" s="28"/>
      <c r="H921" s="27"/>
      <c r="I921" s="28" t="str">
        <f ca="1">Source!BO337</f>
        <v/>
      </c>
      <c r="J921" s="28"/>
      <c r="K921" s="27"/>
      <c r="L921" s="29"/>
      <c r="S921">
        <f ca="1">ROUND((Source!FX337/100)*((ROUND(Source!AF337*Source!I337, 2)+ROUND(Source!AE337*Source!I337, 2))), 2)</f>
        <v>387.89</v>
      </c>
      <c r="T921">
        <f ca="1">Source!X337</f>
        <v>2365.9299999999998</v>
      </c>
      <c r="U921">
        <f ca="1">ROUND((Source!FY337/100)*((ROUND(Source!AF337*Source!I337, 2)+ROUND(Source!AE337*Source!I337, 2))), 2)</f>
        <v>237.55</v>
      </c>
      <c r="V921">
        <f ca="1">Source!Y337</f>
        <v>1460.7</v>
      </c>
    </row>
    <row r="922" spans="1:26">
      <c r="C922" s="20" t="str">
        <f ca="1">"Объем: "&amp;Source!I337&amp;"=72/"&amp;"100"</f>
        <v>Объем: 0,72=72/100</v>
      </c>
    </row>
    <row r="923" spans="1:26" ht="14.25">
      <c r="A923" s="42"/>
      <c r="B923" s="43"/>
      <c r="C923" s="43" t="s">
        <v>389</v>
      </c>
      <c r="D923" s="26"/>
      <c r="E923" s="10"/>
      <c r="F923" s="27">
        <f ca="1">Source!AO337</f>
        <v>393.65</v>
      </c>
      <c r="G923" s="28" t="str">
        <f ca="1">Source!DG337</f>
        <v>)*1,15</v>
      </c>
      <c r="H923" s="27">
        <f ca="1">ROUND(Source!AF337*Source!I337, 2)</f>
        <v>325.94</v>
      </c>
      <c r="I923" s="28"/>
      <c r="J923" s="28">
        <f ca="1">IF(Source!BA337&lt;&gt; 0, Source!BA337, 1)</f>
        <v>6.11</v>
      </c>
      <c r="K923" s="27">
        <f ca="1">Source!S337</f>
        <v>1991.52</v>
      </c>
      <c r="L923" s="29"/>
      <c r="R923">
        <f>H923</f>
        <v>325.94</v>
      </c>
    </row>
    <row r="924" spans="1:26" ht="14.25">
      <c r="A924" s="42"/>
      <c r="B924" s="43"/>
      <c r="C924" s="43" t="s">
        <v>276</v>
      </c>
      <c r="D924" s="26"/>
      <c r="E924" s="10"/>
      <c r="F924" s="27">
        <f ca="1">Source!AM337</f>
        <v>73.44</v>
      </c>
      <c r="G924" s="28" t="str">
        <f ca="1">Source!DE337</f>
        <v>)*1,25</v>
      </c>
      <c r="H924" s="27">
        <f ca="1">ROUND(Source!AD337*Source!I337, 2)</f>
        <v>66.099999999999994</v>
      </c>
      <c r="I924" s="28"/>
      <c r="J924" s="28">
        <f ca="1">IF(Source!BB337&lt;&gt; 0, Source!BB337, 1)</f>
        <v>6.11</v>
      </c>
      <c r="K924" s="27">
        <f ca="1">Source!Q337</f>
        <v>403.85</v>
      </c>
      <c r="L924" s="29"/>
    </row>
    <row r="925" spans="1:26" ht="14.25">
      <c r="A925" s="42"/>
      <c r="B925" s="43"/>
      <c r="C925" s="43" t="s">
        <v>390</v>
      </c>
      <c r="D925" s="26"/>
      <c r="E925" s="10"/>
      <c r="F925" s="27">
        <f ca="1">Source!AN337</f>
        <v>11.97</v>
      </c>
      <c r="G925" s="28" t="str">
        <f ca="1">Source!DF337</f>
        <v>)*1,25</v>
      </c>
      <c r="H925" s="30">
        <f ca="1">ROUND(Source!AE337*Source!I337, 2)</f>
        <v>10.77</v>
      </c>
      <c r="I925" s="28"/>
      <c r="J925" s="28">
        <f ca="1">IF(Source!BS337&lt;&gt; 0, Source!BS337, 1)</f>
        <v>6.11</v>
      </c>
      <c r="K925" s="30">
        <f ca="1">Source!R337</f>
        <v>65.81</v>
      </c>
      <c r="L925" s="29"/>
      <c r="R925">
        <f>H925</f>
        <v>10.77</v>
      </c>
    </row>
    <row r="926" spans="1:26" ht="14.25">
      <c r="A926" s="42"/>
      <c r="B926" s="43"/>
      <c r="C926" s="43" t="s">
        <v>391</v>
      </c>
      <c r="D926" s="26"/>
      <c r="E926" s="10"/>
      <c r="F926" s="27">
        <f ca="1">Source!AL337</f>
        <v>49.96</v>
      </c>
      <c r="G926" s="28" t="str">
        <f ca="1">Source!DD337</f>
        <v/>
      </c>
      <c r="H926" s="27">
        <f ca="1">ROUND(Source!AC337*Source!I337, 2)</f>
        <v>35.97</v>
      </c>
      <c r="I926" s="28"/>
      <c r="J926" s="28">
        <f ca="1">IF(Source!BC337&lt;&gt; 0, Source!BC337, 1)</f>
        <v>6.11</v>
      </c>
      <c r="K926" s="27">
        <f ca="1">Source!P337</f>
        <v>219.78</v>
      </c>
      <c r="L926" s="29"/>
    </row>
    <row r="927" spans="1:26" ht="14.25">
      <c r="A927" s="42"/>
      <c r="B927" s="43"/>
      <c r="C927" s="43" t="s">
        <v>392</v>
      </c>
      <c r="D927" s="26" t="s">
        <v>393</v>
      </c>
      <c r="E927" s="10">
        <f ca="1">Source!BZ337</f>
        <v>128</v>
      </c>
      <c r="F927" s="57" t="str">
        <f ca="1">CONCATENATE(" )", Source!DL337, Source!FT337, "=", Source!FX337)</f>
        <v xml:space="preserve"> )*0,9=115,2</v>
      </c>
      <c r="G927" s="58"/>
      <c r="H927" s="27">
        <f ca="1">SUM(S921:S931)</f>
        <v>387.89</v>
      </c>
      <c r="I927" s="31"/>
      <c r="J927" s="25">
        <f ca="1">Source!AT337</f>
        <v>115</v>
      </c>
      <c r="K927" s="27">
        <f ca="1">SUM(T921:T931)</f>
        <v>2365.9299999999998</v>
      </c>
      <c r="L927" s="29"/>
    </row>
    <row r="928" spans="1:26" ht="14.25">
      <c r="A928" s="42"/>
      <c r="B928" s="43"/>
      <c r="C928" s="43" t="s">
        <v>394</v>
      </c>
      <c r="D928" s="26" t="s">
        <v>393</v>
      </c>
      <c r="E928" s="10">
        <f ca="1">Source!CA337</f>
        <v>83</v>
      </c>
      <c r="F928" s="57" t="str">
        <f ca="1">CONCATENATE(" )", Source!DM337, Source!FU337, "=", Source!FY337)</f>
        <v xml:space="preserve"> )*0,85=70,55</v>
      </c>
      <c r="G928" s="58"/>
      <c r="H928" s="27">
        <f ca="1">SUM(U921:U931)</f>
        <v>237.55</v>
      </c>
      <c r="I928" s="31"/>
      <c r="J928" s="25">
        <f ca="1">Source!AU337</f>
        <v>71</v>
      </c>
      <c r="K928" s="27">
        <f ca="1">SUM(V921:V931)</f>
        <v>1460.7</v>
      </c>
      <c r="L928" s="29"/>
    </row>
    <row r="929" spans="1:26" ht="14.25">
      <c r="A929" s="42"/>
      <c r="B929" s="43"/>
      <c r="C929" s="43" t="s">
        <v>395</v>
      </c>
      <c r="D929" s="26" t="s">
        <v>396</v>
      </c>
      <c r="E929" s="10">
        <f ca="1">Source!AQ337</f>
        <v>40.92</v>
      </c>
      <c r="F929" s="27"/>
      <c r="G929" s="28" t="str">
        <f ca="1">Source!DI337</f>
        <v>)*1,15</v>
      </c>
      <c r="H929" s="27"/>
      <c r="I929" s="28"/>
      <c r="J929" s="28"/>
      <c r="K929" s="27"/>
      <c r="L929" s="38">
        <f ca="1">Source!U337</f>
        <v>33.88176</v>
      </c>
    </row>
    <row r="930" spans="1:26" ht="57">
      <c r="A930" s="42" t="str">
        <f ca="1">Source!E338</f>
        <v>91,1</v>
      </c>
      <c r="B930" s="43" t="str">
        <f ca="1">Source!F338</f>
        <v>23.7.01.02-0001</v>
      </c>
      <c r="C930" s="43" t="str">
        <f ca="1">Source!G338</f>
        <v>Трубопроводы из стальных бесшовных горячедеформированных труб для отопления и газоснабжения, наружный диаметр 57 мм, толщина стенки 3,5 мм</v>
      </c>
      <c r="D930" s="26" t="str">
        <f ca="1">Source!H338</f>
        <v>м</v>
      </c>
      <c r="E930" s="10">
        <f ca="1">Source!I338</f>
        <v>72</v>
      </c>
      <c r="F930" s="27">
        <f ca="1">Source!AL338+Source!AM338+Source!AO338</f>
        <v>76.3</v>
      </c>
      <c r="G930" s="39" t="s">
        <v>1069</v>
      </c>
      <c r="H930" s="27">
        <f ca="1">ROUND(Source!AC338*Source!I338, 2)+ROUND(Source!AD338*Source!I338, 2)+ROUND(Source!AF338*Source!I338, 2)</f>
        <v>5493.6</v>
      </c>
      <c r="I930" s="28"/>
      <c r="J930" s="28">
        <f ca="1">IF(Source!BC338&lt;&gt; 0, Source!BC338, 1)</f>
        <v>6.11</v>
      </c>
      <c r="K930" s="27">
        <f ca="1">Source!O338</f>
        <v>33565.9</v>
      </c>
      <c r="L930" s="29"/>
      <c r="S930">
        <f ca="1">ROUND((Source!FX338/100)*((ROUND(Source!AF338*Source!I338, 2)+ROUND(Source!AE338*Source!I338, 2))), 2)</f>
        <v>0</v>
      </c>
      <c r="T930">
        <f ca="1">Source!X338</f>
        <v>0</v>
      </c>
      <c r="U930">
        <f ca="1">ROUND((Source!FY338/100)*((ROUND(Source!AF338*Source!I338, 2)+ROUND(Source!AE338*Source!I338, 2))), 2)</f>
        <v>0</v>
      </c>
      <c r="V930">
        <f ca="1">Source!Y338</f>
        <v>0</v>
      </c>
      <c r="W930">
        <f ca="1">IF(Source!BI338&lt;=1,H930, 0)</f>
        <v>5493.6</v>
      </c>
      <c r="X930">
        <f ca="1">IF(Source!BI338=2,H930, 0)</f>
        <v>0</v>
      </c>
      <c r="Y930">
        <f ca="1">IF(Source!BI338=3,H930, 0)</f>
        <v>0</v>
      </c>
      <c r="Z930">
        <f ca="1">IF(Source!BI338=4,H930, 0)</f>
        <v>0</v>
      </c>
    </row>
    <row r="931" spans="1:26" ht="42.75">
      <c r="A931" s="44" t="str">
        <f ca="1">Source!E339</f>
        <v>91,2</v>
      </c>
      <c r="B931" s="45" t="str">
        <f ca="1">Source!F339</f>
        <v>23.1.02.06-0015</v>
      </c>
      <c r="C931" s="45" t="str">
        <f ca="1">Source!G339</f>
        <v>Хомут металлический с шурупом для крепления трубопроводов диаметром 48-53 мм</v>
      </c>
      <c r="D931" s="32" t="str">
        <f ca="1">Source!H339</f>
        <v>10 шт.</v>
      </c>
      <c r="E931" s="33">
        <f ca="1">Source!I339</f>
        <v>3.5999999999999996</v>
      </c>
      <c r="F931" s="34">
        <f ca="1">Source!AL339+Source!AM339+Source!AO339</f>
        <v>37.43</v>
      </c>
      <c r="G931" s="40" t="s">
        <v>1069</v>
      </c>
      <c r="H931" s="34">
        <f ca="1">ROUND(Source!AC339*Source!I339, 2)+ROUND(Source!AD339*Source!I339, 2)+ROUND(Source!AF339*Source!I339, 2)</f>
        <v>134.75</v>
      </c>
      <c r="I931" s="35"/>
      <c r="J931" s="35">
        <f ca="1">IF(Source!BC339&lt;&gt; 0, Source!BC339, 1)</f>
        <v>6.11</v>
      </c>
      <c r="K931" s="34">
        <f ca="1">Source!O339</f>
        <v>823.31</v>
      </c>
      <c r="L931" s="41"/>
      <c r="S931">
        <f ca="1">ROUND((Source!FX339/100)*((ROUND(Source!AF339*Source!I339, 2)+ROUND(Source!AE339*Source!I339, 2))), 2)</f>
        <v>0</v>
      </c>
      <c r="T931">
        <f ca="1">Source!X339</f>
        <v>0</v>
      </c>
      <c r="U931">
        <f ca="1">ROUND((Source!FY339/100)*((ROUND(Source!AF339*Source!I339, 2)+ROUND(Source!AE339*Source!I339, 2))), 2)</f>
        <v>0</v>
      </c>
      <c r="V931">
        <f ca="1">Source!Y339</f>
        <v>0</v>
      </c>
      <c r="W931">
        <f ca="1">IF(Source!BI339&lt;=1,H931, 0)</f>
        <v>134.75</v>
      </c>
      <c r="X931">
        <f ca="1">IF(Source!BI339=2,H931, 0)</f>
        <v>0</v>
      </c>
      <c r="Y931">
        <f ca="1">IF(Source!BI339=3,H931, 0)</f>
        <v>0</v>
      </c>
      <c r="Z931">
        <f ca="1">IF(Source!BI339=4,H931, 0)</f>
        <v>0</v>
      </c>
    </row>
    <row r="932" spans="1:26" ht="15">
      <c r="G932" s="56">
        <f ca="1">H923+H924+H926+H927+H928+SUM(H930:H931)</f>
        <v>6681.8</v>
      </c>
      <c r="H932" s="56"/>
      <c r="J932" s="56">
        <f ca="1">K923+K924+K926+K927+K928+SUM(K930:K931)</f>
        <v>40830.99</v>
      </c>
      <c r="K932" s="56"/>
      <c r="L932" s="37">
        <f ca="1">Source!U337</f>
        <v>33.88176</v>
      </c>
      <c r="O932" s="21">
        <f>G932</f>
        <v>6681.8</v>
      </c>
      <c r="P932" s="21">
        <f>J932</f>
        <v>40830.99</v>
      </c>
      <c r="Q932" s="21">
        <f>L932</f>
        <v>33.88176</v>
      </c>
      <c r="W932">
        <f ca="1">IF(Source!BI337&lt;=1,H923+H924+H926+H927+H928, 0)</f>
        <v>1053.45</v>
      </c>
      <c r="X932">
        <f ca="1">IF(Source!BI337=2,H923+H924+H926+H927+H928, 0)</f>
        <v>0</v>
      </c>
      <c r="Y932">
        <f ca="1">IF(Source!BI337=3,H923+H924+H926+H927+H928, 0)</f>
        <v>0</v>
      </c>
      <c r="Z932">
        <f ca="1">IF(Source!BI337=4,H923+H924+H926+H927+H928, 0)</f>
        <v>0</v>
      </c>
    </row>
    <row r="933" spans="1:26" ht="85.5">
      <c r="A933" s="42" t="str">
        <f ca="1">Source!E340</f>
        <v>92</v>
      </c>
      <c r="B933" s="43" t="str">
        <f ca="1">Source!F340</f>
        <v>16-05-001-02</v>
      </c>
      <c r="C933" s="43" t="str">
        <f ca="1">Source!G340</f>
        <v>Установка вентилей, задвижек, затворов, клапанов обратных, кранов проходных на трубопроводах из стальных труб диаметром до 50 мм (Приварка фланцев входит в эту расценку)</v>
      </c>
      <c r="D933" s="26" t="str">
        <f ca="1">Source!H340</f>
        <v>ШТ</v>
      </c>
      <c r="E933" s="10">
        <f ca="1">Source!I340</f>
        <v>3</v>
      </c>
      <c r="F933" s="27">
        <f ca="1">Source!AL340+Source!AM340+Source!AO340</f>
        <v>42.14</v>
      </c>
      <c r="G933" s="28"/>
      <c r="H933" s="27"/>
      <c r="I933" s="28" t="str">
        <f ca="1">Source!BO340</f>
        <v/>
      </c>
      <c r="J933" s="28"/>
      <c r="K933" s="27"/>
      <c r="L933" s="29"/>
      <c r="S933">
        <f ca="1">ROUND((Source!FX340/100)*((ROUND(Source!AF340*Source!I340, 2)+ROUND(Source!AE340*Source!I340, 2))), 2)</f>
        <v>53.98</v>
      </c>
      <c r="T933">
        <f ca="1">Source!X340</f>
        <v>329.27</v>
      </c>
      <c r="U933">
        <f ca="1">ROUND((Source!FY340/100)*((ROUND(Source!AF340*Source!I340, 2)+ROUND(Source!AE340*Source!I340, 2))), 2)</f>
        <v>33.06</v>
      </c>
      <c r="V933">
        <f ca="1">Source!Y340</f>
        <v>203.29</v>
      </c>
    </row>
    <row r="934" spans="1:26" ht="14.25">
      <c r="A934" s="42"/>
      <c r="B934" s="43"/>
      <c r="C934" s="43" t="s">
        <v>389</v>
      </c>
      <c r="D934" s="26"/>
      <c r="E934" s="10"/>
      <c r="F934" s="27">
        <f ca="1">Source!AO340</f>
        <v>13.33</v>
      </c>
      <c r="G934" s="28" t="str">
        <f ca="1">Source!DG340</f>
        <v>)*1,15</v>
      </c>
      <c r="H934" s="27">
        <f ca="1">ROUND(Source!AF340*Source!I340, 2)</f>
        <v>45.99</v>
      </c>
      <c r="I934" s="28"/>
      <c r="J934" s="28">
        <f ca="1">IF(Source!BA340&lt;&gt; 0, Source!BA340, 1)</f>
        <v>6.11</v>
      </c>
      <c r="K934" s="27">
        <f ca="1">Source!S340</f>
        <v>281</v>
      </c>
      <c r="L934" s="29"/>
      <c r="R934">
        <f>H934</f>
        <v>45.99</v>
      </c>
    </row>
    <row r="935" spans="1:26" ht="14.25">
      <c r="A935" s="42"/>
      <c r="B935" s="43"/>
      <c r="C935" s="43" t="s">
        <v>276</v>
      </c>
      <c r="D935" s="26"/>
      <c r="E935" s="10"/>
      <c r="F935" s="27">
        <f ca="1">Source!AM340</f>
        <v>4.1500000000000004</v>
      </c>
      <c r="G935" s="28" t="str">
        <f ca="1">Source!DE340</f>
        <v>)*1,25</v>
      </c>
      <c r="H935" s="27">
        <f ca="1">ROUND(Source!AD340*Source!I340, 2)</f>
        <v>15.57</v>
      </c>
      <c r="I935" s="28"/>
      <c r="J935" s="28">
        <f ca="1">IF(Source!BB340&lt;&gt; 0, Source!BB340, 1)</f>
        <v>6.11</v>
      </c>
      <c r="K935" s="27">
        <f ca="1">Source!Q340</f>
        <v>95.13</v>
      </c>
      <c r="L935" s="29"/>
    </row>
    <row r="936" spans="1:26" ht="14.25">
      <c r="A936" s="42"/>
      <c r="B936" s="43"/>
      <c r="C936" s="43" t="s">
        <v>390</v>
      </c>
      <c r="D936" s="26"/>
      <c r="E936" s="10"/>
      <c r="F936" s="27">
        <f ca="1">Source!AN340</f>
        <v>0.23</v>
      </c>
      <c r="G936" s="28" t="str">
        <f ca="1">Source!DF340</f>
        <v>)*1,25</v>
      </c>
      <c r="H936" s="30">
        <f ca="1">ROUND(Source!AE340*Source!I340, 2)</f>
        <v>0.87</v>
      </c>
      <c r="I936" s="28"/>
      <c r="J936" s="28">
        <f ca="1">IF(Source!BS340&lt;&gt; 0, Source!BS340, 1)</f>
        <v>6.11</v>
      </c>
      <c r="K936" s="30">
        <f ca="1">Source!R340</f>
        <v>5.32</v>
      </c>
      <c r="L936" s="29"/>
      <c r="R936">
        <f>H936</f>
        <v>0.87</v>
      </c>
    </row>
    <row r="937" spans="1:26" ht="14.25">
      <c r="A937" s="42"/>
      <c r="B937" s="43"/>
      <c r="C937" s="43" t="s">
        <v>391</v>
      </c>
      <c r="D937" s="26"/>
      <c r="E937" s="10"/>
      <c r="F937" s="27">
        <f ca="1">Source!AL340</f>
        <v>24.66</v>
      </c>
      <c r="G937" s="28" t="str">
        <f ca="1">Source!DD340</f>
        <v/>
      </c>
      <c r="H937" s="27">
        <f ca="1">ROUND(Source!AC340*Source!I340, 2)</f>
        <v>73.98</v>
      </c>
      <c r="I937" s="28"/>
      <c r="J937" s="28">
        <f ca="1">IF(Source!BC340&lt;&gt; 0, Source!BC340, 1)</f>
        <v>6.11</v>
      </c>
      <c r="K937" s="27">
        <f ca="1">Source!P340</f>
        <v>452.02</v>
      </c>
      <c r="L937" s="29"/>
    </row>
    <row r="938" spans="1:26" ht="14.25">
      <c r="A938" s="42"/>
      <c r="B938" s="43"/>
      <c r="C938" s="43" t="s">
        <v>392</v>
      </c>
      <c r="D938" s="26" t="s">
        <v>393</v>
      </c>
      <c r="E938" s="10">
        <f ca="1">Source!BZ340</f>
        <v>128</v>
      </c>
      <c r="F938" s="57" t="str">
        <f ca="1">CONCATENATE(" )", Source!DL340, Source!FT340, "=", Source!FX340)</f>
        <v xml:space="preserve"> )*0,9=115,2</v>
      </c>
      <c r="G938" s="58"/>
      <c r="H938" s="27">
        <f ca="1">SUM(S933:S942)</f>
        <v>53.98</v>
      </c>
      <c r="I938" s="31"/>
      <c r="J938" s="25">
        <f ca="1">Source!AT340</f>
        <v>115</v>
      </c>
      <c r="K938" s="27">
        <f ca="1">SUM(T933:T942)</f>
        <v>329.27</v>
      </c>
      <c r="L938" s="29"/>
    </row>
    <row r="939" spans="1:26" ht="14.25">
      <c r="A939" s="42"/>
      <c r="B939" s="43"/>
      <c r="C939" s="43" t="s">
        <v>394</v>
      </c>
      <c r="D939" s="26" t="s">
        <v>393</v>
      </c>
      <c r="E939" s="10">
        <f ca="1">Source!CA340</f>
        <v>83</v>
      </c>
      <c r="F939" s="57" t="str">
        <f ca="1">CONCATENATE(" )", Source!DM340, Source!FU340, "=", Source!FY340)</f>
        <v xml:space="preserve"> )*0,85=70,55</v>
      </c>
      <c r="G939" s="58"/>
      <c r="H939" s="27">
        <f ca="1">SUM(U933:U942)</f>
        <v>33.06</v>
      </c>
      <c r="I939" s="31"/>
      <c r="J939" s="25">
        <f ca="1">Source!AU340</f>
        <v>71</v>
      </c>
      <c r="K939" s="27">
        <f ca="1">SUM(V933:V942)</f>
        <v>203.29</v>
      </c>
      <c r="L939" s="29"/>
    </row>
    <row r="940" spans="1:26" ht="14.25">
      <c r="A940" s="42"/>
      <c r="B940" s="43"/>
      <c r="C940" s="43" t="s">
        <v>395</v>
      </c>
      <c r="D940" s="26" t="s">
        <v>396</v>
      </c>
      <c r="E940" s="10">
        <f ca="1">Source!AQ340</f>
        <v>1.47</v>
      </c>
      <c r="F940" s="27"/>
      <c r="G940" s="28" t="str">
        <f ca="1">Source!DI340</f>
        <v>)*1,15</v>
      </c>
      <c r="H940" s="27"/>
      <c r="I940" s="28"/>
      <c r="J940" s="28"/>
      <c r="K940" s="27"/>
      <c r="L940" s="38">
        <f ca="1">Source!U340</f>
        <v>5.0714999999999995</v>
      </c>
    </row>
    <row r="941" spans="1:26" ht="28.5">
      <c r="A941" s="42" t="str">
        <f ca="1">Source!E341</f>
        <v>92,1</v>
      </c>
      <c r="B941" s="43" t="str">
        <f ca="1">Source!F341</f>
        <v>18.1.09.06-0082</v>
      </c>
      <c r="C941" s="43" t="str">
        <f ca="1">Source!G341</f>
        <v>Кран шаровый муфтовый Valtec для воды диаметром 50 мм, тип в/н</v>
      </c>
      <c r="D941" s="26" t="str">
        <f ca="1">Source!H341</f>
        <v>шт.</v>
      </c>
      <c r="E941" s="10">
        <f ca="1">Source!I341</f>
        <v>3</v>
      </c>
      <c r="F941" s="27">
        <f ca="1">Source!AL341+Source!AM341+Source!AO341</f>
        <v>264.27</v>
      </c>
      <c r="G941" s="39" t="s">
        <v>1069</v>
      </c>
      <c r="H941" s="27">
        <f ca="1">ROUND(Source!AC341*Source!I341, 2)+ROUND(Source!AD341*Source!I341, 2)+ROUND(Source!AF341*Source!I341, 2)</f>
        <v>792.81</v>
      </c>
      <c r="I941" s="28"/>
      <c r="J941" s="28">
        <f ca="1">IF(Source!BC341&lt;&gt; 0, Source!BC341, 1)</f>
        <v>6.11</v>
      </c>
      <c r="K941" s="27">
        <f ca="1">Source!O341</f>
        <v>4844.07</v>
      </c>
      <c r="L941" s="29"/>
      <c r="S941">
        <f ca="1">ROUND((Source!FX341/100)*((ROUND(Source!AF341*Source!I341, 2)+ROUND(Source!AE341*Source!I341, 2))), 2)</f>
        <v>0</v>
      </c>
      <c r="T941">
        <f ca="1">Source!X341</f>
        <v>0</v>
      </c>
      <c r="U941">
        <f ca="1">ROUND((Source!FY341/100)*((ROUND(Source!AF341*Source!I341, 2)+ROUND(Source!AE341*Source!I341, 2))), 2)</f>
        <v>0</v>
      </c>
      <c r="V941">
        <f ca="1">Source!Y341</f>
        <v>0</v>
      </c>
      <c r="W941">
        <f ca="1">IF(Source!BI341&lt;=1,H941, 0)</f>
        <v>792.81</v>
      </c>
      <c r="X941">
        <f ca="1">IF(Source!BI341=2,H941, 0)</f>
        <v>0</v>
      </c>
      <c r="Y941">
        <f ca="1">IF(Source!BI341=3,H941, 0)</f>
        <v>0</v>
      </c>
      <c r="Z941">
        <f ca="1">IF(Source!BI341=4,H941, 0)</f>
        <v>0</v>
      </c>
    </row>
    <row r="942" spans="1:26" ht="57">
      <c r="A942" s="44" t="str">
        <f ca="1">Source!E342</f>
        <v>92,2</v>
      </c>
      <c r="B942" s="45" t="str">
        <f ca="1">Source!F342</f>
        <v>23.8.03.12-0031</v>
      </c>
      <c r="C942" s="45" t="str">
        <f ca="1">Source!G342</f>
        <v>Фланцы стальные давлением 1 МПа (10 кгс/см2) в комплекте с болтами, гайками и прокладками для комплекта  диаметром 50 мм</v>
      </c>
      <c r="D942" s="32" t="str">
        <f ca="1">Source!H342</f>
        <v>компл.</v>
      </c>
      <c r="E942" s="33">
        <f ca="1">Source!I342</f>
        <v>6</v>
      </c>
      <c r="F942" s="34">
        <f ca="1">Source!AL342+Source!AM342+Source!AO342</f>
        <v>65.44</v>
      </c>
      <c r="G942" s="40" t="s">
        <v>1069</v>
      </c>
      <c r="H942" s="34">
        <f ca="1">ROUND(Source!AC342*Source!I342, 2)+ROUND(Source!AD342*Source!I342, 2)+ROUND(Source!AF342*Source!I342, 2)</f>
        <v>392.64</v>
      </c>
      <c r="I942" s="35"/>
      <c r="J942" s="35">
        <f ca="1">IF(Source!BC342&lt;&gt; 0, Source!BC342, 1)</f>
        <v>6.11</v>
      </c>
      <c r="K942" s="34">
        <f ca="1">Source!O342</f>
        <v>2399.0300000000002</v>
      </c>
      <c r="L942" s="41"/>
      <c r="S942">
        <f ca="1">ROUND((Source!FX342/100)*((ROUND(Source!AF342*Source!I342, 2)+ROUND(Source!AE342*Source!I342, 2))), 2)</f>
        <v>0</v>
      </c>
      <c r="T942">
        <f ca="1">Source!X342</f>
        <v>0</v>
      </c>
      <c r="U942">
        <f ca="1">ROUND((Source!FY342/100)*((ROUND(Source!AF342*Source!I342, 2)+ROUND(Source!AE342*Source!I342, 2))), 2)</f>
        <v>0</v>
      </c>
      <c r="V942">
        <f ca="1">Source!Y342</f>
        <v>0</v>
      </c>
      <c r="W942">
        <f ca="1">IF(Source!BI342&lt;=1,H942, 0)</f>
        <v>392.64</v>
      </c>
      <c r="X942">
        <f ca="1">IF(Source!BI342=2,H942, 0)</f>
        <v>0</v>
      </c>
      <c r="Y942">
        <f ca="1">IF(Source!BI342=3,H942, 0)</f>
        <v>0</v>
      </c>
      <c r="Z942">
        <f ca="1">IF(Source!BI342=4,H942, 0)</f>
        <v>0</v>
      </c>
    </row>
    <row r="943" spans="1:26" ht="15">
      <c r="G943" s="56">
        <f ca="1">H934+H935+H937+H938+H939+SUM(H941:H942)</f>
        <v>1408.0299999999997</v>
      </c>
      <c r="H943" s="56"/>
      <c r="J943" s="56">
        <f ca="1">K934+K935+K937+K938+K939+SUM(K941:K942)</f>
        <v>8603.8100000000013</v>
      </c>
      <c r="K943" s="56"/>
      <c r="L943" s="37">
        <f ca="1">Source!U340</f>
        <v>5.0714999999999995</v>
      </c>
      <c r="O943" s="21">
        <f>G943</f>
        <v>1408.0299999999997</v>
      </c>
      <c r="P943" s="21">
        <f>J943</f>
        <v>8603.8100000000013</v>
      </c>
      <c r="Q943" s="21">
        <f>L943</f>
        <v>5.0714999999999995</v>
      </c>
      <c r="W943">
        <f ca="1">IF(Source!BI340&lt;=1,H934+H935+H937+H938+H939, 0)</f>
        <v>222.58</v>
      </c>
      <c r="X943">
        <f ca="1">IF(Source!BI340=2,H934+H935+H937+H938+H939, 0)</f>
        <v>0</v>
      </c>
      <c r="Y943">
        <f ca="1">IF(Source!BI340=3,H934+H935+H937+H938+H939, 0)</f>
        <v>0</v>
      </c>
      <c r="Z943">
        <f ca="1">IF(Source!BI340=4,H934+H935+H937+H938+H939, 0)</f>
        <v>0</v>
      </c>
    </row>
    <row r="944" spans="1:26" ht="42.75">
      <c r="A944" s="42" t="str">
        <f ca="1">Source!E343</f>
        <v>93</v>
      </c>
      <c r="B944" s="43" t="str">
        <f ca="1">Source!F343</f>
        <v>13-03-002-04</v>
      </c>
      <c r="C944" s="43" t="str">
        <f ca="1">Source!G343</f>
        <v>Огрунтовка металлических поверхностей за один раз грунтовкой ГФ-021</v>
      </c>
      <c r="D944" s="26" t="str">
        <f ca="1">Source!H343</f>
        <v>100 м2</v>
      </c>
      <c r="E944" s="10">
        <f ca="1">Source!I343</f>
        <v>0.51160000000000005</v>
      </c>
      <c r="F944" s="27">
        <f ca="1">Source!AL343+Source!AM343+Source!AO343</f>
        <v>268.49</v>
      </c>
      <c r="G944" s="28"/>
      <c r="H944" s="27"/>
      <c r="I944" s="28" t="str">
        <f ca="1">Source!BO343</f>
        <v/>
      </c>
      <c r="J944" s="28"/>
      <c r="K944" s="27"/>
      <c r="L944" s="29"/>
      <c r="S944">
        <f ca="1">ROUND((Source!FX343/100)*((ROUND(Source!AF343*Source!I343, 2)+ROUND(Source!AE343*Source!I343, 2))), 2)</f>
        <v>27.06</v>
      </c>
      <c r="T944">
        <f ca="1">Source!X343</f>
        <v>165.37</v>
      </c>
      <c r="U944">
        <f ca="1">ROUND((Source!FY343/100)*((ROUND(Source!AF343*Source!I343, 2)+ROUND(Source!AE343*Source!I343, 2))), 2)</f>
        <v>19.88</v>
      </c>
      <c r="V944">
        <f ca="1">Source!Y343</f>
        <v>122.5</v>
      </c>
    </row>
    <row r="945" spans="1:26">
      <c r="C945" s="20" t="str">
        <f ca="1">"Объем: "&amp;Source!I343&amp;"=51,16/"&amp;"100"</f>
        <v>Объем: 0,5116=51,16/100</v>
      </c>
    </row>
    <row r="946" spans="1:26" ht="14.25">
      <c r="A946" s="42"/>
      <c r="B946" s="43"/>
      <c r="C946" s="43" t="s">
        <v>389</v>
      </c>
      <c r="D946" s="26"/>
      <c r="E946" s="10"/>
      <c r="F946" s="27">
        <f ca="1">Source!AO343</f>
        <v>56.55</v>
      </c>
      <c r="G946" s="28" t="str">
        <f ca="1">Source!DG343</f>
        <v>)*1,15</v>
      </c>
      <c r="H946" s="27">
        <f ca="1">ROUND(Source!AF343*Source!I343, 2)</f>
        <v>33.270000000000003</v>
      </c>
      <c r="I946" s="28"/>
      <c r="J946" s="28">
        <f ca="1">IF(Source!BA343&lt;&gt; 0, Source!BA343, 1)</f>
        <v>6.11</v>
      </c>
      <c r="K946" s="27">
        <f ca="1">Source!S343</f>
        <v>203.28</v>
      </c>
      <c r="L946" s="29"/>
      <c r="R946">
        <f>H946</f>
        <v>33.270000000000003</v>
      </c>
    </row>
    <row r="947" spans="1:26" ht="14.25">
      <c r="A947" s="42"/>
      <c r="B947" s="43"/>
      <c r="C947" s="43" t="s">
        <v>276</v>
      </c>
      <c r="D947" s="26"/>
      <c r="E947" s="10"/>
      <c r="F947" s="27">
        <f ca="1">Source!AM343</f>
        <v>9.2200000000000006</v>
      </c>
      <c r="G947" s="28" t="str">
        <f ca="1">Source!DE343</f>
        <v>)*1,25</v>
      </c>
      <c r="H947" s="27">
        <f ca="1">ROUND(Source!AD343*Source!I343, 2)</f>
        <v>5.9</v>
      </c>
      <c r="I947" s="28"/>
      <c r="J947" s="28">
        <f ca="1">IF(Source!BB343&lt;&gt; 0, Source!BB343, 1)</f>
        <v>6.11</v>
      </c>
      <c r="K947" s="27">
        <f ca="1">Source!Q343</f>
        <v>36.04</v>
      </c>
      <c r="L947" s="29"/>
    </row>
    <row r="948" spans="1:26" ht="14.25">
      <c r="A948" s="42"/>
      <c r="B948" s="43"/>
      <c r="C948" s="43" t="s">
        <v>390</v>
      </c>
      <c r="D948" s="26"/>
      <c r="E948" s="10"/>
      <c r="F948" s="27">
        <f ca="1">Source!AN343</f>
        <v>0.22</v>
      </c>
      <c r="G948" s="28" t="str">
        <f ca="1">Source!DF343</f>
        <v>)*1,25</v>
      </c>
      <c r="H948" s="30">
        <f ca="1">ROUND(Source!AE343*Source!I343, 2)</f>
        <v>0.14000000000000001</v>
      </c>
      <c r="I948" s="28"/>
      <c r="J948" s="28">
        <f ca="1">IF(Source!BS343&lt;&gt; 0, Source!BS343, 1)</f>
        <v>6.11</v>
      </c>
      <c r="K948" s="30">
        <f ca="1">Source!R343</f>
        <v>0.88</v>
      </c>
      <c r="L948" s="29"/>
      <c r="R948">
        <f>H948</f>
        <v>0.14000000000000001</v>
      </c>
    </row>
    <row r="949" spans="1:26" ht="14.25">
      <c r="A949" s="42"/>
      <c r="B949" s="43"/>
      <c r="C949" s="43" t="s">
        <v>391</v>
      </c>
      <c r="D949" s="26"/>
      <c r="E949" s="10"/>
      <c r="F949" s="27">
        <f ca="1">Source!AL343</f>
        <v>202.72</v>
      </c>
      <c r="G949" s="28" t="str">
        <f ca="1">Source!DD343</f>
        <v/>
      </c>
      <c r="H949" s="27">
        <f ca="1">ROUND(Source!AC343*Source!I343, 2)</f>
        <v>103.71</v>
      </c>
      <c r="I949" s="28"/>
      <c r="J949" s="28">
        <f ca="1">IF(Source!BC343&lt;&gt; 0, Source!BC343, 1)</f>
        <v>6.11</v>
      </c>
      <c r="K949" s="27">
        <f ca="1">Source!P343</f>
        <v>633.67999999999995</v>
      </c>
      <c r="L949" s="29"/>
    </row>
    <row r="950" spans="1:26" ht="14.25">
      <c r="A950" s="42"/>
      <c r="B950" s="43"/>
      <c r="C950" s="43" t="s">
        <v>392</v>
      </c>
      <c r="D950" s="26" t="s">
        <v>393</v>
      </c>
      <c r="E950" s="10">
        <f ca="1">Source!BZ343</f>
        <v>90</v>
      </c>
      <c r="F950" s="57" t="str">
        <f ca="1">CONCATENATE(" )", Source!DL343, Source!FT343, "=", Source!FX343)</f>
        <v xml:space="preserve"> )*0,9=81</v>
      </c>
      <c r="G950" s="58"/>
      <c r="H950" s="27">
        <f ca="1">SUM(S944:S952)</f>
        <v>27.06</v>
      </c>
      <c r="I950" s="31"/>
      <c r="J950" s="25">
        <f ca="1">Source!AT343</f>
        <v>81</v>
      </c>
      <c r="K950" s="27">
        <f ca="1">SUM(T944:T952)</f>
        <v>165.37</v>
      </c>
      <c r="L950" s="29"/>
    </row>
    <row r="951" spans="1:26" ht="14.25">
      <c r="A951" s="42"/>
      <c r="B951" s="43"/>
      <c r="C951" s="43" t="s">
        <v>394</v>
      </c>
      <c r="D951" s="26" t="s">
        <v>393</v>
      </c>
      <c r="E951" s="10">
        <f ca="1">Source!CA343</f>
        <v>70</v>
      </c>
      <c r="F951" s="57" t="str">
        <f ca="1">CONCATENATE(" )", Source!DM343, Source!FU343, "=", Source!FY343)</f>
        <v xml:space="preserve"> )*0,85=59,5</v>
      </c>
      <c r="G951" s="58"/>
      <c r="H951" s="27">
        <f ca="1">SUM(U944:U952)</f>
        <v>19.88</v>
      </c>
      <c r="I951" s="31"/>
      <c r="J951" s="25">
        <f ca="1">Source!AU343</f>
        <v>60</v>
      </c>
      <c r="K951" s="27">
        <f ca="1">SUM(V944:V952)</f>
        <v>122.5</v>
      </c>
      <c r="L951" s="29"/>
    </row>
    <row r="952" spans="1:26" ht="14.25">
      <c r="A952" s="44"/>
      <c r="B952" s="45"/>
      <c r="C952" s="45" t="s">
        <v>395</v>
      </c>
      <c r="D952" s="32" t="s">
        <v>396</v>
      </c>
      <c r="E952" s="33">
        <f ca="1">Source!AQ343</f>
        <v>5.31</v>
      </c>
      <c r="F952" s="34"/>
      <c r="G952" s="35" t="str">
        <f ca="1">Source!DI343</f>
        <v>)*1,15</v>
      </c>
      <c r="H952" s="34"/>
      <c r="I952" s="35"/>
      <c r="J952" s="35"/>
      <c r="K952" s="34"/>
      <c r="L952" s="36">
        <f ca="1">Source!U343</f>
        <v>3.1240853999999998</v>
      </c>
    </row>
    <row r="953" spans="1:26" ht="15">
      <c r="G953" s="56">
        <f ca="1">H946+H947+H949+H950+H951</f>
        <v>189.82</v>
      </c>
      <c r="H953" s="56"/>
      <c r="J953" s="56">
        <f ca="1">K946+K947+K949+K950+K951</f>
        <v>1160.8699999999999</v>
      </c>
      <c r="K953" s="56"/>
      <c r="L953" s="37">
        <f ca="1">Source!U343</f>
        <v>3.1240853999999998</v>
      </c>
      <c r="O953" s="21">
        <f>G953</f>
        <v>189.82</v>
      </c>
      <c r="P953" s="21">
        <f>J953</f>
        <v>1160.8699999999999</v>
      </c>
      <c r="Q953" s="21">
        <f>L953</f>
        <v>3.1240853999999998</v>
      </c>
      <c r="W953">
        <f ca="1">IF(Source!BI343&lt;=1,H946+H947+H949+H950+H951, 0)</f>
        <v>189.82</v>
      </c>
      <c r="X953">
        <f ca="1">IF(Source!BI343=2,H946+H947+H949+H950+H951, 0)</f>
        <v>0</v>
      </c>
      <c r="Y953">
        <f ca="1">IF(Source!BI343=3,H946+H947+H949+H950+H951, 0)</f>
        <v>0</v>
      </c>
      <c r="Z953">
        <f ca="1">IF(Source!BI343=4,H946+H947+H949+H950+H951, 0)</f>
        <v>0</v>
      </c>
    </row>
    <row r="954" spans="1:26" ht="28.5">
      <c r="A954" s="42" t="str">
        <f ca="1">Source!E344</f>
        <v>94</v>
      </c>
      <c r="B954" s="43" t="str">
        <f ca="1">Source!F344</f>
        <v>13-03-004-26</v>
      </c>
      <c r="C954" s="43" t="str">
        <f ca="1">Source!G344</f>
        <v>Окраска металлических огрунтованных поверхностей эмалью ПФ-115</v>
      </c>
      <c r="D954" s="26" t="str">
        <f ca="1">Source!H344</f>
        <v>100 м2</v>
      </c>
      <c r="E954" s="10">
        <f ca="1">Source!I344</f>
        <v>0.51160000000000005</v>
      </c>
      <c r="F954" s="27">
        <f ca="1">Source!AL344+Source!AM344+Source!AO344</f>
        <v>322.02</v>
      </c>
      <c r="G954" s="28"/>
      <c r="H954" s="27"/>
      <c r="I954" s="28" t="str">
        <f ca="1">Source!BO344</f>
        <v/>
      </c>
      <c r="J954" s="28"/>
      <c r="K954" s="27"/>
      <c r="L954" s="29"/>
      <c r="S954">
        <f ca="1">ROUND((Source!FX344/100)*((ROUND(Source!AF344*Source!I344, 2)+ROUND(Source!AE344*Source!I344, 2))), 2)</f>
        <v>16.670000000000002</v>
      </c>
      <c r="T954">
        <f ca="1">Source!X344</f>
        <v>101.87</v>
      </c>
      <c r="U954">
        <f ca="1">ROUND((Source!FY344/100)*((ROUND(Source!AF344*Source!I344, 2)+ROUND(Source!AE344*Source!I344, 2))), 2)</f>
        <v>12.25</v>
      </c>
      <c r="V954">
        <f ca="1">Source!Y344</f>
        <v>75.459999999999994</v>
      </c>
    </row>
    <row r="955" spans="1:26">
      <c r="C955" s="20" t="str">
        <f ca="1">"Объем: "&amp;Source!I344&amp;"=51,16/"&amp;"100"</f>
        <v>Объем: 0,5116=51,16/100</v>
      </c>
    </row>
    <row r="956" spans="1:26" ht="14.25">
      <c r="A956" s="42"/>
      <c r="B956" s="43"/>
      <c r="C956" s="43" t="s">
        <v>389</v>
      </c>
      <c r="D956" s="26"/>
      <c r="E956" s="10"/>
      <c r="F956" s="27">
        <f ca="1">Source!AO344</f>
        <v>34.74</v>
      </c>
      <c r="G956" s="28" t="str">
        <f ca="1">Source!DG344</f>
        <v>)*1,15</v>
      </c>
      <c r="H956" s="27">
        <f ca="1">ROUND(Source!AF344*Source!I344, 2)</f>
        <v>20.440000000000001</v>
      </c>
      <c r="I956" s="28"/>
      <c r="J956" s="28">
        <f ca="1">IF(Source!BA344&lt;&gt; 0, Source!BA344, 1)</f>
        <v>6.11</v>
      </c>
      <c r="K956" s="27">
        <f ca="1">Source!S344</f>
        <v>124.88</v>
      </c>
      <c r="L956" s="29"/>
      <c r="R956">
        <f>H956</f>
        <v>20.440000000000001</v>
      </c>
    </row>
    <row r="957" spans="1:26" ht="14.25">
      <c r="A957" s="42"/>
      <c r="B957" s="43"/>
      <c r="C957" s="43" t="s">
        <v>276</v>
      </c>
      <c r="D957" s="26"/>
      <c r="E957" s="10"/>
      <c r="F957" s="27">
        <f ca="1">Source!AM344</f>
        <v>6.01</v>
      </c>
      <c r="G957" s="28" t="str">
        <f ca="1">Source!DE344</f>
        <v>)*1,25</v>
      </c>
      <c r="H957" s="27">
        <f ca="1">ROUND(Source!AD344*Source!I344, 2)</f>
        <v>3.85</v>
      </c>
      <c r="I957" s="28"/>
      <c r="J957" s="28">
        <f ca="1">IF(Source!BB344&lt;&gt; 0, Source!BB344, 1)</f>
        <v>6.11</v>
      </c>
      <c r="K957" s="27">
        <f ca="1">Source!Q344</f>
        <v>23.51</v>
      </c>
      <c r="L957" s="29"/>
    </row>
    <row r="958" spans="1:26" ht="14.25">
      <c r="A958" s="42"/>
      <c r="B958" s="43"/>
      <c r="C958" s="43" t="s">
        <v>390</v>
      </c>
      <c r="D958" s="26"/>
      <c r="E958" s="10"/>
      <c r="F958" s="27">
        <f ca="1">Source!AN344</f>
        <v>0.22</v>
      </c>
      <c r="G958" s="28" t="str">
        <f ca="1">Source!DF344</f>
        <v>)*1,25</v>
      </c>
      <c r="H958" s="30">
        <f ca="1">ROUND(Source!AE344*Source!I344, 2)</f>
        <v>0.14000000000000001</v>
      </c>
      <c r="I958" s="28"/>
      <c r="J958" s="28">
        <f ca="1">IF(Source!BS344&lt;&gt; 0, Source!BS344, 1)</f>
        <v>6.11</v>
      </c>
      <c r="K958" s="30">
        <f ca="1">Source!R344</f>
        <v>0.88</v>
      </c>
      <c r="L958" s="29"/>
      <c r="R958">
        <f>H958</f>
        <v>0.14000000000000001</v>
      </c>
    </row>
    <row r="959" spans="1:26" ht="14.25">
      <c r="A959" s="42"/>
      <c r="B959" s="43"/>
      <c r="C959" s="43" t="s">
        <v>391</v>
      </c>
      <c r="D959" s="26"/>
      <c r="E959" s="10"/>
      <c r="F959" s="27">
        <f ca="1">Source!AL344</f>
        <v>281.27</v>
      </c>
      <c r="G959" s="28" t="str">
        <f ca="1">Source!DD344</f>
        <v/>
      </c>
      <c r="H959" s="27">
        <f ca="1">ROUND(Source!AC344*Source!I344, 2)</f>
        <v>143.9</v>
      </c>
      <c r="I959" s="28"/>
      <c r="J959" s="28">
        <f ca="1">IF(Source!BC344&lt;&gt; 0, Source!BC344, 1)</f>
        <v>6.11</v>
      </c>
      <c r="K959" s="27">
        <f ca="1">Source!P344</f>
        <v>879.22</v>
      </c>
      <c r="L959" s="29"/>
    </row>
    <row r="960" spans="1:26" ht="14.25">
      <c r="A960" s="42"/>
      <c r="B960" s="43"/>
      <c r="C960" s="43" t="s">
        <v>392</v>
      </c>
      <c r="D960" s="26" t="s">
        <v>393</v>
      </c>
      <c r="E960" s="10">
        <f ca="1">Source!BZ344</f>
        <v>90</v>
      </c>
      <c r="F960" s="57" t="str">
        <f ca="1">CONCATENATE(" )", Source!DL344, Source!FT344, "=", Source!FX344)</f>
        <v xml:space="preserve"> )*0,9=81</v>
      </c>
      <c r="G960" s="58"/>
      <c r="H960" s="27">
        <f ca="1">SUM(S954:S962)</f>
        <v>16.670000000000002</v>
      </c>
      <c r="I960" s="31"/>
      <c r="J960" s="25">
        <f ca="1">Source!AT344</f>
        <v>81</v>
      </c>
      <c r="K960" s="27">
        <f ca="1">SUM(T954:T962)</f>
        <v>101.87</v>
      </c>
      <c r="L960" s="29"/>
    </row>
    <row r="961" spans="1:26" ht="14.25">
      <c r="A961" s="42"/>
      <c r="B961" s="43"/>
      <c r="C961" s="43" t="s">
        <v>394</v>
      </c>
      <c r="D961" s="26" t="s">
        <v>393</v>
      </c>
      <c r="E961" s="10">
        <f ca="1">Source!CA344</f>
        <v>70</v>
      </c>
      <c r="F961" s="57" t="str">
        <f ca="1">CONCATENATE(" )", Source!DM344, Source!FU344, "=", Source!FY344)</f>
        <v xml:space="preserve"> )*0,85=59,5</v>
      </c>
      <c r="G961" s="58"/>
      <c r="H961" s="27">
        <f ca="1">SUM(U954:U962)</f>
        <v>12.25</v>
      </c>
      <c r="I961" s="31"/>
      <c r="J961" s="25">
        <f ca="1">Source!AU344</f>
        <v>60</v>
      </c>
      <c r="K961" s="27">
        <f ca="1">SUM(V954:V962)</f>
        <v>75.459999999999994</v>
      </c>
      <c r="L961" s="29"/>
    </row>
    <row r="962" spans="1:26" ht="14.25">
      <c r="A962" s="44"/>
      <c r="B962" s="45"/>
      <c r="C962" s="45" t="s">
        <v>395</v>
      </c>
      <c r="D962" s="32" t="s">
        <v>396</v>
      </c>
      <c r="E962" s="33">
        <f ca="1">Source!AQ344</f>
        <v>3.83</v>
      </c>
      <c r="F962" s="34"/>
      <c r="G962" s="35" t="str">
        <f ca="1">Source!DI344</f>
        <v>)*1,15</v>
      </c>
      <c r="H962" s="34"/>
      <c r="I962" s="35"/>
      <c r="J962" s="35"/>
      <c r="K962" s="34"/>
      <c r="L962" s="36">
        <f ca="1">Source!U344</f>
        <v>2.2533422000000001</v>
      </c>
    </row>
    <row r="963" spans="1:26" ht="15">
      <c r="G963" s="56">
        <f ca="1">H956+H957+H959+H960+H961</f>
        <v>197.11</v>
      </c>
      <c r="H963" s="56"/>
      <c r="J963" s="56">
        <f ca="1">K956+K957+K959+K960+K961</f>
        <v>1204.94</v>
      </c>
      <c r="K963" s="56"/>
      <c r="L963" s="37">
        <f ca="1">Source!U344</f>
        <v>2.2533422000000001</v>
      </c>
      <c r="O963" s="21">
        <f>G963</f>
        <v>197.11</v>
      </c>
      <c r="P963" s="21">
        <f>J963</f>
        <v>1204.94</v>
      </c>
      <c r="Q963" s="21">
        <f>L963</f>
        <v>2.2533422000000001</v>
      </c>
      <c r="W963">
        <f ca="1">IF(Source!BI344&lt;=1,H956+H957+H959+H960+H961, 0)</f>
        <v>197.11</v>
      </c>
      <c r="X963">
        <f ca="1">IF(Source!BI344=2,H956+H957+H959+H960+H961, 0)</f>
        <v>0</v>
      </c>
      <c r="Y963">
        <f ca="1">IF(Source!BI344=3,H956+H957+H959+H960+H961, 0)</f>
        <v>0</v>
      </c>
      <c r="Z963">
        <f ca="1">IF(Source!BI344=4,H956+H957+H959+H960+H961, 0)</f>
        <v>0</v>
      </c>
    </row>
    <row r="964" spans="1:26" ht="57">
      <c r="A964" s="42" t="str">
        <f ca="1">Source!E345</f>
        <v>95</v>
      </c>
      <c r="B964" s="43" t="str">
        <f ca="1">Source!F345</f>
        <v>16-07-005-01</v>
      </c>
      <c r="C964" s="43" t="str">
        <f ca="1">Source!G345</f>
        <v>Гидравлическое испытание трубопроводов систем отопления, водопровода и горячего водоснабжения диаметром до 50 мм</v>
      </c>
      <c r="D964" s="26" t="str">
        <f ca="1">Source!H345</f>
        <v>100 м</v>
      </c>
      <c r="E964" s="10">
        <f ca="1">Source!I345</f>
        <v>4.5979999999999999</v>
      </c>
      <c r="F964" s="27">
        <f ca="1">Source!AL345+Source!AM345+Source!AO345</f>
        <v>107.12</v>
      </c>
      <c r="G964" s="28"/>
      <c r="H964" s="27"/>
      <c r="I964" s="28" t="str">
        <f ca="1">Source!BO345</f>
        <v/>
      </c>
      <c r="J964" s="28"/>
      <c r="K964" s="27"/>
      <c r="L964" s="29"/>
      <c r="S964">
        <f ca="1">ROUND((Source!FX345/100)*((ROUND(Source!AF345*Source!I345, 2)+ROUND(Source!AE345*Source!I345, 2))), 2)</f>
        <v>355.27</v>
      </c>
      <c r="T964">
        <f ca="1">Source!X345</f>
        <v>2166.89</v>
      </c>
      <c r="U964">
        <f ca="1">ROUND((Source!FY345/100)*((ROUND(Source!AF345*Source!I345, 2)+ROUND(Source!AE345*Source!I345, 2))), 2)</f>
        <v>217.57</v>
      </c>
      <c r="V964">
        <f ca="1">Source!Y345</f>
        <v>1337.82</v>
      </c>
    </row>
    <row r="965" spans="1:26">
      <c r="C965" s="20" t="str">
        <f ca="1">"Объем: "&amp;Source!I345&amp;"=459,8/"&amp;"100"</f>
        <v>Объем: 4,598=459,8/100</v>
      </c>
    </row>
    <row r="966" spans="1:26" ht="14.25">
      <c r="A966" s="42"/>
      <c r="B966" s="43"/>
      <c r="C966" s="43" t="s">
        <v>389</v>
      </c>
      <c r="D966" s="26"/>
      <c r="E966" s="10"/>
      <c r="F966" s="27">
        <f ca="1">Source!AO345</f>
        <v>58.32</v>
      </c>
      <c r="G966" s="28" t="str">
        <f ca="1">Source!DG345</f>
        <v>)*1,15</v>
      </c>
      <c r="H966" s="27">
        <f ca="1">ROUND(Source!AF345*Source!I345, 2)</f>
        <v>308.39</v>
      </c>
      <c r="I966" s="28"/>
      <c r="J966" s="28">
        <f ca="1">IF(Source!BA345&lt;&gt; 0, Source!BA345, 1)</f>
        <v>6.11</v>
      </c>
      <c r="K966" s="27">
        <f ca="1">Source!S345</f>
        <v>1884.25</v>
      </c>
      <c r="L966" s="29"/>
      <c r="R966">
        <f>H966</f>
        <v>308.39</v>
      </c>
    </row>
    <row r="967" spans="1:26" ht="14.25">
      <c r="A967" s="42"/>
      <c r="B967" s="43"/>
      <c r="C967" s="43" t="s">
        <v>276</v>
      </c>
      <c r="D967" s="26"/>
      <c r="E967" s="10"/>
      <c r="F967" s="27">
        <f ca="1">Source!AM345</f>
        <v>44.51</v>
      </c>
      <c r="G967" s="28" t="str">
        <f ca="1">Source!DE345</f>
        <v>)*1,25</v>
      </c>
      <c r="H967" s="27">
        <f ca="1">ROUND(Source!AD345*Source!I345, 2)</f>
        <v>255.83</v>
      </c>
      <c r="I967" s="28"/>
      <c r="J967" s="28">
        <f ca="1">IF(Source!BB345&lt;&gt; 0, Source!BB345, 1)</f>
        <v>6.11</v>
      </c>
      <c r="K967" s="27">
        <f ca="1">Source!Q345</f>
        <v>1563.14</v>
      </c>
      <c r="L967" s="29"/>
    </row>
    <row r="968" spans="1:26" ht="14.25">
      <c r="A968" s="42"/>
      <c r="B968" s="43"/>
      <c r="C968" s="43" t="s">
        <v>391</v>
      </c>
      <c r="D968" s="26"/>
      <c r="E968" s="10"/>
      <c r="F968" s="27">
        <f ca="1">Source!AL345</f>
        <v>4.29</v>
      </c>
      <c r="G968" s="28" t="str">
        <f ca="1">Source!DD345</f>
        <v/>
      </c>
      <c r="H968" s="27">
        <f ca="1">ROUND(Source!AC345*Source!I345, 2)</f>
        <v>19.73</v>
      </c>
      <c r="I968" s="28"/>
      <c r="J968" s="28">
        <f ca="1">IF(Source!BC345&lt;&gt; 0, Source!BC345, 1)</f>
        <v>6.11</v>
      </c>
      <c r="K968" s="27">
        <f ca="1">Source!P345</f>
        <v>120.52</v>
      </c>
      <c r="L968" s="29"/>
    </row>
    <row r="969" spans="1:26" ht="14.25">
      <c r="A969" s="42"/>
      <c r="B969" s="43"/>
      <c r="C969" s="43" t="s">
        <v>392</v>
      </c>
      <c r="D969" s="26" t="s">
        <v>393</v>
      </c>
      <c r="E969" s="10">
        <f ca="1">Source!BZ345</f>
        <v>128</v>
      </c>
      <c r="F969" s="57" t="str">
        <f ca="1">CONCATENATE(" )", Source!DL345, Source!FT345, "=", Source!FX345)</f>
        <v xml:space="preserve"> )*0,9=115,2</v>
      </c>
      <c r="G969" s="58"/>
      <c r="H969" s="27">
        <f ca="1">SUM(S964:S971)</f>
        <v>355.27</v>
      </c>
      <c r="I969" s="31"/>
      <c r="J969" s="25">
        <f ca="1">Source!AT345</f>
        <v>115</v>
      </c>
      <c r="K969" s="27">
        <f ca="1">SUM(T964:T971)</f>
        <v>2166.89</v>
      </c>
      <c r="L969" s="29"/>
    </row>
    <row r="970" spans="1:26" ht="14.25">
      <c r="A970" s="42"/>
      <c r="B970" s="43"/>
      <c r="C970" s="43" t="s">
        <v>394</v>
      </c>
      <c r="D970" s="26" t="s">
        <v>393</v>
      </c>
      <c r="E970" s="10">
        <f ca="1">Source!CA345</f>
        <v>83</v>
      </c>
      <c r="F970" s="57" t="str">
        <f ca="1">CONCATENATE(" )", Source!DM345, Source!FU345, "=", Source!FY345)</f>
        <v xml:space="preserve"> )*0,85=70,55</v>
      </c>
      <c r="G970" s="58"/>
      <c r="H970" s="27">
        <f ca="1">SUM(U964:U971)</f>
        <v>217.57</v>
      </c>
      <c r="I970" s="31"/>
      <c r="J970" s="25">
        <f ca="1">Source!AU345</f>
        <v>71</v>
      </c>
      <c r="K970" s="27">
        <f ca="1">SUM(V964:V971)</f>
        <v>1337.82</v>
      </c>
      <c r="L970" s="29"/>
    </row>
    <row r="971" spans="1:26" ht="14.25">
      <c r="A971" s="44"/>
      <c r="B971" s="45"/>
      <c r="C971" s="45" t="s">
        <v>395</v>
      </c>
      <c r="D971" s="32" t="s">
        <v>396</v>
      </c>
      <c r="E971" s="33">
        <f ca="1">Source!AQ345</f>
        <v>5.01</v>
      </c>
      <c r="F971" s="34"/>
      <c r="G971" s="35" t="str">
        <f ca="1">Source!DI345</f>
        <v>)*1,15</v>
      </c>
      <c r="H971" s="34"/>
      <c r="I971" s="35"/>
      <c r="J971" s="35"/>
      <c r="K971" s="34"/>
      <c r="L971" s="36">
        <f ca="1">Source!U345</f>
        <v>26.491376999999993</v>
      </c>
    </row>
    <row r="972" spans="1:26" ht="15">
      <c r="G972" s="56">
        <f ca="1">H966+H967+H968+H969+H970</f>
        <v>1156.79</v>
      </c>
      <c r="H972" s="56"/>
      <c r="J972" s="56">
        <f ca="1">K966+K967+K968+K969+K970</f>
        <v>7072.62</v>
      </c>
      <c r="K972" s="56"/>
      <c r="L972" s="37">
        <f ca="1">Source!U345</f>
        <v>26.491376999999993</v>
      </c>
      <c r="O972" s="21">
        <f>G972</f>
        <v>1156.79</v>
      </c>
      <c r="P972" s="21">
        <f>J972</f>
        <v>7072.62</v>
      </c>
      <c r="Q972" s="21">
        <f>L972</f>
        <v>26.491376999999993</v>
      </c>
      <c r="W972">
        <f ca="1">IF(Source!BI345&lt;=1,H966+H967+H968+H969+H970, 0)</f>
        <v>1156.79</v>
      </c>
      <c r="X972">
        <f ca="1">IF(Source!BI345=2,H966+H967+H968+H969+H970, 0)</f>
        <v>0</v>
      </c>
      <c r="Y972">
        <f ca="1">IF(Source!BI345=3,H966+H967+H968+H969+H970, 0)</f>
        <v>0</v>
      </c>
      <c r="Z972">
        <f ca="1">IF(Source!BI345=4,H966+H967+H968+H969+H970, 0)</f>
        <v>0</v>
      </c>
    </row>
    <row r="974" spans="1:26" ht="15">
      <c r="A974" s="59" t="str">
        <f ca="1">CONCATENATE("Итого по разделу: ",IF(Source!G347&lt;&gt;"Новый раздел", Source!G347, ""))</f>
        <v>Итого по разделу: 4 Система отопления</v>
      </c>
      <c r="B974" s="59"/>
      <c r="C974" s="59"/>
      <c r="D974" s="59"/>
      <c r="E974" s="59"/>
      <c r="F974" s="59"/>
      <c r="G974" s="60">
        <f ca="1">SUM(O829:O973)</f>
        <v>91387.950000000012</v>
      </c>
      <c r="H974" s="60"/>
      <c r="I974" s="24"/>
      <c r="J974" s="60">
        <f ca="1">SUM(P829:P973)</f>
        <v>558442.23999999999</v>
      </c>
      <c r="K974" s="60"/>
      <c r="L974" s="37">
        <f ca="1">SUM(Q829:Q973)</f>
        <v>622.60148559999982</v>
      </c>
    </row>
    <row r="978" spans="1:12" ht="15">
      <c r="A978" s="59" t="str">
        <f ca="1">CONCATENATE("Итого по локальной смете: ",IF(Source!G376&lt;&gt;"Новая локальная смета", Source!G376, ""))</f>
        <v xml:space="preserve">Итого по локальной смете: </v>
      </c>
      <c r="B978" s="59"/>
      <c r="C978" s="59"/>
      <c r="D978" s="59"/>
      <c r="E978" s="59"/>
      <c r="F978" s="59"/>
      <c r="G978" s="60">
        <f>SUM(O22:O977)</f>
        <v>684089.4</v>
      </c>
      <c r="H978" s="60"/>
      <c r="I978" s="24"/>
      <c r="J978" s="60">
        <f>SUM(P22:P977)</f>
        <v>4181205.3400000003</v>
      </c>
      <c r="K978" s="60"/>
      <c r="L978" s="37">
        <f>SUM(Q22:Q977)</f>
        <v>5384.039235109999</v>
      </c>
    </row>
    <row r="981" spans="1:12" ht="14.25">
      <c r="C981" s="67" t="str">
        <f ca="1">Source!H404</f>
        <v>Всего с НР и СП</v>
      </c>
      <c r="D981" s="67"/>
      <c r="E981" s="67"/>
      <c r="F981" s="67"/>
      <c r="G981" s="67"/>
      <c r="H981" s="67"/>
      <c r="I981" s="67"/>
      <c r="J981" s="65">
        <f ca="1">IF(Source!F404=0, "", Source!F404)</f>
        <v>4181205.34</v>
      </c>
      <c r="K981" s="65"/>
    </row>
    <row r="982" spans="1:12" ht="14.25">
      <c r="C982" s="67" t="str">
        <f ca="1">Source!H405</f>
        <v>НДС 18%</v>
      </c>
      <c r="D982" s="67"/>
      <c r="E982" s="67"/>
      <c r="F982" s="67"/>
      <c r="G982" s="67"/>
      <c r="H982" s="67"/>
      <c r="I982" s="67"/>
      <c r="J982" s="65">
        <f ca="1">IF(Source!F405=0, "", Source!F405)</f>
        <v>752616.95999999996</v>
      </c>
      <c r="K982" s="65"/>
    </row>
    <row r="983" spans="1:12" ht="14.25">
      <c r="C983" s="67" t="str">
        <f ca="1">Source!H406</f>
        <v>Всего по смете</v>
      </c>
      <c r="D983" s="67"/>
      <c r="E983" s="67"/>
      <c r="F983" s="67"/>
      <c r="G983" s="67"/>
      <c r="H983" s="67"/>
      <c r="I983" s="67"/>
      <c r="J983" s="65">
        <f ca="1">IF(Source!F406=0, "", Source!F406)</f>
        <v>4933822.3</v>
      </c>
      <c r="K983" s="65"/>
    </row>
    <row r="986" spans="1:12" ht="14.25">
      <c r="A986" s="23" t="s">
        <v>399</v>
      </c>
      <c r="B986" s="23"/>
      <c r="C986" s="10" t="s">
        <v>400</v>
      </c>
      <c r="D986" s="22" t="str">
        <f ca="1">IF(Source!AC12&lt;&gt;"", Source!AC12," ")</f>
        <v xml:space="preserve"> </v>
      </c>
      <c r="E986" s="22"/>
      <c r="F986" s="22"/>
      <c r="G986" s="22"/>
      <c r="H986" s="22"/>
      <c r="I986" s="11" t="str">
        <f ca="1">IF(Source!AB12&lt;&gt;"", Source!AB12," ")</f>
        <v xml:space="preserve"> </v>
      </c>
      <c r="J986" s="11"/>
      <c r="K986" s="11"/>
      <c r="L986" s="11"/>
    </row>
    <row r="987" spans="1:12" ht="14.25">
      <c r="A987" s="11"/>
      <c r="B987" s="11"/>
      <c r="C987" s="10"/>
      <c r="D987" s="66" t="s">
        <v>401</v>
      </c>
      <c r="E987" s="66"/>
      <c r="F987" s="66"/>
      <c r="G987" s="66"/>
      <c r="H987" s="66"/>
      <c r="I987" s="11"/>
      <c r="J987" s="11"/>
      <c r="K987" s="11"/>
      <c r="L987" s="11"/>
    </row>
    <row r="988" spans="1:12" ht="14.25">
      <c r="A988" s="11"/>
      <c r="B988" s="11"/>
      <c r="C988" s="10"/>
      <c r="D988" s="11"/>
      <c r="E988" s="11"/>
      <c r="F988" s="11"/>
      <c r="G988" s="11"/>
      <c r="H988" s="11"/>
      <c r="I988" s="11"/>
      <c r="J988" s="11"/>
      <c r="K988" s="11"/>
      <c r="L988" s="11"/>
    </row>
    <row r="989" spans="1:12" ht="14.25">
      <c r="A989" s="23" t="s">
        <v>399</v>
      </c>
      <c r="B989" s="23"/>
      <c r="C989" s="10" t="s">
        <v>402</v>
      </c>
      <c r="D989" s="22" t="str">
        <f ca="1">IF(Source!AE12&lt;&gt;"", Source!AE12," ")</f>
        <v xml:space="preserve"> </v>
      </c>
      <c r="E989" s="22"/>
      <c r="F989" s="22"/>
      <c r="G989" s="22"/>
      <c r="H989" s="22"/>
      <c r="I989" s="11" t="str">
        <f ca="1">IF(Source!AD12&lt;&gt;"", Source!AD12," ")</f>
        <v xml:space="preserve"> </v>
      </c>
      <c r="J989" s="11"/>
      <c r="K989" s="11"/>
      <c r="L989" s="11"/>
    </row>
    <row r="990" spans="1:12" ht="14.25">
      <c r="A990" s="11"/>
      <c r="B990" s="11"/>
      <c r="C990" s="11"/>
      <c r="D990" s="66" t="s">
        <v>401</v>
      </c>
      <c r="E990" s="66"/>
      <c r="F990" s="66"/>
      <c r="G990" s="66"/>
      <c r="H990" s="66"/>
      <c r="I990" s="11"/>
      <c r="J990" s="11"/>
      <c r="K990" s="11"/>
      <c r="L990" s="11"/>
    </row>
  </sheetData>
  <mergeCells count="372">
    <mergeCell ref="I13:J13"/>
    <mergeCell ref="K13:L13"/>
    <mergeCell ref="C15:F15"/>
    <mergeCell ref="C16:F16"/>
    <mergeCell ref="G16:H16"/>
    <mergeCell ref="I16:J16"/>
    <mergeCell ref="K16:L16"/>
    <mergeCell ref="K15:L15"/>
    <mergeCell ref="G12:H12"/>
    <mergeCell ref="I12:J12"/>
    <mergeCell ref="A23:L23"/>
    <mergeCell ref="B5:K5"/>
    <mergeCell ref="B7:K7"/>
    <mergeCell ref="B9:K9"/>
    <mergeCell ref="B10:K10"/>
    <mergeCell ref="C13:F13"/>
    <mergeCell ref="G13:H13"/>
    <mergeCell ref="D987:H987"/>
    <mergeCell ref="C982:I982"/>
    <mergeCell ref="J982:K982"/>
    <mergeCell ref="J983:K983"/>
    <mergeCell ref="C14:F14"/>
    <mergeCell ref="G14:H14"/>
    <mergeCell ref="I14:J14"/>
    <mergeCell ref="K14:L14"/>
    <mergeCell ref="G15:H15"/>
    <mergeCell ref="I15:J15"/>
    <mergeCell ref="C981:I981"/>
    <mergeCell ref="J981:K981"/>
    <mergeCell ref="J229:K229"/>
    <mergeCell ref="F182:G182"/>
    <mergeCell ref="F144:G144"/>
    <mergeCell ref="J314:K314"/>
    <mergeCell ref="J207:K207"/>
    <mergeCell ref="J171:K171"/>
    <mergeCell ref="G171:H171"/>
    <mergeCell ref="I17:J17"/>
    <mergeCell ref="D990:H990"/>
    <mergeCell ref="C983:I983"/>
    <mergeCell ref="G185:H185"/>
    <mergeCell ref="F183:G183"/>
    <mergeCell ref="F246:G246"/>
    <mergeCell ref="G314:H314"/>
    <mergeCell ref="G207:H207"/>
    <mergeCell ref="F203:G203"/>
    <mergeCell ref="F202:G202"/>
    <mergeCell ref="G55:H55"/>
    <mergeCell ref="K17:L17"/>
    <mergeCell ref="A19:L19"/>
    <mergeCell ref="F82:G82"/>
    <mergeCell ref="G76:H76"/>
    <mergeCell ref="F74:G74"/>
    <mergeCell ref="F31:G31"/>
    <mergeCell ref="F30:G30"/>
    <mergeCell ref="C17:F17"/>
    <mergeCell ref="G17:H17"/>
    <mergeCell ref="J48:K48"/>
    <mergeCell ref="G48:H48"/>
    <mergeCell ref="J41:K41"/>
    <mergeCell ref="G41:H41"/>
    <mergeCell ref="F126:G126"/>
    <mergeCell ref="J33:K33"/>
    <mergeCell ref="F39:G39"/>
    <mergeCell ref="F38:G38"/>
    <mergeCell ref="G33:H33"/>
    <mergeCell ref="J84:K84"/>
    <mergeCell ref="F90:G90"/>
    <mergeCell ref="J61:K61"/>
    <mergeCell ref="G61:H61"/>
    <mergeCell ref="F81:G81"/>
    <mergeCell ref="J102:K102"/>
    <mergeCell ref="G102:H102"/>
    <mergeCell ref="F100:G100"/>
    <mergeCell ref="F99:G99"/>
    <mergeCell ref="G84:H84"/>
    <mergeCell ref="F73:G73"/>
    <mergeCell ref="J146:K146"/>
    <mergeCell ref="G146:H146"/>
    <mergeCell ref="J137:K137"/>
    <mergeCell ref="F143:G143"/>
    <mergeCell ref="J93:K93"/>
    <mergeCell ref="G93:H93"/>
    <mergeCell ref="F117:G117"/>
    <mergeCell ref="G119:H119"/>
    <mergeCell ref="G128:H128"/>
    <mergeCell ref="F109:G109"/>
    <mergeCell ref="F125:G125"/>
    <mergeCell ref="J119:K119"/>
    <mergeCell ref="G137:H137"/>
    <mergeCell ref="J128:K128"/>
    <mergeCell ref="J55:K55"/>
    <mergeCell ref="J67:K67"/>
    <mergeCell ref="G67:H67"/>
    <mergeCell ref="J76:K76"/>
    <mergeCell ref="F91:G91"/>
    <mergeCell ref="F108:G108"/>
    <mergeCell ref="J164:K164"/>
    <mergeCell ref="G164:H164"/>
    <mergeCell ref="F162:G162"/>
    <mergeCell ref="F161:G161"/>
    <mergeCell ref="J155:K155"/>
    <mergeCell ref="G155:H155"/>
    <mergeCell ref="F116:G116"/>
    <mergeCell ref="J111:K111"/>
    <mergeCell ref="G111:H111"/>
    <mergeCell ref="F214:G214"/>
    <mergeCell ref="F213:G213"/>
    <mergeCell ref="J195:K195"/>
    <mergeCell ref="G195:H195"/>
    <mergeCell ref="G229:H229"/>
    <mergeCell ref="J178:K178"/>
    <mergeCell ref="G178:H178"/>
    <mergeCell ref="J217:K217"/>
    <mergeCell ref="J185:K185"/>
    <mergeCell ref="J357:K357"/>
    <mergeCell ref="G357:H357"/>
    <mergeCell ref="J346:K346"/>
    <mergeCell ref="G346:H346"/>
    <mergeCell ref="F176:G176"/>
    <mergeCell ref="F175:G175"/>
    <mergeCell ref="F235:G235"/>
    <mergeCell ref="F225:G225"/>
    <mergeCell ref="F224:G224"/>
    <mergeCell ref="G217:H217"/>
    <mergeCell ref="J271:K271"/>
    <mergeCell ref="F310:G310"/>
    <mergeCell ref="F267:G267"/>
    <mergeCell ref="F344:G344"/>
    <mergeCell ref="F343:G343"/>
    <mergeCell ref="G303:H303"/>
    <mergeCell ref="F278:G278"/>
    <mergeCell ref="F288:G288"/>
    <mergeCell ref="G271:H271"/>
    <mergeCell ref="F245:G245"/>
    <mergeCell ref="J239:K239"/>
    <mergeCell ref="G239:H239"/>
    <mergeCell ref="F236:G236"/>
    <mergeCell ref="F277:G277"/>
    <mergeCell ref="F311:G311"/>
    <mergeCell ref="F255:G255"/>
    <mergeCell ref="J249:K249"/>
    <mergeCell ref="G249:H249"/>
    <mergeCell ref="F256:G256"/>
    <mergeCell ref="F266:G266"/>
    <mergeCell ref="J259:K259"/>
    <mergeCell ref="G259:H259"/>
    <mergeCell ref="J473:K473"/>
    <mergeCell ref="G473:H473"/>
    <mergeCell ref="J378:K378"/>
    <mergeCell ref="G378:H378"/>
    <mergeCell ref="F396:G396"/>
    <mergeCell ref="F395:G395"/>
    <mergeCell ref="F289:G289"/>
    <mergeCell ref="J336:K336"/>
    <mergeCell ref="G336:H336"/>
    <mergeCell ref="J325:K325"/>
    <mergeCell ref="G325:H325"/>
    <mergeCell ref="J281:K281"/>
    <mergeCell ref="G281:H281"/>
    <mergeCell ref="G292:H292"/>
    <mergeCell ref="J303:K303"/>
    <mergeCell ref="J292:K292"/>
    <mergeCell ref="F365:G365"/>
    <mergeCell ref="G410:H410"/>
    <mergeCell ref="G432:H432"/>
    <mergeCell ref="F428:G428"/>
    <mergeCell ref="F427:G427"/>
    <mergeCell ref="F439:G439"/>
    <mergeCell ref="J420:K420"/>
    <mergeCell ref="G420:H420"/>
    <mergeCell ref="J432:K432"/>
    <mergeCell ref="F364:G364"/>
    <mergeCell ref="F385:G385"/>
    <mergeCell ref="F386:G386"/>
    <mergeCell ref="F376:G376"/>
    <mergeCell ref="F375:G375"/>
    <mergeCell ref="J369:K369"/>
    <mergeCell ref="G369:H369"/>
    <mergeCell ref="J390:K390"/>
    <mergeCell ref="G390:H390"/>
    <mergeCell ref="F417:G417"/>
    <mergeCell ref="F416:G416"/>
    <mergeCell ref="J410:K410"/>
    <mergeCell ref="J399:K399"/>
    <mergeCell ref="G399:H399"/>
    <mergeCell ref="F407:G407"/>
    <mergeCell ref="F406:G406"/>
    <mergeCell ref="F501:G501"/>
    <mergeCell ref="J444:K444"/>
    <mergeCell ref="G444:H444"/>
    <mergeCell ref="F470:G470"/>
    <mergeCell ref="F469:G469"/>
    <mergeCell ref="J462:K462"/>
    <mergeCell ref="G462:H462"/>
    <mergeCell ref="F459:G459"/>
    <mergeCell ref="F458:G458"/>
    <mergeCell ref="J453:K453"/>
    <mergeCell ref="F450:G450"/>
    <mergeCell ref="F451:G451"/>
    <mergeCell ref="F440:G440"/>
    <mergeCell ref="J484:K484"/>
    <mergeCell ref="G484:H484"/>
    <mergeCell ref="F481:G481"/>
    <mergeCell ref="F480:G480"/>
    <mergeCell ref="G453:H453"/>
    <mergeCell ref="J571:K571"/>
    <mergeCell ref="G571:H571"/>
    <mergeCell ref="F568:G568"/>
    <mergeCell ref="J560:K560"/>
    <mergeCell ref="G560:H560"/>
    <mergeCell ref="G547:H547"/>
    <mergeCell ref="F512:G512"/>
    <mergeCell ref="F543:G543"/>
    <mergeCell ref="F542:G542"/>
    <mergeCell ref="J535:K535"/>
    <mergeCell ref="G535:H535"/>
    <mergeCell ref="F555:G555"/>
    <mergeCell ref="F554:G554"/>
    <mergeCell ref="J547:K547"/>
    <mergeCell ref="F532:G532"/>
    <mergeCell ref="J525:K525"/>
    <mergeCell ref="G525:H525"/>
    <mergeCell ref="F523:G523"/>
    <mergeCell ref="F522:G522"/>
    <mergeCell ref="J515:K515"/>
    <mergeCell ref="G515:H515"/>
    <mergeCell ref="F511:G511"/>
    <mergeCell ref="J505:K505"/>
    <mergeCell ref="G505:H505"/>
    <mergeCell ref="F567:G567"/>
    <mergeCell ref="F491:G491"/>
    <mergeCell ref="F490:G490"/>
    <mergeCell ref="J494:K494"/>
    <mergeCell ref="G494:H494"/>
    <mergeCell ref="F502:G502"/>
    <mergeCell ref="F533:G533"/>
    <mergeCell ref="J595:K595"/>
    <mergeCell ref="F630:G630"/>
    <mergeCell ref="G657:H657"/>
    <mergeCell ref="F579:G579"/>
    <mergeCell ref="F653:G653"/>
    <mergeCell ref="F652:G652"/>
    <mergeCell ref="J609:K609"/>
    <mergeCell ref="G609:H609"/>
    <mergeCell ref="F616:G616"/>
    <mergeCell ref="F615:G615"/>
    <mergeCell ref="F578:G578"/>
    <mergeCell ref="F641:G641"/>
    <mergeCell ref="G645:H645"/>
    <mergeCell ref="F602:G602"/>
    <mergeCell ref="F601:G601"/>
    <mergeCell ref="G595:H595"/>
    <mergeCell ref="F593:G593"/>
    <mergeCell ref="F592:G592"/>
    <mergeCell ref="F640:G640"/>
    <mergeCell ref="G622:H622"/>
    <mergeCell ref="J633:K633"/>
    <mergeCell ref="G633:H633"/>
    <mergeCell ref="G671:H671"/>
    <mergeCell ref="J669:K669"/>
    <mergeCell ref="G669:H669"/>
    <mergeCell ref="F665:G665"/>
    <mergeCell ref="J671:K671"/>
    <mergeCell ref="A725:F725"/>
    <mergeCell ref="J723:K723"/>
    <mergeCell ref="G723:H723"/>
    <mergeCell ref="F664:G664"/>
    <mergeCell ref="J657:K657"/>
    <mergeCell ref="J585:K585"/>
    <mergeCell ref="G585:H585"/>
    <mergeCell ref="J645:K645"/>
    <mergeCell ref="F629:G629"/>
    <mergeCell ref="J622:K622"/>
    <mergeCell ref="J713:K713"/>
    <mergeCell ref="G713:H713"/>
    <mergeCell ref="J703:K703"/>
    <mergeCell ref="G695:H695"/>
    <mergeCell ref="G725:H725"/>
    <mergeCell ref="J725:K725"/>
    <mergeCell ref="G675:H675"/>
    <mergeCell ref="J675:K675"/>
    <mergeCell ref="A675:F675"/>
    <mergeCell ref="J673:K673"/>
    <mergeCell ref="G673:H673"/>
    <mergeCell ref="G703:H703"/>
    <mergeCell ref="J695:K695"/>
    <mergeCell ref="J687:K687"/>
    <mergeCell ref="G687:H687"/>
    <mergeCell ref="A679:L679"/>
    <mergeCell ref="G770:H770"/>
    <mergeCell ref="J763:K763"/>
    <mergeCell ref="G763:H763"/>
    <mergeCell ref="J752:K752"/>
    <mergeCell ref="G752:H752"/>
    <mergeCell ref="A729:L729"/>
    <mergeCell ref="J738:K738"/>
    <mergeCell ref="G738:H738"/>
    <mergeCell ref="J770:K770"/>
    <mergeCell ref="J802:K802"/>
    <mergeCell ref="F750:G750"/>
    <mergeCell ref="F749:G749"/>
    <mergeCell ref="J744:K744"/>
    <mergeCell ref="G780:H780"/>
    <mergeCell ref="J791:K791"/>
    <mergeCell ref="G791:H791"/>
    <mergeCell ref="G744:H744"/>
    <mergeCell ref="G802:H802"/>
    <mergeCell ref="J873:K873"/>
    <mergeCell ref="G873:H873"/>
    <mergeCell ref="F869:G869"/>
    <mergeCell ref="F868:G868"/>
    <mergeCell ref="J780:K780"/>
    <mergeCell ref="J861:K861"/>
    <mergeCell ref="G861:H861"/>
    <mergeCell ref="J853:K853"/>
    <mergeCell ref="G813:H813"/>
    <mergeCell ref="A825:F825"/>
    <mergeCell ref="J823:K823"/>
    <mergeCell ref="G823:H823"/>
    <mergeCell ref="A829:L829"/>
    <mergeCell ref="G853:H853"/>
    <mergeCell ref="J845:K845"/>
    <mergeCell ref="J813:K813"/>
    <mergeCell ref="G837:H837"/>
    <mergeCell ref="J943:K943"/>
    <mergeCell ref="F879:G879"/>
    <mergeCell ref="F928:G928"/>
    <mergeCell ref="F927:G927"/>
    <mergeCell ref="F892:G892"/>
    <mergeCell ref="F891:G891"/>
    <mergeCell ref="F880:G880"/>
    <mergeCell ref="F859:G859"/>
    <mergeCell ref="F858:G858"/>
    <mergeCell ref="G825:H825"/>
    <mergeCell ref="J825:K825"/>
    <mergeCell ref="G943:H943"/>
    <mergeCell ref="F961:G961"/>
    <mergeCell ref="F960:G960"/>
    <mergeCell ref="F970:G970"/>
    <mergeCell ref="F969:G969"/>
    <mergeCell ref="G932:H932"/>
    <mergeCell ref="G845:H845"/>
    <mergeCell ref="J837:K837"/>
    <mergeCell ref="G978:H978"/>
    <mergeCell ref="J978:K978"/>
    <mergeCell ref="J963:K963"/>
    <mergeCell ref="F938:G938"/>
    <mergeCell ref="J932:K932"/>
    <mergeCell ref="F939:G939"/>
    <mergeCell ref="J953:K953"/>
    <mergeCell ref="J972:K972"/>
    <mergeCell ref="G972:H972"/>
    <mergeCell ref="F903:G903"/>
    <mergeCell ref="J896:K896"/>
    <mergeCell ref="G896:H896"/>
    <mergeCell ref="A978:F978"/>
    <mergeCell ref="G974:H974"/>
    <mergeCell ref="J974:K974"/>
    <mergeCell ref="A974:F974"/>
    <mergeCell ref="G963:H963"/>
    <mergeCell ref="J920:K920"/>
    <mergeCell ref="G920:H920"/>
    <mergeCell ref="G953:H953"/>
    <mergeCell ref="F951:G951"/>
    <mergeCell ref="F950:G950"/>
    <mergeCell ref="J884:K884"/>
    <mergeCell ref="G884:H884"/>
    <mergeCell ref="F916:G916"/>
    <mergeCell ref="F915:G915"/>
    <mergeCell ref="J908:K908"/>
    <mergeCell ref="G908:H908"/>
    <mergeCell ref="F904:G904"/>
  </mergeCells>
  <phoneticPr fontId="0" type="noConversion"/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K474"/>
  <sheetViews>
    <sheetView workbookViewId="0">
      <selection activeCell="G12" sqref="G12"/>
    </sheetView>
  </sheetViews>
  <sheetFormatPr defaultRowHeight="12.75"/>
  <sheetData>
    <row r="1" spans="1:133">
      <c r="A1">
        <v>0</v>
      </c>
      <c r="B1" t="s">
        <v>1064</v>
      </c>
      <c r="D1" t="s">
        <v>1065</v>
      </c>
      <c r="F1">
        <v>0</v>
      </c>
      <c r="G1">
        <v>0</v>
      </c>
      <c r="H1">
        <v>0</v>
      </c>
      <c r="I1" t="s">
        <v>1066</v>
      </c>
      <c r="J1" t="s">
        <v>1067</v>
      </c>
      <c r="K1">
        <v>0</v>
      </c>
      <c r="L1">
        <v>16187</v>
      </c>
      <c r="M1">
        <v>10</v>
      </c>
    </row>
    <row r="12" spans="1:133">
      <c r="A12" s="1">
        <v>1</v>
      </c>
      <c r="B12" s="1">
        <v>469</v>
      </c>
      <c r="C12" s="1">
        <v>0</v>
      </c>
      <c r="D12" s="1">
        <f>ROW(A408)</f>
        <v>408</v>
      </c>
      <c r="E12" s="1">
        <v>0</v>
      </c>
      <c r="F12" s="1" t="s">
        <v>1068</v>
      </c>
      <c r="G12" s="1" t="s">
        <v>403</v>
      </c>
      <c r="H12" s="1" t="s">
        <v>1069</v>
      </c>
      <c r="I12" s="1">
        <v>0</v>
      </c>
      <c r="J12" s="1" t="s">
        <v>1069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1069</v>
      </c>
      <c r="V12" s="1">
        <v>0</v>
      </c>
      <c r="W12" s="1" t="s">
        <v>1069</v>
      </c>
      <c r="X12" s="1" t="s">
        <v>1069</v>
      </c>
      <c r="Y12" s="1" t="s">
        <v>1069</v>
      </c>
      <c r="Z12" s="1" t="s">
        <v>1069</v>
      </c>
      <c r="AA12" s="1" t="s">
        <v>1069</v>
      </c>
      <c r="AB12" s="1" t="s">
        <v>1069</v>
      </c>
      <c r="AC12" s="1" t="s">
        <v>1069</v>
      </c>
      <c r="AD12" s="1" t="s">
        <v>1069</v>
      </c>
      <c r="AE12" s="1" t="s">
        <v>1069</v>
      </c>
      <c r="AF12" s="1" t="s">
        <v>1069</v>
      </c>
      <c r="AG12" s="1" t="s">
        <v>1069</v>
      </c>
      <c r="AH12" s="1" t="s">
        <v>1069</v>
      </c>
      <c r="AI12" s="1" t="s">
        <v>1069</v>
      </c>
      <c r="AJ12" s="1" t="s">
        <v>1069</v>
      </c>
      <c r="AK12" s="1"/>
      <c r="AL12" s="1" t="s">
        <v>1069</v>
      </c>
      <c r="AM12" s="1" t="s">
        <v>1069</v>
      </c>
      <c r="AN12" s="1" t="s">
        <v>1069</v>
      </c>
      <c r="AO12" s="1"/>
      <c r="AP12" s="1" t="s">
        <v>1069</v>
      </c>
      <c r="AQ12" s="1" t="s">
        <v>1069</v>
      </c>
      <c r="AR12" s="1" t="s">
        <v>1069</v>
      </c>
      <c r="AS12" s="1"/>
      <c r="AT12" s="1"/>
      <c r="AU12" s="1"/>
      <c r="AV12" s="1"/>
      <c r="AW12" s="1"/>
      <c r="AX12" s="1" t="s">
        <v>1069</v>
      </c>
      <c r="AY12" s="1" t="s">
        <v>1069</v>
      </c>
      <c r="AZ12" s="1" t="s">
        <v>1069</v>
      </c>
      <c r="BA12" s="1"/>
      <c r="BB12" s="1"/>
      <c r="BC12" s="1"/>
      <c r="BD12" s="1"/>
      <c r="BE12" s="1"/>
      <c r="BF12" s="1"/>
      <c r="BG12" s="1"/>
      <c r="BH12" s="1" t="s">
        <v>1070</v>
      </c>
      <c r="BI12" s="1" t="s">
        <v>1071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1072</v>
      </c>
      <c r="BZ12" s="1" t="s">
        <v>1073</v>
      </c>
      <c r="CA12" s="1" t="s">
        <v>1072</v>
      </c>
      <c r="CB12" s="1" t="s">
        <v>1072</v>
      </c>
      <c r="CC12" s="1" t="s">
        <v>1072</v>
      </c>
      <c r="CD12" s="1" t="s">
        <v>1072</v>
      </c>
      <c r="CE12" s="1" t="s">
        <v>1074</v>
      </c>
      <c r="CF12" s="1">
        <v>0</v>
      </c>
      <c r="CG12" s="1">
        <v>0</v>
      </c>
      <c r="CH12" s="1">
        <v>524296</v>
      </c>
      <c r="CI12" s="1" t="s">
        <v>1069</v>
      </c>
      <c r="CJ12" s="1" t="s">
        <v>1069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>
      <c r="A18" s="2">
        <v>52</v>
      </c>
      <c r="B18" s="2">
        <f t="shared" ref="B18:G18" si="0">B408</f>
        <v>469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помещения №8 спортивного корпуса №5, №6, №7, №8 вспомогательных спортивных и хозяйственных помещений Снежинского физико-технического института - филиала НИЯУ МИФИ (СФТИ НИЯУ МИФИ) по адресу: Челябинская область, г. Снежинск, ул. Комсомольская, д. 8</v>
      </c>
      <c r="H18" s="2"/>
      <c r="I18" s="2"/>
      <c r="J18" s="2"/>
      <c r="K18" s="2"/>
      <c r="L18" s="2"/>
      <c r="M18" s="2"/>
      <c r="N18" s="2"/>
      <c r="O18" s="2">
        <f t="shared" ref="O18:AT18" si="1">O408</f>
        <v>3703630.66</v>
      </c>
      <c r="P18" s="2">
        <f t="shared" si="1"/>
        <v>3355547.35</v>
      </c>
      <c r="Q18" s="2">
        <f t="shared" si="1"/>
        <v>60300.26</v>
      </c>
      <c r="R18" s="2">
        <f t="shared" si="1"/>
        <v>10604.75</v>
      </c>
      <c r="S18" s="2">
        <f t="shared" si="1"/>
        <v>287783.05</v>
      </c>
      <c r="T18" s="2">
        <f t="shared" si="1"/>
        <v>0</v>
      </c>
      <c r="U18" s="2">
        <f t="shared" si="1"/>
        <v>5384.0392351099999</v>
      </c>
      <c r="V18" s="2">
        <f t="shared" si="1"/>
        <v>150.076502425</v>
      </c>
      <c r="W18" s="2">
        <f t="shared" si="1"/>
        <v>0</v>
      </c>
      <c r="X18" s="2">
        <f t="shared" si="1"/>
        <v>292719.34000000003</v>
      </c>
      <c r="Y18" s="2">
        <f t="shared" si="1"/>
        <v>165141.18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4181205.34</v>
      </c>
      <c r="AS18" s="2">
        <f t="shared" si="1"/>
        <v>4030767.39</v>
      </c>
      <c r="AT18" s="2">
        <f t="shared" si="1"/>
        <v>150437.95000000001</v>
      </c>
      <c r="AU18" s="2">
        <f t="shared" ref="AU18:BZ18" si="2">AU408</f>
        <v>0</v>
      </c>
      <c r="AV18" s="2">
        <f t="shared" si="2"/>
        <v>3355547.35</v>
      </c>
      <c r="AW18" s="2">
        <f t="shared" si="2"/>
        <v>3355547.35</v>
      </c>
      <c r="AX18" s="2">
        <f t="shared" si="2"/>
        <v>0</v>
      </c>
      <c r="AY18" s="2">
        <f t="shared" si="2"/>
        <v>3355547.35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CA408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DG408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EM408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FS408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>
      <c r="A20" s="1">
        <v>3</v>
      </c>
      <c r="B20" s="1">
        <v>1</v>
      </c>
      <c r="C20" s="1"/>
      <c r="D20" s="1">
        <f>ROW(A376)</f>
        <v>376</v>
      </c>
      <c r="E20" s="1"/>
      <c r="F20" s="1" t="s">
        <v>1075</v>
      </c>
      <c r="G20" s="1" t="s">
        <v>1075</v>
      </c>
      <c r="H20" s="1" t="s">
        <v>1069</v>
      </c>
      <c r="I20" s="1">
        <v>0</v>
      </c>
      <c r="J20" s="1" t="s">
        <v>1069</v>
      </c>
      <c r="K20" s="1">
        <v>0</v>
      </c>
      <c r="L20" s="1" t="s">
        <v>1069</v>
      </c>
      <c r="M20" s="1"/>
      <c r="N20" s="1"/>
      <c r="O20" s="1"/>
      <c r="P20" s="1"/>
      <c r="Q20" s="1"/>
      <c r="R20" s="1"/>
      <c r="S20" s="1"/>
      <c r="T20" s="1"/>
      <c r="U20" s="1" t="s">
        <v>1069</v>
      </c>
      <c r="V20" s="1">
        <v>0</v>
      </c>
      <c r="W20" s="1"/>
      <c r="X20" s="1"/>
      <c r="Y20" s="1"/>
      <c r="Z20" s="1"/>
      <c r="AA20" s="1"/>
      <c r="AB20" s="1" t="s">
        <v>1069</v>
      </c>
      <c r="AC20" s="1" t="s">
        <v>1069</v>
      </c>
      <c r="AD20" s="1" t="s">
        <v>1069</v>
      </c>
      <c r="AE20" s="1" t="s">
        <v>1069</v>
      </c>
      <c r="AF20" s="1" t="s">
        <v>1069</v>
      </c>
      <c r="AG20" s="1" t="s">
        <v>1069</v>
      </c>
      <c r="AH20" s="1"/>
      <c r="AI20" s="1"/>
      <c r="AJ20" s="1"/>
      <c r="AK20" s="1"/>
      <c r="AL20" s="1"/>
      <c r="AM20" s="1"/>
      <c r="AN20" s="1"/>
      <c r="AO20" s="1"/>
      <c r="AP20" s="1" t="s">
        <v>1069</v>
      </c>
      <c r="AQ20" s="1" t="s">
        <v>1069</v>
      </c>
      <c r="AR20" s="1" t="s">
        <v>1069</v>
      </c>
      <c r="AS20" s="1"/>
      <c r="AT20" s="1"/>
      <c r="AU20" s="1"/>
      <c r="AV20" s="1"/>
      <c r="AW20" s="1"/>
      <c r="AX20" s="1"/>
      <c r="AY20" s="1"/>
      <c r="AZ20" s="1" t="s">
        <v>1069</v>
      </c>
      <c r="BA20" s="1"/>
      <c r="BB20" s="1" t="s">
        <v>1069</v>
      </c>
      <c r="BC20" s="1" t="s">
        <v>1069</v>
      </c>
      <c r="BD20" s="1" t="s">
        <v>1069</v>
      </c>
      <c r="BE20" s="1" t="s">
        <v>1069</v>
      </c>
      <c r="BF20" s="1" t="s">
        <v>1069</v>
      </c>
      <c r="BG20" s="1" t="s">
        <v>1069</v>
      </c>
      <c r="BH20" s="1" t="s">
        <v>1069</v>
      </c>
      <c r="BI20" s="1" t="s">
        <v>1069</v>
      </c>
      <c r="BJ20" s="1" t="s">
        <v>1069</v>
      </c>
      <c r="BK20" s="1" t="s">
        <v>1069</v>
      </c>
      <c r="BL20" s="1" t="s">
        <v>1069</v>
      </c>
      <c r="BM20" s="1" t="s">
        <v>1069</v>
      </c>
      <c r="BN20" s="1" t="s">
        <v>1069</v>
      </c>
      <c r="BO20" s="1" t="s">
        <v>1069</v>
      </c>
      <c r="BP20" s="1" t="s">
        <v>1069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1069</v>
      </c>
      <c r="CJ20" s="1" t="s">
        <v>1069</v>
      </c>
    </row>
    <row r="22" spans="1:245">
      <c r="A22" s="2">
        <v>52</v>
      </c>
      <c r="B22" s="2">
        <f t="shared" ref="B22:G22" si="7">B376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O376</f>
        <v>3703630.66</v>
      </c>
      <c r="P22" s="2">
        <f t="shared" si="8"/>
        <v>3355547.35</v>
      </c>
      <c r="Q22" s="2">
        <f t="shared" si="8"/>
        <v>60300.26</v>
      </c>
      <c r="R22" s="2">
        <f t="shared" si="8"/>
        <v>10604.75</v>
      </c>
      <c r="S22" s="2">
        <f t="shared" si="8"/>
        <v>287783.05</v>
      </c>
      <c r="T22" s="2">
        <f t="shared" si="8"/>
        <v>0</v>
      </c>
      <c r="U22" s="2">
        <f t="shared" si="8"/>
        <v>5384.0392351099999</v>
      </c>
      <c r="V22" s="2">
        <f t="shared" si="8"/>
        <v>150.076502425</v>
      </c>
      <c r="W22" s="2">
        <f t="shared" si="8"/>
        <v>0</v>
      </c>
      <c r="X22" s="2">
        <f t="shared" si="8"/>
        <v>292719.34000000003</v>
      </c>
      <c r="Y22" s="2">
        <f t="shared" si="8"/>
        <v>165141.18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4181205.34</v>
      </c>
      <c r="AS22" s="2">
        <f t="shared" si="8"/>
        <v>4030767.39</v>
      </c>
      <c r="AT22" s="2">
        <f t="shared" si="8"/>
        <v>150437.95000000001</v>
      </c>
      <c r="AU22" s="2">
        <f t="shared" ref="AU22:BZ22" si="9">AU376</f>
        <v>0</v>
      </c>
      <c r="AV22" s="2">
        <f t="shared" si="9"/>
        <v>3355547.35</v>
      </c>
      <c r="AW22" s="2">
        <f t="shared" si="9"/>
        <v>3355547.35</v>
      </c>
      <c r="AX22" s="2">
        <f t="shared" si="9"/>
        <v>0</v>
      </c>
      <c r="AY22" s="2">
        <f t="shared" si="9"/>
        <v>3355547.35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CA376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DG376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EM376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FS376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>
      <c r="A24" s="1">
        <v>4</v>
      </c>
      <c r="B24" s="1">
        <v>1</v>
      </c>
      <c r="C24" s="1"/>
      <c r="D24" s="1">
        <f>ROW(A187)</f>
        <v>187</v>
      </c>
      <c r="E24" s="1"/>
      <c r="F24" s="1" t="s">
        <v>1076</v>
      </c>
      <c r="G24" s="1" t="s">
        <v>1077</v>
      </c>
      <c r="H24" s="1" t="s">
        <v>1069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1069</v>
      </c>
      <c r="V24" s="1">
        <v>0</v>
      </c>
      <c r="W24" s="1"/>
      <c r="X24" s="1"/>
      <c r="Y24" s="1"/>
      <c r="Z24" s="1"/>
      <c r="AA24" s="1"/>
      <c r="AB24" s="1" t="s">
        <v>1069</v>
      </c>
      <c r="AC24" s="1" t="s">
        <v>1069</v>
      </c>
      <c r="AD24" s="1" t="s">
        <v>1069</v>
      </c>
      <c r="AE24" s="1" t="s">
        <v>1069</v>
      </c>
      <c r="AF24" s="1" t="s">
        <v>1069</v>
      </c>
      <c r="AG24" s="1" t="s">
        <v>1069</v>
      </c>
      <c r="AH24" s="1"/>
      <c r="AI24" s="1"/>
      <c r="AJ24" s="1"/>
      <c r="AK24" s="1"/>
      <c r="AL24" s="1"/>
      <c r="AM24" s="1"/>
      <c r="AN24" s="1"/>
      <c r="AO24" s="1"/>
      <c r="AP24" s="1" t="s">
        <v>1069</v>
      </c>
      <c r="AQ24" s="1" t="s">
        <v>1069</v>
      </c>
      <c r="AR24" s="1" t="s">
        <v>1069</v>
      </c>
      <c r="AS24" s="1"/>
      <c r="AT24" s="1"/>
      <c r="AU24" s="1"/>
      <c r="AV24" s="1"/>
      <c r="AW24" s="1"/>
      <c r="AX24" s="1"/>
      <c r="AY24" s="1"/>
      <c r="AZ24" s="1" t="s">
        <v>1069</v>
      </c>
      <c r="BA24" s="1"/>
      <c r="BB24" s="1" t="s">
        <v>1069</v>
      </c>
      <c r="BC24" s="1" t="s">
        <v>1069</v>
      </c>
      <c r="BD24" s="1" t="s">
        <v>1069</v>
      </c>
      <c r="BE24" s="1" t="s">
        <v>1069</v>
      </c>
      <c r="BF24" s="1" t="s">
        <v>1069</v>
      </c>
      <c r="BG24" s="1" t="s">
        <v>1069</v>
      </c>
      <c r="BH24" s="1" t="s">
        <v>1069</v>
      </c>
      <c r="BI24" s="1" t="s">
        <v>1069</v>
      </c>
      <c r="BJ24" s="1" t="s">
        <v>1069</v>
      </c>
      <c r="BK24" s="1" t="s">
        <v>1069</v>
      </c>
      <c r="BL24" s="1" t="s">
        <v>1069</v>
      </c>
      <c r="BM24" s="1" t="s">
        <v>1069</v>
      </c>
      <c r="BN24" s="1" t="s">
        <v>1069</v>
      </c>
      <c r="BO24" s="1" t="s">
        <v>1069</v>
      </c>
      <c r="BP24" s="1" t="s">
        <v>1069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>
      <c r="A26" s="2">
        <v>52</v>
      </c>
      <c r="B26" s="2">
        <f t="shared" ref="B26:G26" si="14">B187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O187</f>
        <v>3020635.57</v>
      </c>
      <c r="P26" s="2">
        <f t="shared" si="15"/>
        <v>2737038.63</v>
      </c>
      <c r="Q26" s="2">
        <f t="shared" si="15"/>
        <v>40125.69</v>
      </c>
      <c r="R26" s="2">
        <f t="shared" si="15"/>
        <v>8683.5300000000007</v>
      </c>
      <c r="S26" s="2">
        <f t="shared" si="15"/>
        <v>243471.25</v>
      </c>
      <c r="T26" s="2">
        <f t="shared" si="15"/>
        <v>0</v>
      </c>
      <c r="U26" s="2">
        <f t="shared" si="15"/>
        <v>4598.5645495099998</v>
      </c>
      <c r="V26" s="2">
        <f t="shared" si="15"/>
        <v>125.54034242500001</v>
      </c>
      <c r="W26" s="2">
        <f t="shared" si="15"/>
        <v>0</v>
      </c>
      <c r="X26" s="2">
        <f t="shared" si="15"/>
        <v>246955.08</v>
      </c>
      <c r="Y26" s="2">
        <f t="shared" si="15"/>
        <v>135428.34</v>
      </c>
      <c r="Z26" s="2">
        <f t="shared" si="15"/>
        <v>0</v>
      </c>
      <c r="AA26" s="2">
        <f t="shared" si="15"/>
        <v>0</v>
      </c>
      <c r="AB26" s="2">
        <f t="shared" si="15"/>
        <v>3020635.57</v>
      </c>
      <c r="AC26" s="2">
        <f t="shared" si="15"/>
        <v>2737038.63</v>
      </c>
      <c r="AD26" s="2">
        <f t="shared" si="15"/>
        <v>40125.69</v>
      </c>
      <c r="AE26" s="2">
        <f t="shared" si="15"/>
        <v>8683.5300000000007</v>
      </c>
      <c r="AF26" s="2">
        <f t="shared" si="15"/>
        <v>243471.25</v>
      </c>
      <c r="AG26" s="2">
        <f t="shared" si="15"/>
        <v>0</v>
      </c>
      <c r="AH26" s="2">
        <f t="shared" si="15"/>
        <v>4598.5645495099998</v>
      </c>
      <c r="AI26" s="2">
        <f t="shared" si="15"/>
        <v>125.54034242500001</v>
      </c>
      <c r="AJ26" s="2">
        <f t="shared" si="15"/>
        <v>0</v>
      </c>
      <c r="AK26" s="2">
        <f t="shared" si="15"/>
        <v>246955.08</v>
      </c>
      <c r="AL26" s="2">
        <f t="shared" si="15"/>
        <v>135428.34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3422733.15</v>
      </c>
      <c r="AS26" s="2">
        <f t="shared" si="15"/>
        <v>3422733.15</v>
      </c>
      <c r="AT26" s="2">
        <f t="shared" si="15"/>
        <v>0</v>
      </c>
      <c r="AU26" s="2">
        <f t="shared" ref="AU26:BZ26" si="16">AU187</f>
        <v>0</v>
      </c>
      <c r="AV26" s="2">
        <f t="shared" si="16"/>
        <v>2737038.63</v>
      </c>
      <c r="AW26" s="2">
        <f t="shared" si="16"/>
        <v>2737038.63</v>
      </c>
      <c r="AX26" s="2">
        <f t="shared" si="16"/>
        <v>0</v>
      </c>
      <c r="AY26" s="2">
        <f t="shared" si="16"/>
        <v>2737038.63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CA187</f>
        <v>3422733.15</v>
      </c>
      <c r="CB26" s="2">
        <f t="shared" si="17"/>
        <v>3422733.15</v>
      </c>
      <c r="CC26" s="2">
        <f t="shared" si="17"/>
        <v>0</v>
      </c>
      <c r="CD26" s="2">
        <f t="shared" si="17"/>
        <v>0</v>
      </c>
      <c r="CE26" s="2">
        <f t="shared" si="17"/>
        <v>2737038.63</v>
      </c>
      <c r="CF26" s="2">
        <f t="shared" si="17"/>
        <v>2737038.63</v>
      </c>
      <c r="CG26" s="2">
        <f t="shared" si="17"/>
        <v>0</v>
      </c>
      <c r="CH26" s="2">
        <f t="shared" si="17"/>
        <v>2737038.63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DG187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EM187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FS187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>
      <c r="A28">
        <v>17</v>
      </c>
      <c r="B28">
        <v>1</v>
      </c>
      <c r="C28">
        <f ca="1">ROW(SmtRes!A4)</f>
        <v>4</v>
      </c>
      <c r="D28">
        <f ca="1">ROW(EtalonRes!A6)</f>
        <v>6</v>
      </c>
      <c r="E28" t="s">
        <v>1078</v>
      </c>
      <c r="F28" t="s">
        <v>1079</v>
      </c>
      <c r="G28" t="s">
        <v>1080</v>
      </c>
      <c r="H28" t="s">
        <v>1081</v>
      </c>
      <c r="I28">
        <f>ROUND(294/100,9)</f>
        <v>2.94</v>
      </c>
      <c r="J28">
        <v>0</v>
      </c>
      <c r="O28">
        <f t="shared" ref="O28:O59" si="21">ROUND(CP28,2)</f>
        <v>10018.549999999999</v>
      </c>
      <c r="P28">
        <f t="shared" ref="P28:P59" si="22">ROUND(CQ28*I28,2)</f>
        <v>2151.12</v>
      </c>
      <c r="Q28">
        <f t="shared" ref="Q28:Q59" si="23">ROUND(CR28*I28,2)</f>
        <v>103.29</v>
      </c>
      <c r="R28">
        <f t="shared" ref="R28:R59" si="24">ROUND(CS28*I28,2)</f>
        <v>18.14</v>
      </c>
      <c r="S28">
        <f t="shared" ref="S28:S59" si="25">ROUND(CT28*I28,2)</f>
        <v>7764.14</v>
      </c>
      <c r="T28">
        <f t="shared" ref="T28:T59" si="26">ROUND(CU28*I28,2)</f>
        <v>0</v>
      </c>
      <c r="U28">
        <f t="shared" ref="U28:U59" si="27">CV28*I28</f>
        <v>147.0735</v>
      </c>
      <c r="V28">
        <f t="shared" ref="V28:V59" si="28">CW28*I28</f>
        <v>0.25725000000000003</v>
      </c>
      <c r="W28">
        <f t="shared" ref="W28:W59" si="29">ROUND(CX28*I28,2)</f>
        <v>0</v>
      </c>
      <c r="X28">
        <f t="shared" ref="X28:X59" si="30">ROUND(CY28,2)</f>
        <v>8560.51</v>
      </c>
      <c r="Y28">
        <f t="shared" ref="Y28:Y59" si="31">ROUND(CZ28,2)</f>
        <v>5291.95</v>
      </c>
      <c r="AA28">
        <v>27906248</v>
      </c>
      <c r="AB28">
        <f t="shared" ref="AB28:AB59" si="32">ROUND((AC28+AD28+AF28),2)</f>
        <v>557.72</v>
      </c>
      <c r="AC28">
        <f>ROUND((ES28),2)</f>
        <v>119.75</v>
      </c>
      <c r="AD28">
        <f>ROUND(((((ET28*1.25))-((EU28*1.25)))+AE28),2)</f>
        <v>5.75</v>
      </c>
      <c r="AE28">
        <f>ROUND(((EU28*1.25)),2)</f>
        <v>1.01</v>
      </c>
      <c r="AF28">
        <f>ROUND(((EV28*1.15)),2)</f>
        <v>432.22</v>
      </c>
      <c r="AG28">
        <f t="shared" ref="AG28:AG59" si="33">ROUND((AP28),2)</f>
        <v>0</v>
      </c>
      <c r="AH28">
        <f>((EW28*1.15))</f>
        <v>50.024999999999999</v>
      </c>
      <c r="AI28">
        <f>((EX28*1.25))</f>
        <v>8.7500000000000008E-2</v>
      </c>
      <c r="AJ28">
        <f t="shared" ref="AJ28:AJ59" si="34">(AS28)</f>
        <v>0</v>
      </c>
      <c r="AK28">
        <v>500.19</v>
      </c>
      <c r="AL28">
        <v>119.75</v>
      </c>
      <c r="AM28">
        <v>4.5999999999999996</v>
      </c>
      <c r="AN28">
        <v>0.81</v>
      </c>
      <c r="AO28">
        <v>375.84</v>
      </c>
      <c r="AP28">
        <v>0</v>
      </c>
      <c r="AQ28">
        <v>43.5</v>
      </c>
      <c r="AR28">
        <v>7.0000000000000007E-2</v>
      </c>
      <c r="AS28">
        <v>0</v>
      </c>
      <c r="AT28">
        <v>110</v>
      </c>
      <c r="AU28">
        <v>68</v>
      </c>
      <c r="AV28">
        <v>1</v>
      </c>
      <c r="AW28">
        <v>1</v>
      </c>
      <c r="AZ28">
        <v>6.11</v>
      </c>
      <c r="BA28">
        <v>6.11</v>
      </c>
      <c r="BB28">
        <v>6.11</v>
      </c>
      <c r="BC28">
        <v>6.11</v>
      </c>
      <c r="BD28" t="s">
        <v>1069</v>
      </c>
      <c r="BE28" t="s">
        <v>1069</v>
      </c>
      <c r="BF28" t="s">
        <v>1069</v>
      </c>
      <c r="BG28" t="s">
        <v>1069</v>
      </c>
      <c r="BH28">
        <v>0</v>
      </c>
      <c r="BI28">
        <v>1</v>
      </c>
      <c r="BJ28" t="s">
        <v>1082</v>
      </c>
      <c r="BM28">
        <v>8001</v>
      </c>
      <c r="BN28">
        <v>0</v>
      </c>
      <c r="BO28" t="s">
        <v>1069</v>
      </c>
      <c r="BP28">
        <v>0</v>
      </c>
      <c r="BQ28">
        <v>2</v>
      </c>
      <c r="BR28">
        <v>0</v>
      </c>
      <c r="BS28">
        <v>6.11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1069</v>
      </c>
      <c r="BZ28">
        <v>122</v>
      </c>
      <c r="CA28">
        <v>80</v>
      </c>
      <c r="CE28">
        <v>0</v>
      </c>
      <c r="CF28">
        <v>0</v>
      </c>
      <c r="CG28">
        <v>0</v>
      </c>
      <c r="CM28">
        <v>0</v>
      </c>
      <c r="CN28" t="s">
        <v>359</v>
      </c>
      <c r="CO28">
        <v>0</v>
      </c>
      <c r="CP28">
        <f t="shared" ref="CP28:CP59" si="35">(P28+Q28+S28)</f>
        <v>10018.549999999999</v>
      </c>
      <c r="CQ28">
        <f t="shared" ref="CQ28:CQ59" si="36">AC28*BC28</f>
        <v>731.67250000000001</v>
      </c>
      <c r="CR28">
        <f t="shared" ref="CR28:CR59" si="37">AD28*BB28</f>
        <v>35.1325</v>
      </c>
      <c r="CS28">
        <f t="shared" ref="CS28:CS59" si="38">AE28*BS28</f>
        <v>6.1711</v>
      </c>
      <c r="CT28">
        <f t="shared" ref="CT28:CT59" si="39">AF28*BA28</f>
        <v>2640.8642000000004</v>
      </c>
      <c r="CU28">
        <f t="shared" ref="CU28:CU59" si="40">AG28</f>
        <v>0</v>
      </c>
      <c r="CV28">
        <f t="shared" ref="CV28:CV59" si="41">AH28</f>
        <v>50.024999999999999</v>
      </c>
      <c r="CW28">
        <f t="shared" ref="CW28:CW59" si="42">AI28</f>
        <v>8.7500000000000008E-2</v>
      </c>
      <c r="CX28">
        <f t="shared" ref="CX28:CX59" si="43">AJ28</f>
        <v>0</v>
      </c>
      <c r="CY28">
        <f t="shared" ref="CY28:CY59" si="44">(((S28+R28)*AT28)/100)</f>
        <v>8560.5079999999998</v>
      </c>
      <c r="CZ28">
        <f t="shared" ref="CZ28:CZ59" si="45">(((S28+R28)*AU28)/100)</f>
        <v>5291.9504000000006</v>
      </c>
      <c r="DC28" t="s">
        <v>1069</v>
      </c>
      <c r="DD28" t="s">
        <v>1069</v>
      </c>
      <c r="DE28" t="s">
        <v>1083</v>
      </c>
      <c r="DF28" t="s">
        <v>1083</v>
      </c>
      <c r="DG28" t="s">
        <v>1084</v>
      </c>
      <c r="DH28" t="s">
        <v>1069</v>
      </c>
      <c r="DI28" t="s">
        <v>1084</v>
      </c>
      <c r="DJ28" t="s">
        <v>1083</v>
      </c>
      <c r="DK28" t="s">
        <v>1069</v>
      </c>
      <c r="DL28" t="s">
        <v>1069</v>
      </c>
      <c r="DM28" t="s">
        <v>1069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1081</v>
      </c>
      <c r="DW28" t="s">
        <v>1081</v>
      </c>
      <c r="DX28">
        <v>100</v>
      </c>
      <c r="EE28">
        <v>27029021</v>
      </c>
      <c r="EF28">
        <v>2</v>
      </c>
      <c r="EG28" t="s">
        <v>1085</v>
      </c>
      <c r="EH28">
        <v>0</v>
      </c>
      <c r="EI28" t="s">
        <v>1069</v>
      </c>
      <c r="EJ28">
        <v>1</v>
      </c>
      <c r="EK28">
        <v>8001</v>
      </c>
      <c r="EL28" t="s">
        <v>1086</v>
      </c>
      <c r="EM28" t="s">
        <v>1087</v>
      </c>
      <c r="EO28" t="s">
        <v>1088</v>
      </c>
      <c r="EQ28">
        <v>131072</v>
      </c>
      <c r="ER28">
        <v>500.19</v>
      </c>
      <c r="ES28">
        <v>119.75</v>
      </c>
      <c r="ET28">
        <v>4.5999999999999996</v>
      </c>
      <c r="EU28">
        <v>0.81</v>
      </c>
      <c r="EV28">
        <v>375.84</v>
      </c>
      <c r="EW28">
        <v>43.5</v>
      </c>
      <c r="EX28">
        <v>7.0000000000000007E-2</v>
      </c>
      <c r="EY28">
        <v>0</v>
      </c>
      <c r="FQ28">
        <v>0</v>
      </c>
      <c r="FR28">
        <f t="shared" ref="FR28:FR59" si="46">ROUND(IF(AND(BH28=3,BI28=3),P28,0),2)</f>
        <v>0</v>
      </c>
      <c r="FS28">
        <v>0</v>
      </c>
      <c r="FT28" t="s">
        <v>1089</v>
      </c>
      <c r="FU28" t="s">
        <v>1090</v>
      </c>
      <c r="FX28">
        <v>109.8</v>
      </c>
      <c r="FY28">
        <v>68</v>
      </c>
      <c r="GA28" t="s">
        <v>1069</v>
      </c>
      <c r="GD28">
        <v>0</v>
      </c>
      <c r="GF28">
        <v>1727254192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47">ROUND(IF(AND(BH28=3,BI28=3,FS28&lt;&gt;0),P28,0),2)</f>
        <v>0</v>
      </c>
      <c r="GM28">
        <f t="shared" ref="GM28:GM59" si="48">ROUND(O28+X28+Y28+GK28,2)+GX28</f>
        <v>23871.01</v>
      </c>
      <c r="GN28">
        <f t="shared" ref="GN28:GN59" si="49">IF(OR(BI28=0,BI28=1),ROUND(O28+X28+Y28+GK28,2),0)</f>
        <v>23871.01</v>
      </c>
      <c r="GO28">
        <f t="shared" ref="GO28:GO59" si="50">IF(BI28=2,ROUND(O28+X28+Y28+GK28,2),0)</f>
        <v>0</v>
      </c>
      <c r="GP28">
        <f t="shared" ref="GP28:GP59" si="51">IF(BI28=4,ROUND(O28+X28+Y28+GK28,2)+GX28,0)</f>
        <v>0</v>
      </c>
      <c r="GR28">
        <v>0</v>
      </c>
      <c r="GS28">
        <v>3</v>
      </c>
      <c r="GT28">
        <v>0</v>
      </c>
      <c r="GU28" t="s">
        <v>1069</v>
      </c>
      <c r="GV28">
        <f t="shared" ref="GV28:GV59" si="52">ROUND((GT28),2)</f>
        <v>0</v>
      </c>
      <c r="GW28">
        <v>1</v>
      </c>
      <c r="GX28">
        <f t="shared" ref="GX28:GX59" si="53">ROUND(HC28*I28,2)</f>
        <v>0</v>
      </c>
      <c r="HA28">
        <v>0</v>
      </c>
      <c r="HB28">
        <v>0</v>
      </c>
      <c r="HC28">
        <f t="shared" ref="HC28:HC59" si="54">GV28*GW28</f>
        <v>0</v>
      </c>
      <c r="IK28">
        <v>0</v>
      </c>
    </row>
    <row r="29" spans="1:245">
      <c r="A29">
        <v>17</v>
      </c>
      <c r="B29">
        <v>1</v>
      </c>
      <c r="C29">
        <f ca="1">ROW(SmtRes!A22)</f>
        <v>22</v>
      </c>
      <c r="D29">
        <f ca="1">ROW(EtalonRes!A25)</f>
        <v>25</v>
      </c>
      <c r="E29" t="s">
        <v>1091</v>
      </c>
      <c r="F29" t="s">
        <v>1092</v>
      </c>
      <c r="G29" t="s">
        <v>1093</v>
      </c>
      <c r="H29" t="s">
        <v>1094</v>
      </c>
      <c r="I29">
        <v>0.3654</v>
      </c>
      <c r="J29">
        <v>0</v>
      </c>
      <c r="O29">
        <f t="shared" si="21"/>
        <v>873.68</v>
      </c>
      <c r="P29">
        <f t="shared" si="22"/>
        <v>0</v>
      </c>
      <c r="Q29">
        <f t="shared" si="23"/>
        <v>196.6</v>
      </c>
      <c r="R29">
        <f t="shared" si="24"/>
        <v>5.96</v>
      </c>
      <c r="S29">
        <f t="shared" si="25"/>
        <v>677.08</v>
      </c>
      <c r="T29">
        <f t="shared" si="26"/>
        <v>0</v>
      </c>
      <c r="U29">
        <f t="shared" si="27"/>
        <v>12.991066199999999</v>
      </c>
      <c r="V29">
        <f t="shared" si="28"/>
        <v>7.9291799999999996E-2</v>
      </c>
      <c r="W29">
        <f t="shared" si="29"/>
        <v>0</v>
      </c>
      <c r="X29">
        <f t="shared" si="30"/>
        <v>553.26</v>
      </c>
      <c r="Y29">
        <f t="shared" si="31"/>
        <v>491.79</v>
      </c>
      <c r="AA29">
        <v>27906248</v>
      </c>
      <c r="AB29">
        <f t="shared" si="32"/>
        <v>391.33</v>
      </c>
      <c r="AC29">
        <f>ROUND(((ES29*0)),2)</f>
        <v>0</v>
      </c>
      <c r="AD29">
        <f>ROUND(((((ET29*0.7))-((EU29*0.7)))+AE29),2)</f>
        <v>88.06</v>
      </c>
      <c r="AE29">
        <f>ROUND(((EU29*0.7)),2)</f>
        <v>2.67</v>
      </c>
      <c r="AF29">
        <f>ROUND(((EV29*0.7)),2)</f>
        <v>303.27</v>
      </c>
      <c r="AG29">
        <f t="shared" si="33"/>
        <v>0</v>
      </c>
      <c r="AH29">
        <f>((EW29*0.7))</f>
        <v>35.552999999999997</v>
      </c>
      <c r="AI29">
        <f>((EX29*0.7))</f>
        <v>0.217</v>
      </c>
      <c r="AJ29">
        <f t="shared" si="34"/>
        <v>0</v>
      </c>
      <c r="AK29">
        <v>641</v>
      </c>
      <c r="AL29">
        <v>81.96</v>
      </c>
      <c r="AM29">
        <v>125.8</v>
      </c>
      <c r="AN29">
        <v>3.82</v>
      </c>
      <c r="AO29">
        <v>433.24</v>
      </c>
      <c r="AP29">
        <v>0</v>
      </c>
      <c r="AQ29">
        <v>50.79</v>
      </c>
      <c r="AR29">
        <v>0.31</v>
      </c>
      <c r="AS29">
        <v>0</v>
      </c>
      <c r="AT29">
        <v>81</v>
      </c>
      <c r="AU29">
        <v>72</v>
      </c>
      <c r="AV29">
        <v>1</v>
      </c>
      <c r="AW29">
        <v>1</v>
      </c>
      <c r="AZ29">
        <v>6.11</v>
      </c>
      <c r="BA29">
        <v>6.11</v>
      </c>
      <c r="BB29">
        <v>6.11</v>
      </c>
      <c r="BC29">
        <v>6.11</v>
      </c>
      <c r="BD29" t="s">
        <v>1069</v>
      </c>
      <c r="BE29" t="s">
        <v>1069</v>
      </c>
      <c r="BF29" t="s">
        <v>1069</v>
      </c>
      <c r="BG29" t="s">
        <v>1069</v>
      </c>
      <c r="BH29">
        <v>0</v>
      </c>
      <c r="BI29">
        <v>1</v>
      </c>
      <c r="BJ29" t="s">
        <v>1095</v>
      </c>
      <c r="BM29">
        <v>9001</v>
      </c>
      <c r="BN29">
        <v>0</v>
      </c>
      <c r="BO29" t="s">
        <v>1069</v>
      </c>
      <c r="BP29">
        <v>0</v>
      </c>
      <c r="BQ29">
        <v>2</v>
      </c>
      <c r="BR29">
        <v>0</v>
      </c>
      <c r="BS29">
        <v>6.11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1069</v>
      </c>
      <c r="BZ29">
        <v>90</v>
      </c>
      <c r="CA29">
        <v>85</v>
      </c>
      <c r="CE29">
        <v>0</v>
      </c>
      <c r="CF29">
        <v>0</v>
      </c>
      <c r="CG29">
        <v>0</v>
      </c>
      <c r="CM29">
        <v>0</v>
      </c>
      <c r="CN29" t="s">
        <v>1096</v>
      </c>
      <c r="CO29">
        <v>0</v>
      </c>
      <c r="CP29">
        <f t="shared" si="35"/>
        <v>873.68000000000006</v>
      </c>
      <c r="CQ29">
        <f t="shared" si="36"/>
        <v>0</v>
      </c>
      <c r="CR29">
        <f t="shared" si="37"/>
        <v>538.04660000000001</v>
      </c>
      <c r="CS29">
        <f t="shared" si="38"/>
        <v>16.313700000000001</v>
      </c>
      <c r="CT29">
        <f t="shared" si="39"/>
        <v>1852.9797000000001</v>
      </c>
      <c r="CU29">
        <f t="shared" si="40"/>
        <v>0</v>
      </c>
      <c r="CV29">
        <f t="shared" si="41"/>
        <v>35.552999999999997</v>
      </c>
      <c r="CW29">
        <f t="shared" si="42"/>
        <v>0.217</v>
      </c>
      <c r="CX29">
        <f t="shared" si="43"/>
        <v>0</v>
      </c>
      <c r="CY29">
        <f t="shared" si="44"/>
        <v>553.26240000000007</v>
      </c>
      <c r="CZ29">
        <f t="shared" si="45"/>
        <v>491.78880000000004</v>
      </c>
      <c r="DC29" t="s">
        <v>1069</v>
      </c>
      <c r="DD29" t="s">
        <v>1097</v>
      </c>
      <c r="DE29" t="s">
        <v>1098</v>
      </c>
      <c r="DF29" t="s">
        <v>1098</v>
      </c>
      <c r="DG29" t="s">
        <v>1098</v>
      </c>
      <c r="DH29" t="s">
        <v>1069</v>
      </c>
      <c r="DI29" t="s">
        <v>1098</v>
      </c>
      <c r="DJ29" t="s">
        <v>1098</v>
      </c>
      <c r="DK29" t="s">
        <v>1069</v>
      </c>
      <c r="DL29" t="s">
        <v>1069</v>
      </c>
      <c r="DM29" t="s">
        <v>1069</v>
      </c>
      <c r="DN29">
        <v>0</v>
      </c>
      <c r="DO29">
        <v>0</v>
      </c>
      <c r="DP29">
        <v>1</v>
      </c>
      <c r="DQ29">
        <v>1</v>
      </c>
      <c r="DU29">
        <v>1009</v>
      </c>
      <c r="DV29" t="s">
        <v>1094</v>
      </c>
      <c r="DW29" t="s">
        <v>1094</v>
      </c>
      <c r="DX29">
        <v>1000</v>
      </c>
      <c r="EE29">
        <v>27029022</v>
      </c>
      <c r="EF29">
        <v>2</v>
      </c>
      <c r="EG29" t="s">
        <v>1085</v>
      </c>
      <c r="EH29">
        <v>0</v>
      </c>
      <c r="EI29" t="s">
        <v>1069</v>
      </c>
      <c r="EJ29">
        <v>1</v>
      </c>
      <c r="EK29">
        <v>9001</v>
      </c>
      <c r="EL29" t="s">
        <v>1099</v>
      </c>
      <c r="EM29" t="s">
        <v>1100</v>
      </c>
      <c r="EO29" t="s">
        <v>1101</v>
      </c>
      <c r="EQ29">
        <v>131072</v>
      </c>
      <c r="ER29">
        <v>641</v>
      </c>
      <c r="ES29">
        <v>81.96</v>
      </c>
      <c r="ET29">
        <v>125.8</v>
      </c>
      <c r="EU29">
        <v>3.82</v>
      </c>
      <c r="EV29">
        <v>433.24</v>
      </c>
      <c r="EW29">
        <v>50.79</v>
      </c>
      <c r="EX29">
        <v>0.31</v>
      </c>
      <c r="EY29">
        <v>0</v>
      </c>
      <c r="FQ29">
        <v>0</v>
      </c>
      <c r="FR29">
        <f t="shared" si="46"/>
        <v>0</v>
      </c>
      <c r="FS29">
        <v>0</v>
      </c>
      <c r="FT29" t="s">
        <v>1089</v>
      </c>
      <c r="FU29" t="s">
        <v>1090</v>
      </c>
      <c r="FX29">
        <v>81</v>
      </c>
      <c r="FY29">
        <v>72.25</v>
      </c>
      <c r="GA29" t="s">
        <v>1069</v>
      </c>
      <c r="GD29">
        <v>0</v>
      </c>
      <c r="GF29">
        <v>1299573921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7"/>
        <v>0</v>
      </c>
      <c r="GM29">
        <f t="shared" si="48"/>
        <v>1918.73</v>
      </c>
      <c r="GN29">
        <f t="shared" si="49"/>
        <v>1918.73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1069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HC29">
        <f t="shared" si="54"/>
        <v>0</v>
      </c>
      <c r="IK29">
        <v>0</v>
      </c>
    </row>
    <row r="30" spans="1:245">
      <c r="A30">
        <v>17</v>
      </c>
      <c r="B30">
        <v>1</v>
      </c>
      <c r="C30">
        <f ca="1">ROW(SmtRes!A23)</f>
        <v>23</v>
      </c>
      <c r="D30">
        <f ca="1">ROW(EtalonRes!A27)</f>
        <v>27</v>
      </c>
      <c r="E30" t="s">
        <v>1102</v>
      </c>
      <c r="F30" t="s">
        <v>1103</v>
      </c>
      <c r="G30" t="s">
        <v>1104</v>
      </c>
      <c r="H30" t="s">
        <v>1105</v>
      </c>
      <c r="I30">
        <f>ROUND(176.75/100,9)</f>
        <v>1.7675000000000001</v>
      </c>
      <c r="J30">
        <v>0</v>
      </c>
      <c r="O30">
        <f t="shared" si="21"/>
        <v>317.61</v>
      </c>
      <c r="P30">
        <f t="shared" si="22"/>
        <v>0</v>
      </c>
      <c r="Q30">
        <f t="shared" si="23"/>
        <v>0</v>
      </c>
      <c r="R30">
        <f t="shared" si="24"/>
        <v>0</v>
      </c>
      <c r="S30">
        <f t="shared" si="25"/>
        <v>317.61</v>
      </c>
      <c r="T30">
        <f t="shared" si="26"/>
        <v>0</v>
      </c>
      <c r="U30">
        <f t="shared" si="27"/>
        <v>6.663475</v>
      </c>
      <c r="V30">
        <f t="shared" si="28"/>
        <v>0</v>
      </c>
      <c r="W30">
        <f t="shared" si="29"/>
        <v>0</v>
      </c>
      <c r="X30">
        <f t="shared" si="30"/>
        <v>254.09</v>
      </c>
      <c r="Y30">
        <f t="shared" si="31"/>
        <v>215.97</v>
      </c>
      <c r="AA30">
        <v>27906248</v>
      </c>
      <c r="AB30">
        <f t="shared" si="32"/>
        <v>29.41</v>
      </c>
      <c r="AC30">
        <f>ROUND((ES30),2)</f>
        <v>0</v>
      </c>
      <c r="AD30">
        <f>ROUND((((ET30)-(EU30))+AE30),2)</f>
        <v>0</v>
      </c>
      <c r="AE30">
        <f t="shared" ref="AE30:AF34" si="55">ROUND((EU30),2)</f>
        <v>0</v>
      </c>
      <c r="AF30">
        <f t="shared" si="55"/>
        <v>29.41</v>
      </c>
      <c r="AG30">
        <f t="shared" si="33"/>
        <v>0</v>
      </c>
      <c r="AH30">
        <f t="shared" ref="AH30:AI34" si="56">(EW30)</f>
        <v>3.77</v>
      </c>
      <c r="AI30">
        <f t="shared" si="56"/>
        <v>0</v>
      </c>
      <c r="AJ30">
        <f t="shared" si="34"/>
        <v>0</v>
      </c>
      <c r="AK30">
        <v>29.41</v>
      </c>
      <c r="AL30">
        <v>0</v>
      </c>
      <c r="AM30">
        <v>0</v>
      </c>
      <c r="AN30">
        <v>0</v>
      </c>
      <c r="AO30">
        <v>29.41</v>
      </c>
      <c r="AP30">
        <v>0</v>
      </c>
      <c r="AQ30">
        <v>3.77</v>
      </c>
      <c r="AR30">
        <v>0</v>
      </c>
      <c r="AS30">
        <v>0</v>
      </c>
      <c r="AT30">
        <v>80</v>
      </c>
      <c r="AU30">
        <v>68</v>
      </c>
      <c r="AV30">
        <v>1</v>
      </c>
      <c r="AW30">
        <v>1</v>
      </c>
      <c r="AZ30">
        <v>6.11</v>
      </c>
      <c r="BA30">
        <v>6.11</v>
      </c>
      <c r="BB30">
        <v>6.11</v>
      </c>
      <c r="BC30">
        <v>6.11</v>
      </c>
      <c r="BD30" t="s">
        <v>1069</v>
      </c>
      <c r="BE30" t="s">
        <v>1069</v>
      </c>
      <c r="BF30" t="s">
        <v>1069</v>
      </c>
      <c r="BG30" t="s">
        <v>1069</v>
      </c>
      <c r="BH30">
        <v>0</v>
      </c>
      <c r="BI30">
        <v>1</v>
      </c>
      <c r="BJ30" t="s">
        <v>1106</v>
      </c>
      <c r="BM30">
        <v>57001</v>
      </c>
      <c r="BN30">
        <v>0</v>
      </c>
      <c r="BO30" t="s">
        <v>1069</v>
      </c>
      <c r="BP30">
        <v>0</v>
      </c>
      <c r="BQ30">
        <v>6</v>
      </c>
      <c r="BR30">
        <v>0</v>
      </c>
      <c r="BS30">
        <v>6.11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1069</v>
      </c>
      <c r="BZ30">
        <v>80</v>
      </c>
      <c r="CA30">
        <v>68</v>
      </c>
      <c r="CE30">
        <v>0</v>
      </c>
      <c r="CF30">
        <v>0</v>
      </c>
      <c r="CG30">
        <v>0</v>
      </c>
      <c r="CM30">
        <v>0</v>
      </c>
      <c r="CN30" t="s">
        <v>1069</v>
      </c>
      <c r="CO30">
        <v>0</v>
      </c>
      <c r="CP30">
        <f t="shared" si="35"/>
        <v>317.61</v>
      </c>
      <c r="CQ30">
        <f t="shared" si="36"/>
        <v>0</v>
      </c>
      <c r="CR30">
        <f t="shared" si="37"/>
        <v>0</v>
      </c>
      <c r="CS30">
        <f t="shared" si="38"/>
        <v>0</v>
      </c>
      <c r="CT30">
        <f t="shared" si="39"/>
        <v>179.6951</v>
      </c>
      <c r="CU30">
        <f t="shared" si="40"/>
        <v>0</v>
      </c>
      <c r="CV30">
        <f t="shared" si="41"/>
        <v>3.77</v>
      </c>
      <c r="CW30">
        <f t="shared" si="42"/>
        <v>0</v>
      </c>
      <c r="CX30">
        <f t="shared" si="43"/>
        <v>0</v>
      </c>
      <c r="CY30">
        <f t="shared" si="44"/>
        <v>254.08800000000002</v>
      </c>
      <c r="CZ30">
        <f t="shared" si="45"/>
        <v>215.97479999999999</v>
      </c>
      <c r="DC30" t="s">
        <v>1069</v>
      </c>
      <c r="DD30" t="s">
        <v>1069</v>
      </c>
      <c r="DE30" t="s">
        <v>1069</v>
      </c>
      <c r="DF30" t="s">
        <v>1069</v>
      </c>
      <c r="DG30" t="s">
        <v>1069</v>
      </c>
      <c r="DH30" t="s">
        <v>1069</v>
      </c>
      <c r="DI30" t="s">
        <v>1069</v>
      </c>
      <c r="DJ30" t="s">
        <v>1069</v>
      </c>
      <c r="DK30" t="s">
        <v>1069</v>
      </c>
      <c r="DL30" t="s">
        <v>1069</v>
      </c>
      <c r="DM30" t="s">
        <v>1069</v>
      </c>
      <c r="DN30">
        <v>0</v>
      </c>
      <c r="DO30">
        <v>0</v>
      </c>
      <c r="DP30">
        <v>1</v>
      </c>
      <c r="DQ30">
        <v>1</v>
      </c>
      <c r="DU30">
        <v>1003</v>
      </c>
      <c r="DV30" t="s">
        <v>1105</v>
      </c>
      <c r="DW30" t="s">
        <v>1105</v>
      </c>
      <c r="DX30">
        <v>100</v>
      </c>
      <c r="EE30">
        <v>27029102</v>
      </c>
      <c r="EF30">
        <v>6</v>
      </c>
      <c r="EG30" t="s">
        <v>1107</v>
      </c>
      <c r="EH30">
        <v>0</v>
      </c>
      <c r="EI30" t="s">
        <v>1069</v>
      </c>
      <c r="EJ30">
        <v>1</v>
      </c>
      <c r="EK30">
        <v>57001</v>
      </c>
      <c r="EL30" t="s">
        <v>1108</v>
      </c>
      <c r="EM30" t="s">
        <v>1109</v>
      </c>
      <c r="EO30" t="s">
        <v>1069</v>
      </c>
      <c r="EQ30">
        <v>131072</v>
      </c>
      <c r="ER30">
        <v>29.41</v>
      </c>
      <c r="ES30">
        <v>0</v>
      </c>
      <c r="ET30">
        <v>0</v>
      </c>
      <c r="EU30">
        <v>0</v>
      </c>
      <c r="EV30">
        <v>29.41</v>
      </c>
      <c r="EW30">
        <v>3.77</v>
      </c>
      <c r="EX30">
        <v>0</v>
      </c>
      <c r="EY30">
        <v>0</v>
      </c>
      <c r="FQ30">
        <v>0</v>
      </c>
      <c r="FR30">
        <f t="shared" si="46"/>
        <v>0</v>
      </c>
      <c r="FS30">
        <v>0</v>
      </c>
      <c r="FX30">
        <v>80</v>
      </c>
      <c r="FY30">
        <v>68</v>
      </c>
      <c r="GA30" t="s">
        <v>1069</v>
      </c>
      <c r="GD30">
        <v>0</v>
      </c>
      <c r="GF30">
        <v>-1389370821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7"/>
        <v>0</v>
      </c>
      <c r="GM30">
        <f t="shared" si="48"/>
        <v>787.67</v>
      </c>
      <c r="GN30">
        <f t="shared" si="49"/>
        <v>787.67</v>
      </c>
      <c r="GO30">
        <f t="shared" si="50"/>
        <v>0</v>
      </c>
      <c r="GP30">
        <f t="shared" si="51"/>
        <v>0</v>
      </c>
      <c r="GR30">
        <v>0</v>
      </c>
      <c r="GS30">
        <v>3</v>
      </c>
      <c r="GT30">
        <v>0</v>
      </c>
      <c r="GU30" t="s">
        <v>1069</v>
      </c>
      <c r="GV30">
        <f t="shared" si="52"/>
        <v>0</v>
      </c>
      <c r="GW30">
        <v>1</v>
      </c>
      <c r="GX30">
        <f t="shared" si="53"/>
        <v>0</v>
      </c>
      <c r="HA30">
        <v>0</v>
      </c>
      <c r="HB30">
        <v>0</v>
      </c>
      <c r="HC30">
        <f t="shared" si="54"/>
        <v>0</v>
      </c>
      <c r="IK30">
        <v>0</v>
      </c>
    </row>
    <row r="31" spans="1:245">
      <c r="A31">
        <v>17</v>
      </c>
      <c r="B31">
        <v>1</v>
      </c>
      <c r="C31">
        <f ca="1">ROW(SmtRes!A24)</f>
        <v>24</v>
      </c>
      <c r="D31">
        <f ca="1">ROW(EtalonRes!A29)</f>
        <v>29</v>
      </c>
      <c r="E31" t="s">
        <v>1110</v>
      </c>
      <c r="F31" t="s">
        <v>1111</v>
      </c>
      <c r="G31" t="s">
        <v>1112</v>
      </c>
      <c r="H31" t="s">
        <v>1081</v>
      </c>
      <c r="I31">
        <f>ROUND((294+0.75+2.34)/100,9)</f>
        <v>2.9708999999999999</v>
      </c>
      <c r="J31">
        <v>0</v>
      </c>
      <c r="O31">
        <f t="shared" si="21"/>
        <v>2469.2399999999998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2469.2399999999998</v>
      </c>
      <c r="T31">
        <f t="shared" si="26"/>
        <v>0</v>
      </c>
      <c r="U31">
        <f t="shared" si="27"/>
        <v>51.812496000000003</v>
      </c>
      <c r="V31">
        <f t="shared" si="28"/>
        <v>0</v>
      </c>
      <c r="W31">
        <f t="shared" si="29"/>
        <v>0</v>
      </c>
      <c r="X31">
        <f t="shared" si="30"/>
        <v>1975.39</v>
      </c>
      <c r="Y31">
        <f t="shared" si="31"/>
        <v>1679.08</v>
      </c>
      <c r="AA31">
        <v>27906248</v>
      </c>
      <c r="AB31">
        <f t="shared" si="32"/>
        <v>136.03</v>
      </c>
      <c r="AC31">
        <f>ROUND((ES31),2)</f>
        <v>0</v>
      </c>
      <c r="AD31">
        <f>ROUND((((ET31)-(EU31))+AE31),2)</f>
        <v>0</v>
      </c>
      <c r="AE31">
        <f t="shared" si="55"/>
        <v>0</v>
      </c>
      <c r="AF31">
        <f t="shared" si="55"/>
        <v>136.03</v>
      </c>
      <c r="AG31">
        <f t="shared" si="33"/>
        <v>0</v>
      </c>
      <c r="AH31">
        <f t="shared" si="56"/>
        <v>17.440000000000001</v>
      </c>
      <c r="AI31">
        <f t="shared" si="56"/>
        <v>0</v>
      </c>
      <c r="AJ31">
        <f t="shared" si="34"/>
        <v>0</v>
      </c>
      <c r="AK31">
        <v>136.03</v>
      </c>
      <c r="AL31">
        <v>0</v>
      </c>
      <c r="AM31">
        <v>0</v>
      </c>
      <c r="AN31">
        <v>0</v>
      </c>
      <c r="AO31">
        <v>136.03</v>
      </c>
      <c r="AP31">
        <v>0</v>
      </c>
      <c r="AQ31">
        <v>17.440000000000001</v>
      </c>
      <c r="AR31">
        <v>0</v>
      </c>
      <c r="AS31">
        <v>0</v>
      </c>
      <c r="AT31">
        <v>80</v>
      </c>
      <c r="AU31">
        <v>68</v>
      </c>
      <c r="AV31">
        <v>1</v>
      </c>
      <c r="AW31">
        <v>1</v>
      </c>
      <c r="AZ31">
        <v>6.11</v>
      </c>
      <c r="BA31">
        <v>6.11</v>
      </c>
      <c r="BB31">
        <v>6.11</v>
      </c>
      <c r="BC31">
        <v>6.11</v>
      </c>
      <c r="BD31" t="s">
        <v>1069</v>
      </c>
      <c r="BE31" t="s">
        <v>1069</v>
      </c>
      <c r="BF31" t="s">
        <v>1069</v>
      </c>
      <c r="BG31" t="s">
        <v>1069</v>
      </c>
      <c r="BH31">
        <v>0</v>
      </c>
      <c r="BI31">
        <v>1</v>
      </c>
      <c r="BJ31" t="s">
        <v>1113</v>
      </c>
      <c r="BM31">
        <v>57001</v>
      </c>
      <c r="BN31">
        <v>0</v>
      </c>
      <c r="BO31" t="s">
        <v>1069</v>
      </c>
      <c r="BP31">
        <v>0</v>
      </c>
      <c r="BQ31">
        <v>6</v>
      </c>
      <c r="BR31">
        <v>0</v>
      </c>
      <c r="BS31">
        <v>6.11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1069</v>
      </c>
      <c r="BZ31">
        <v>80</v>
      </c>
      <c r="CA31">
        <v>68</v>
      </c>
      <c r="CE31">
        <v>0</v>
      </c>
      <c r="CF31">
        <v>0</v>
      </c>
      <c r="CG31">
        <v>0</v>
      </c>
      <c r="CM31">
        <v>0</v>
      </c>
      <c r="CN31" t="s">
        <v>1069</v>
      </c>
      <c r="CO31">
        <v>0</v>
      </c>
      <c r="CP31">
        <f t="shared" si="35"/>
        <v>2469.2399999999998</v>
      </c>
      <c r="CQ31">
        <f t="shared" si="36"/>
        <v>0</v>
      </c>
      <c r="CR31">
        <f t="shared" si="37"/>
        <v>0</v>
      </c>
      <c r="CS31">
        <f t="shared" si="38"/>
        <v>0</v>
      </c>
      <c r="CT31">
        <f t="shared" si="39"/>
        <v>831.14330000000007</v>
      </c>
      <c r="CU31">
        <f t="shared" si="40"/>
        <v>0</v>
      </c>
      <c r="CV31">
        <f t="shared" si="41"/>
        <v>17.440000000000001</v>
      </c>
      <c r="CW31">
        <f t="shared" si="42"/>
        <v>0</v>
      </c>
      <c r="CX31">
        <f t="shared" si="43"/>
        <v>0</v>
      </c>
      <c r="CY31">
        <f t="shared" si="44"/>
        <v>1975.3919999999998</v>
      </c>
      <c r="CZ31">
        <f t="shared" si="45"/>
        <v>1679.0831999999998</v>
      </c>
      <c r="DC31" t="s">
        <v>1069</v>
      </c>
      <c r="DD31" t="s">
        <v>1069</v>
      </c>
      <c r="DE31" t="s">
        <v>1069</v>
      </c>
      <c r="DF31" t="s">
        <v>1069</v>
      </c>
      <c r="DG31" t="s">
        <v>1069</v>
      </c>
      <c r="DH31" t="s">
        <v>1069</v>
      </c>
      <c r="DI31" t="s">
        <v>1069</v>
      </c>
      <c r="DJ31" t="s">
        <v>1069</v>
      </c>
      <c r="DK31" t="s">
        <v>1069</v>
      </c>
      <c r="DL31" t="s">
        <v>1069</v>
      </c>
      <c r="DM31" t="s">
        <v>1069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1081</v>
      </c>
      <c r="DW31" t="s">
        <v>1081</v>
      </c>
      <c r="DX31">
        <v>100</v>
      </c>
      <c r="EE31">
        <v>27029102</v>
      </c>
      <c r="EF31">
        <v>6</v>
      </c>
      <c r="EG31" t="s">
        <v>1107</v>
      </c>
      <c r="EH31">
        <v>0</v>
      </c>
      <c r="EI31" t="s">
        <v>1069</v>
      </c>
      <c r="EJ31">
        <v>1</v>
      </c>
      <c r="EK31">
        <v>57001</v>
      </c>
      <c r="EL31" t="s">
        <v>1108</v>
      </c>
      <c r="EM31" t="s">
        <v>1109</v>
      </c>
      <c r="EO31" t="s">
        <v>1069</v>
      </c>
      <c r="EQ31">
        <v>131072</v>
      </c>
      <c r="ER31">
        <v>136.03</v>
      </c>
      <c r="ES31">
        <v>0</v>
      </c>
      <c r="ET31">
        <v>0</v>
      </c>
      <c r="EU31">
        <v>0</v>
      </c>
      <c r="EV31">
        <v>136.03</v>
      </c>
      <c r="EW31">
        <v>17.440000000000001</v>
      </c>
      <c r="EX31">
        <v>0</v>
      </c>
      <c r="EY31">
        <v>0</v>
      </c>
      <c r="FQ31">
        <v>0</v>
      </c>
      <c r="FR31">
        <f t="shared" si="46"/>
        <v>0</v>
      </c>
      <c r="FS31">
        <v>0</v>
      </c>
      <c r="FX31">
        <v>80</v>
      </c>
      <c r="FY31">
        <v>68</v>
      </c>
      <c r="GA31" t="s">
        <v>1069</v>
      </c>
      <c r="GD31">
        <v>0</v>
      </c>
      <c r="GF31">
        <v>15229085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7"/>
        <v>0</v>
      </c>
      <c r="GM31">
        <f t="shared" si="48"/>
        <v>6123.71</v>
      </c>
      <c r="GN31">
        <f t="shared" si="49"/>
        <v>6123.71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1069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HC31">
        <f t="shared" si="54"/>
        <v>0</v>
      </c>
      <c r="IK31">
        <v>0</v>
      </c>
    </row>
    <row r="32" spans="1:245">
      <c r="A32">
        <v>17</v>
      </c>
      <c r="B32">
        <v>1</v>
      </c>
      <c r="C32">
        <f ca="1">ROW(SmtRes!A25)</f>
        <v>25</v>
      </c>
      <c r="D32">
        <f ca="1">ROW(EtalonRes!A31)</f>
        <v>31</v>
      </c>
      <c r="E32" t="s">
        <v>1114</v>
      </c>
      <c r="F32" t="s">
        <v>1115</v>
      </c>
      <c r="G32" t="s">
        <v>1116</v>
      </c>
      <c r="H32" t="s">
        <v>1081</v>
      </c>
      <c r="I32">
        <v>2.94</v>
      </c>
      <c r="J32">
        <v>0</v>
      </c>
      <c r="O32">
        <f t="shared" si="21"/>
        <v>1074.75</v>
      </c>
      <c r="P32">
        <f t="shared" si="22"/>
        <v>0</v>
      </c>
      <c r="Q32">
        <f t="shared" si="23"/>
        <v>0</v>
      </c>
      <c r="R32">
        <f t="shared" si="24"/>
        <v>0</v>
      </c>
      <c r="S32">
        <f t="shared" si="25"/>
        <v>1074.75</v>
      </c>
      <c r="T32">
        <f t="shared" si="26"/>
        <v>0</v>
      </c>
      <c r="U32">
        <f t="shared" si="27"/>
        <v>22.549799999999998</v>
      </c>
      <c r="V32">
        <f t="shared" si="28"/>
        <v>0</v>
      </c>
      <c r="W32">
        <f t="shared" si="29"/>
        <v>0</v>
      </c>
      <c r="X32">
        <f t="shared" si="30"/>
        <v>859.8</v>
      </c>
      <c r="Y32">
        <f t="shared" si="31"/>
        <v>730.83</v>
      </c>
      <c r="AA32">
        <v>27906248</v>
      </c>
      <c r="AB32">
        <f t="shared" si="32"/>
        <v>59.83</v>
      </c>
      <c r="AC32">
        <f>ROUND((ES32),2)</f>
        <v>0</v>
      </c>
      <c r="AD32">
        <f>ROUND((((ET32)-(EU32))+AE32),2)</f>
        <v>0</v>
      </c>
      <c r="AE32">
        <f t="shared" si="55"/>
        <v>0</v>
      </c>
      <c r="AF32">
        <f t="shared" si="55"/>
        <v>59.83</v>
      </c>
      <c r="AG32">
        <f t="shared" si="33"/>
        <v>0</v>
      </c>
      <c r="AH32">
        <f t="shared" si="56"/>
        <v>7.67</v>
      </c>
      <c r="AI32">
        <f t="shared" si="56"/>
        <v>0</v>
      </c>
      <c r="AJ32">
        <f t="shared" si="34"/>
        <v>0</v>
      </c>
      <c r="AK32">
        <v>59.83</v>
      </c>
      <c r="AL32">
        <v>0</v>
      </c>
      <c r="AM32">
        <v>0</v>
      </c>
      <c r="AN32">
        <v>0</v>
      </c>
      <c r="AO32">
        <v>59.83</v>
      </c>
      <c r="AP32">
        <v>0</v>
      </c>
      <c r="AQ32">
        <v>7.67</v>
      </c>
      <c r="AR32">
        <v>0</v>
      </c>
      <c r="AS32">
        <v>0</v>
      </c>
      <c r="AT32">
        <v>80</v>
      </c>
      <c r="AU32">
        <v>68</v>
      </c>
      <c r="AV32">
        <v>1</v>
      </c>
      <c r="AW32">
        <v>1</v>
      </c>
      <c r="AZ32">
        <v>6.11</v>
      </c>
      <c r="BA32">
        <v>6.11</v>
      </c>
      <c r="BB32">
        <v>6.11</v>
      </c>
      <c r="BC32">
        <v>6.11</v>
      </c>
      <c r="BD32" t="s">
        <v>1069</v>
      </c>
      <c r="BE32" t="s">
        <v>1069</v>
      </c>
      <c r="BF32" t="s">
        <v>1069</v>
      </c>
      <c r="BG32" t="s">
        <v>1069</v>
      </c>
      <c r="BH32">
        <v>0</v>
      </c>
      <c r="BI32">
        <v>1</v>
      </c>
      <c r="BJ32" t="s">
        <v>1117</v>
      </c>
      <c r="BM32">
        <v>57001</v>
      </c>
      <c r="BN32">
        <v>0</v>
      </c>
      <c r="BO32" t="s">
        <v>1069</v>
      </c>
      <c r="BP32">
        <v>0</v>
      </c>
      <c r="BQ32">
        <v>6</v>
      </c>
      <c r="BR32">
        <v>0</v>
      </c>
      <c r="BS32">
        <v>6.11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1069</v>
      </c>
      <c r="BZ32">
        <v>80</v>
      </c>
      <c r="CA32">
        <v>68</v>
      </c>
      <c r="CE32">
        <v>0</v>
      </c>
      <c r="CF32">
        <v>0</v>
      </c>
      <c r="CG32">
        <v>0</v>
      </c>
      <c r="CM32">
        <v>0</v>
      </c>
      <c r="CN32" t="s">
        <v>1069</v>
      </c>
      <c r="CO32">
        <v>0</v>
      </c>
      <c r="CP32">
        <f t="shared" si="35"/>
        <v>1074.75</v>
      </c>
      <c r="CQ32">
        <f t="shared" si="36"/>
        <v>0</v>
      </c>
      <c r="CR32">
        <f t="shared" si="37"/>
        <v>0</v>
      </c>
      <c r="CS32">
        <f t="shared" si="38"/>
        <v>0</v>
      </c>
      <c r="CT32">
        <f t="shared" si="39"/>
        <v>365.56130000000002</v>
      </c>
      <c r="CU32">
        <f t="shared" si="40"/>
        <v>0</v>
      </c>
      <c r="CV32">
        <f t="shared" si="41"/>
        <v>7.67</v>
      </c>
      <c r="CW32">
        <f t="shared" si="42"/>
        <v>0</v>
      </c>
      <c r="CX32">
        <f t="shared" si="43"/>
        <v>0</v>
      </c>
      <c r="CY32">
        <f t="shared" si="44"/>
        <v>859.8</v>
      </c>
      <c r="CZ32">
        <f t="shared" si="45"/>
        <v>730.83</v>
      </c>
      <c r="DC32" t="s">
        <v>1069</v>
      </c>
      <c r="DD32" t="s">
        <v>1069</v>
      </c>
      <c r="DE32" t="s">
        <v>1069</v>
      </c>
      <c r="DF32" t="s">
        <v>1069</v>
      </c>
      <c r="DG32" t="s">
        <v>1069</v>
      </c>
      <c r="DH32" t="s">
        <v>1069</v>
      </c>
      <c r="DI32" t="s">
        <v>1069</v>
      </c>
      <c r="DJ32" t="s">
        <v>1069</v>
      </c>
      <c r="DK32" t="s">
        <v>1069</v>
      </c>
      <c r="DL32" t="s">
        <v>1069</v>
      </c>
      <c r="DM32" t="s">
        <v>1069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1081</v>
      </c>
      <c r="DW32" t="s">
        <v>1081</v>
      </c>
      <c r="DX32">
        <v>100</v>
      </c>
      <c r="EE32">
        <v>27029102</v>
      </c>
      <c r="EF32">
        <v>6</v>
      </c>
      <c r="EG32" t="s">
        <v>1107</v>
      </c>
      <c r="EH32">
        <v>0</v>
      </c>
      <c r="EI32" t="s">
        <v>1069</v>
      </c>
      <c r="EJ32">
        <v>1</v>
      </c>
      <c r="EK32">
        <v>57001</v>
      </c>
      <c r="EL32" t="s">
        <v>1108</v>
      </c>
      <c r="EM32" t="s">
        <v>1109</v>
      </c>
      <c r="EO32" t="s">
        <v>1069</v>
      </c>
      <c r="EQ32">
        <v>131072</v>
      </c>
      <c r="ER32">
        <v>59.83</v>
      </c>
      <c r="ES32">
        <v>0</v>
      </c>
      <c r="ET32">
        <v>0</v>
      </c>
      <c r="EU32">
        <v>0</v>
      </c>
      <c r="EV32">
        <v>59.83</v>
      </c>
      <c r="EW32">
        <v>7.67</v>
      </c>
      <c r="EX32">
        <v>0</v>
      </c>
      <c r="EY32">
        <v>0</v>
      </c>
      <c r="FQ32">
        <v>0</v>
      </c>
      <c r="FR32">
        <f t="shared" si="46"/>
        <v>0</v>
      </c>
      <c r="FS32">
        <v>0</v>
      </c>
      <c r="FX32">
        <v>80</v>
      </c>
      <c r="FY32">
        <v>68</v>
      </c>
      <c r="GA32" t="s">
        <v>1069</v>
      </c>
      <c r="GD32">
        <v>0</v>
      </c>
      <c r="GF32">
        <v>530355128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7"/>
        <v>0</v>
      </c>
      <c r="GM32">
        <f t="shared" si="48"/>
        <v>2665.38</v>
      </c>
      <c r="GN32">
        <f t="shared" si="49"/>
        <v>2665.38</v>
      </c>
      <c r="GO32">
        <f t="shared" si="50"/>
        <v>0</v>
      </c>
      <c r="GP32">
        <f t="shared" si="51"/>
        <v>0</v>
      </c>
      <c r="GR32">
        <v>0</v>
      </c>
      <c r="GS32">
        <v>3</v>
      </c>
      <c r="GT32">
        <v>0</v>
      </c>
      <c r="GU32" t="s">
        <v>1069</v>
      </c>
      <c r="GV32">
        <f t="shared" si="52"/>
        <v>0</v>
      </c>
      <c r="GW32">
        <v>1</v>
      </c>
      <c r="GX32">
        <f t="shared" si="53"/>
        <v>0</v>
      </c>
      <c r="HA32">
        <v>0</v>
      </c>
      <c r="HB32">
        <v>0</v>
      </c>
      <c r="HC32">
        <f t="shared" si="54"/>
        <v>0</v>
      </c>
      <c r="IK32">
        <v>0</v>
      </c>
    </row>
    <row r="33" spans="1:245">
      <c r="A33">
        <v>17</v>
      </c>
      <c r="B33">
        <v>1</v>
      </c>
      <c r="C33">
        <f ca="1">ROW(SmtRes!A26)</f>
        <v>26</v>
      </c>
      <c r="D33">
        <f ca="1">ROW(EtalonRes!A33)</f>
        <v>33</v>
      </c>
      <c r="E33" t="s">
        <v>1118</v>
      </c>
      <c r="F33" t="s">
        <v>1119</v>
      </c>
      <c r="G33" t="s">
        <v>1120</v>
      </c>
      <c r="H33" t="s">
        <v>1081</v>
      </c>
      <c r="I33">
        <v>2.94</v>
      </c>
      <c r="J33">
        <v>0</v>
      </c>
      <c r="O33">
        <f t="shared" si="21"/>
        <v>1220.43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1220.43</v>
      </c>
      <c r="T33">
        <f t="shared" si="26"/>
        <v>0</v>
      </c>
      <c r="U33">
        <f t="shared" si="27"/>
        <v>25.607400000000002</v>
      </c>
      <c r="V33">
        <f t="shared" si="28"/>
        <v>0</v>
      </c>
      <c r="W33">
        <f t="shared" si="29"/>
        <v>0</v>
      </c>
      <c r="X33">
        <f t="shared" si="30"/>
        <v>976.34</v>
      </c>
      <c r="Y33">
        <f t="shared" si="31"/>
        <v>829.89</v>
      </c>
      <c r="AA33">
        <v>27906248</v>
      </c>
      <c r="AB33">
        <f t="shared" si="32"/>
        <v>67.94</v>
      </c>
      <c r="AC33">
        <f>ROUND((ES33),2)</f>
        <v>0</v>
      </c>
      <c r="AD33">
        <f>ROUND((((ET33)-(EU33))+AE33),2)</f>
        <v>0</v>
      </c>
      <c r="AE33">
        <f t="shared" si="55"/>
        <v>0</v>
      </c>
      <c r="AF33">
        <f t="shared" si="55"/>
        <v>67.94</v>
      </c>
      <c r="AG33">
        <f t="shared" si="33"/>
        <v>0</v>
      </c>
      <c r="AH33">
        <f t="shared" si="56"/>
        <v>8.7100000000000009</v>
      </c>
      <c r="AI33">
        <f t="shared" si="56"/>
        <v>0</v>
      </c>
      <c r="AJ33">
        <f t="shared" si="34"/>
        <v>0</v>
      </c>
      <c r="AK33">
        <v>67.94</v>
      </c>
      <c r="AL33">
        <v>0</v>
      </c>
      <c r="AM33">
        <v>0</v>
      </c>
      <c r="AN33">
        <v>0</v>
      </c>
      <c r="AO33">
        <v>67.94</v>
      </c>
      <c r="AP33">
        <v>0</v>
      </c>
      <c r="AQ33">
        <v>8.7100000000000009</v>
      </c>
      <c r="AR33">
        <v>0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6.11</v>
      </c>
      <c r="BA33">
        <v>6.11</v>
      </c>
      <c r="BB33">
        <v>6.11</v>
      </c>
      <c r="BC33">
        <v>6.11</v>
      </c>
      <c r="BD33" t="s">
        <v>1069</v>
      </c>
      <c r="BE33" t="s">
        <v>1069</v>
      </c>
      <c r="BF33" t="s">
        <v>1069</v>
      </c>
      <c r="BG33" t="s">
        <v>1069</v>
      </c>
      <c r="BH33">
        <v>0</v>
      </c>
      <c r="BI33">
        <v>1</v>
      </c>
      <c r="BJ33" t="s">
        <v>1121</v>
      </c>
      <c r="BM33">
        <v>57001</v>
      </c>
      <c r="BN33">
        <v>0</v>
      </c>
      <c r="BO33" t="s">
        <v>1069</v>
      </c>
      <c r="BP33">
        <v>0</v>
      </c>
      <c r="BQ33">
        <v>6</v>
      </c>
      <c r="BR33">
        <v>0</v>
      </c>
      <c r="BS33">
        <v>6.11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1069</v>
      </c>
      <c r="BZ33">
        <v>80</v>
      </c>
      <c r="CA33">
        <v>68</v>
      </c>
      <c r="CE33">
        <v>0</v>
      </c>
      <c r="CF33">
        <v>0</v>
      </c>
      <c r="CG33">
        <v>0</v>
      </c>
      <c r="CM33">
        <v>0</v>
      </c>
      <c r="CN33" t="s">
        <v>1069</v>
      </c>
      <c r="CO33">
        <v>0</v>
      </c>
      <c r="CP33">
        <f t="shared" si="35"/>
        <v>1220.43</v>
      </c>
      <c r="CQ33">
        <f t="shared" si="36"/>
        <v>0</v>
      </c>
      <c r="CR33">
        <f t="shared" si="37"/>
        <v>0</v>
      </c>
      <c r="CS33">
        <f t="shared" si="38"/>
        <v>0</v>
      </c>
      <c r="CT33">
        <f t="shared" si="39"/>
        <v>415.11340000000001</v>
      </c>
      <c r="CU33">
        <f t="shared" si="40"/>
        <v>0</v>
      </c>
      <c r="CV33">
        <f t="shared" si="41"/>
        <v>8.7100000000000009</v>
      </c>
      <c r="CW33">
        <f t="shared" si="42"/>
        <v>0</v>
      </c>
      <c r="CX33">
        <f t="shared" si="43"/>
        <v>0</v>
      </c>
      <c r="CY33">
        <f t="shared" si="44"/>
        <v>976.34400000000005</v>
      </c>
      <c r="CZ33">
        <f t="shared" si="45"/>
        <v>829.89240000000007</v>
      </c>
      <c r="DC33" t="s">
        <v>1069</v>
      </c>
      <c r="DD33" t="s">
        <v>1069</v>
      </c>
      <c r="DE33" t="s">
        <v>1069</v>
      </c>
      <c r="DF33" t="s">
        <v>1069</v>
      </c>
      <c r="DG33" t="s">
        <v>1069</v>
      </c>
      <c r="DH33" t="s">
        <v>1069</v>
      </c>
      <c r="DI33" t="s">
        <v>1069</v>
      </c>
      <c r="DJ33" t="s">
        <v>1069</v>
      </c>
      <c r="DK33" t="s">
        <v>1069</v>
      </c>
      <c r="DL33" t="s">
        <v>1069</v>
      </c>
      <c r="DM33" t="s">
        <v>1069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1081</v>
      </c>
      <c r="DW33" t="s">
        <v>1081</v>
      </c>
      <c r="DX33">
        <v>100</v>
      </c>
      <c r="EE33">
        <v>27029102</v>
      </c>
      <c r="EF33">
        <v>6</v>
      </c>
      <c r="EG33" t="s">
        <v>1107</v>
      </c>
      <c r="EH33">
        <v>0</v>
      </c>
      <c r="EI33" t="s">
        <v>1069</v>
      </c>
      <c r="EJ33">
        <v>1</v>
      </c>
      <c r="EK33">
        <v>57001</v>
      </c>
      <c r="EL33" t="s">
        <v>1108</v>
      </c>
      <c r="EM33" t="s">
        <v>1109</v>
      </c>
      <c r="EO33" t="s">
        <v>1069</v>
      </c>
      <c r="EQ33">
        <v>131072</v>
      </c>
      <c r="ER33">
        <v>67.94</v>
      </c>
      <c r="ES33">
        <v>0</v>
      </c>
      <c r="ET33">
        <v>0</v>
      </c>
      <c r="EU33">
        <v>0</v>
      </c>
      <c r="EV33">
        <v>67.94</v>
      </c>
      <c r="EW33">
        <v>8.7100000000000009</v>
      </c>
      <c r="EX33">
        <v>0</v>
      </c>
      <c r="EY33">
        <v>0</v>
      </c>
      <c r="FQ33">
        <v>0</v>
      </c>
      <c r="FR33">
        <f t="shared" si="46"/>
        <v>0</v>
      </c>
      <c r="FS33">
        <v>0</v>
      </c>
      <c r="FX33">
        <v>80</v>
      </c>
      <c r="FY33">
        <v>68</v>
      </c>
      <c r="GA33" t="s">
        <v>1069</v>
      </c>
      <c r="GD33">
        <v>0</v>
      </c>
      <c r="GF33">
        <v>-1310318022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7"/>
        <v>0</v>
      </c>
      <c r="GM33">
        <f t="shared" si="48"/>
        <v>3026.66</v>
      </c>
      <c r="GN33">
        <f t="shared" si="49"/>
        <v>3026.66</v>
      </c>
      <c r="GO33">
        <f t="shared" si="50"/>
        <v>0</v>
      </c>
      <c r="GP33">
        <f t="shared" si="51"/>
        <v>0</v>
      </c>
      <c r="GR33">
        <v>0</v>
      </c>
      <c r="GS33">
        <v>3</v>
      </c>
      <c r="GT33">
        <v>0</v>
      </c>
      <c r="GU33" t="s">
        <v>1069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HC33">
        <f t="shared" si="54"/>
        <v>0</v>
      </c>
      <c r="IK33">
        <v>0</v>
      </c>
    </row>
    <row r="34" spans="1:245">
      <c r="A34">
        <v>17</v>
      </c>
      <c r="B34">
        <v>1</v>
      </c>
      <c r="C34">
        <f ca="1">ROW(SmtRes!A29)</f>
        <v>29</v>
      </c>
      <c r="D34">
        <f ca="1">ROW(EtalonRes!A36)</f>
        <v>36</v>
      </c>
      <c r="E34" t="s">
        <v>1122</v>
      </c>
      <c r="F34" t="s">
        <v>1123</v>
      </c>
      <c r="G34" t="s">
        <v>1124</v>
      </c>
      <c r="H34" t="s">
        <v>1081</v>
      </c>
      <c r="I34">
        <f>ROUND((3.27+2.55+3.31+3.7+3.12)/100,9)</f>
        <v>0.1595</v>
      </c>
      <c r="J34">
        <v>0</v>
      </c>
      <c r="O34">
        <f t="shared" si="21"/>
        <v>1055.02</v>
      </c>
      <c r="P34">
        <f t="shared" si="22"/>
        <v>0</v>
      </c>
      <c r="Q34">
        <f t="shared" si="23"/>
        <v>235.79</v>
      </c>
      <c r="R34">
        <f t="shared" si="24"/>
        <v>101.83</v>
      </c>
      <c r="S34">
        <f t="shared" si="25"/>
        <v>819.23</v>
      </c>
      <c r="T34">
        <f t="shared" si="26"/>
        <v>0</v>
      </c>
      <c r="U34">
        <f t="shared" si="27"/>
        <v>16.573644999999999</v>
      </c>
      <c r="V34">
        <f t="shared" si="28"/>
        <v>1.2345300000000001</v>
      </c>
      <c r="W34">
        <f t="shared" si="29"/>
        <v>0</v>
      </c>
      <c r="X34">
        <f t="shared" si="30"/>
        <v>911.85</v>
      </c>
      <c r="Y34">
        <f t="shared" si="31"/>
        <v>552.64</v>
      </c>
      <c r="AA34">
        <v>27906248</v>
      </c>
      <c r="AB34">
        <f t="shared" si="32"/>
        <v>1082.58</v>
      </c>
      <c r="AC34">
        <f>ROUND((ES34),2)</f>
        <v>0</v>
      </c>
      <c r="AD34">
        <f>ROUND((((ET34)-(EU34))+AE34),2)</f>
        <v>241.95</v>
      </c>
      <c r="AE34">
        <f t="shared" si="55"/>
        <v>104.49</v>
      </c>
      <c r="AF34">
        <f t="shared" si="55"/>
        <v>840.63</v>
      </c>
      <c r="AG34">
        <f t="shared" si="33"/>
        <v>0</v>
      </c>
      <c r="AH34">
        <f t="shared" si="56"/>
        <v>103.91</v>
      </c>
      <c r="AI34">
        <f t="shared" si="56"/>
        <v>7.74</v>
      </c>
      <c r="AJ34">
        <f t="shared" si="34"/>
        <v>0</v>
      </c>
      <c r="AK34">
        <v>1082.58</v>
      </c>
      <c r="AL34">
        <v>0</v>
      </c>
      <c r="AM34">
        <v>241.95</v>
      </c>
      <c r="AN34">
        <v>104.49</v>
      </c>
      <c r="AO34">
        <v>840.63</v>
      </c>
      <c r="AP34">
        <v>0</v>
      </c>
      <c r="AQ34">
        <v>103.91</v>
      </c>
      <c r="AR34">
        <v>7.74</v>
      </c>
      <c r="AS34">
        <v>0</v>
      </c>
      <c r="AT34">
        <v>99</v>
      </c>
      <c r="AU34">
        <v>60</v>
      </c>
      <c r="AV34">
        <v>1</v>
      </c>
      <c r="AW34">
        <v>1</v>
      </c>
      <c r="AZ34">
        <v>6.11</v>
      </c>
      <c r="BA34">
        <v>6.11</v>
      </c>
      <c r="BB34">
        <v>6.11</v>
      </c>
      <c r="BC34">
        <v>6.11</v>
      </c>
      <c r="BD34" t="s">
        <v>1069</v>
      </c>
      <c r="BE34" t="s">
        <v>1069</v>
      </c>
      <c r="BF34" t="s">
        <v>1069</v>
      </c>
      <c r="BG34" t="s">
        <v>1069</v>
      </c>
      <c r="BH34">
        <v>0</v>
      </c>
      <c r="BI34">
        <v>1</v>
      </c>
      <c r="BJ34" t="s">
        <v>1125</v>
      </c>
      <c r="BM34">
        <v>46001</v>
      </c>
      <c r="BN34">
        <v>0</v>
      </c>
      <c r="BO34" t="s">
        <v>1069</v>
      </c>
      <c r="BP34">
        <v>0</v>
      </c>
      <c r="BQ34">
        <v>2</v>
      </c>
      <c r="BR34">
        <v>0</v>
      </c>
      <c r="BS34">
        <v>6.11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1069</v>
      </c>
      <c r="BZ34">
        <v>110</v>
      </c>
      <c r="CA34">
        <v>70</v>
      </c>
      <c r="CE34">
        <v>0</v>
      </c>
      <c r="CF34">
        <v>0</v>
      </c>
      <c r="CG34">
        <v>0</v>
      </c>
      <c r="CM34">
        <v>0</v>
      </c>
      <c r="CN34" t="s">
        <v>1069</v>
      </c>
      <c r="CO34">
        <v>0</v>
      </c>
      <c r="CP34">
        <f t="shared" si="35"/>
        <v>1055.02</v>
      </c>
      <c r="CQ34">
        <f t="shared" si="36"/>
        <v>0</v>
      </c>
      <c r="CR34">
        <f t="shared" si="37"/>
        <v>1478.3145</v>
      </c>
      <c r="CS34">
        <f t="shared" si="38"/>
        <v>638.43389999999999</v>
      </c>
      <c r="CT34">
        <f t="shared" si="39"/>
        <v>5136.2493000000004</v>
      </c>
      <c r="CU34">
        <f t="shared" si="40"/>
        <v>0</v>
      </c>
      <c r="CV34">
        <f t="shared" si="41"/>
        <v>103.91</v>
      </c>
      <c r="CW34">
        <f t="shared" si="42"/>
        <v>7.74</v>
      </c>
      <c r="CX34">
        <f t="shared" si="43"/>
        <v>0</v>
      </c>
      <c r="CY34">
        <f t="shared" si="44"/>
        <v>911.84940000000006</v>
      </c>
      <c r="CZ34">
        <f t="shared" si="45"/>
        <v>552.63600000000008</v>
      </c>
      <c r="DC34" t="s">
        <v>1069</v>
      </c>
      <c r="DD34" t="s">
        <v>1069</v>
      </c>
      <c r="DE34" t="s">
        <v>1069</v>
      </c>
      <c r="DF34" t="s">
        <v>1069</v>
      </c>
      <c r="DG34" t="s">
        <v>1069</v>
      </c>
      <c r="DH34" t="s">
        <v>1069</v>
      </c>
      <c r="DI34" t="s">
        <v>1069</v>
      </c>
      <c r="DJ34" t="s">
        <v>1069</v>
      </c>
      <c r="DK34" t="s">
        <v>1069</v>
      </c>
      <c r="DL34" t="s">
        <v>1069</v>
      </c>
      <c r="DM34" t="s">
        <v>1069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1081</v>
      </c>
      <c r="DW34" t="s">
        <v>1081</v>
      </c>
      <c r="DX34">
        <v>100</v>
      </c>
      <c r="EE34">
        <v>27029091</v>
      </c>
      <c r="EF34">
        <v>2</v>
      </c>
      <c r="EG34" t="s">
        <v>1085</v>
      </c>
      <c r="EH34">
        <v>0</v>
      </c>
      <c r="EI34" t="s">
        <v>1069</v>
      </c>
      <c r="EJ34">
        <v>1</v>
      </c>
      <c r="EK34">
        <v>46001</v>
      </c>
      <c r="EL34" t="s">
        <v>1126</v>
      </c>
      <c r="EM34" t="s">
        <v>1127</v>
      </c>
      <c r="EO34" t="s">
        <v>1069</v>
      </c>
      <c r="EQ34">
        <v>131072</v>
      </c>
      <c r="ER34">
        <v>1082.58</v>
      </c>
      <c r="ES34">
        <v>0</v>
      </c>
      <c r="ET34">
        <v>241.95</v>
      </c>
      <c r="EU34">
        <v>104.49</v>
      </c>
      <c r="EV34">
        <v>840.63</v>
      </c>
      <c r="EW34">
        <v>103.91</v>
      </c>
      <c r="EX34">
        <v>7.74</v>
      </c>
      <c r="EY34">
        <v>0</v>
      </c>
      <c r="FQ34">
        <v>0</v>
      </c>
      <c r="FR34">
        <f t="shared" si="46"/>
        <v>0</v>
      </c>
      <c r="FS34">
        <v>0</v>
      </c>
      <c r="FT34" t="s">
        <v>1089</v>
      </c>
      <c r="FU34" t="s">
        <v>1090</v>
      </c>
      <c r="FX34">
        <v>99</v>
      </c>
      <c r="FY34">
        <v>59.5</v>
      </c>
      <c r="GA34" t="s">
        <v>1069</v>
      </c>
      <c r="GD34">
        <v>0</v>
      </c>
      <c r="GF34">
        <v>309229644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7"/>
        <v>0</v>
      </c>
      <c r="GM34">
        <f t="shared" si="48"/>
        <v>2519.5100000000002</v>
      </c>
      <c r="GN34">
        <f t="shared" si="49"/>
        <v>2519.5100000000002</v>
      </c>
      <c r="GO34">
        <f t="shared" si="50"/>
        <v>0</v>
      </c>
      <c r="GP34">
        <f t="shared" si="51"/>
        <v>0</v>
      </c>
      <c r="GR34">
        <v>0</v>
      </c>
      <c r="GS34">
        <v>3</v>
      </c>
      <c r="GT34">
        <v>0</v>
      </c>
      <c r="GU34" t="s">
        <v>1069</v>
      </c>
      <c r="GV34">
        <f t="shared" si="52"/>
        <v>0</v>
      </c>
      <c r="GW34">
        <v>1</v>
      </c>
      <c r="GX34">
        <f t="shared" si="53"/>
        <v>0</v>
      </c>
      <c r="HA34">
        <v>0</v>
      </c>
      <c r="HB34">
        <v>0</v>
      </c>
      <c r="HC34">
        <f t="shared" si="54"/>
        <v>0</v>
      </c>
      <c r="IK34">
        <v>0</v>
      </c>
    </row>
    <row r="35" spans="1:245">
      <c r="A35">
        <v>17</v>
      </c>
      <c r="B35">
        <v>1</v>
      </c>
      <c r="C35">
        <f ca="1">ROW(SmtRes!A36)</f>
        <v>36</v>
      </c>
      <c r="D35">
        <f ca="1">ROW(EtalonRes!A45)</f>
        <v>45</v>
      </c>
      <c r="E35" t="s">
        <v>1128</v>
      </c>
      <c r="F35" t="s">
        <v>1129</v>
      </c>
      <c r="G35" t="s">
        <v>1130</v>
      </c>
      <c r="H35" t="s">
        <v>1131</v>
      </c>
      <c r="I35">
        <v>2.54</v>
      </c>
      <c r="J35">
        <v>0</v>
      </c>
      <c r="O35">
        <f t="shared" si="21"/>
        <v>415.3</v>
      </c>
      <c r="P35">
        <f t="shared" si="22"/>
        <v>0</v>
      </c>
      <c r="Q35">
        <f t="shared" si="23"/>
        <v>156.59</v>
      </c>
      <c r="R35">
        <f t="shared" si="24"/>
        <v>21.42</v>
      </c>
      <c r="S35">
        <f t="shared" si="25"/>
        <v>258.70999999999998</v>
      </c>
      <c r="T35">
        <f t="shared" si="26"/>
        <v>0</v>
      </c>
      <c r="U35">
        <f t="shared" si="27"/>
        <v>4.2671999999999999</v>
      </c>
      <c r="V35">
        <f t="shared" si="28"/>
        <v>0.30225999999999997</v>
      </c>
      <c r="W35">
        <f t="shared" si="29"/>
        <v>0</v>
      </c>
      <c r="X35">
        <f t="shared" si="30"/>
        <v>226.91</v>
      </c>
      <c r="Y35">
        <f t="shared" si="31"/>
        <v>201.69</v>
      </c>
      <c r="AA35">
        <v>27906248</v>
      </c>
      <c r="AB35">
        <f t="shared" si="32"/>
        <v>26.76</v>
      </c>
      <c r="AC35">
        <f t="shared" ref="AC35:AC40" si="57">ROUND(((ES35*0)),2)</f>
        <v>0</v>
      </c>
      <c r="AD35">
        <f>ROUND(((((ET35*0.7))-((EU35*0.7)))+AE35),2)</f>
        <v>10.09</v>
      </c>
      <c r="AE35">
        <f>ROUND(((EU35*0.7)),2)</f>
        <v>1.38</v>
      </c>
      <c r="AF35">
        <f>ROUND(((EV35*0.7)),2)</f>
        <v>16.670000000000002</v>
      </c>
      <c r="AG35">
        <f t="shared" si="33"/>
        <v>0</v>
      </c>
      <c r="AH35">
        <f>((EW35*0.7))</f>
        <v>1.68</v>
      </c>
      <c r="AI35">
        <f>((EX35*0.7))</f>
        <v>0.11899999999999999</v>
      </c>
      <c r="AJ35">
        <f t="shared" si="34"/>
        <v>0</v>
      </c>
      <c r="AK35">
        <v>63.94</v>
      </c>
      <c r="AL35">
        <v>25.72</v>
      </c>
      <c r="AM35">
        <v>14.41</v>
      </c>
      <c r="AN35">
        <v>1.97</v>
      </c>
      <c r="AO35">
        <v>23.81</v>
      </c>
      <c r="AP35">
        <v>0</v>
      </c>
      <c r="AQ35">
        <v>2.4</v>
      </c>
      <c r="AR35">
        <v>0.17</v>
      </c>
      <c r="AS35">
        <v>0</v>
      </c>
      <c r="AT35">
        <v>81</v>
      </c>
      <c r="AU35">
        <v>72</v>
      </c>
      <c r="AV35">
        <v>1</v>
      </c>
      <c r="AW35">
        <v>1</v>
      </c>
      <c r="AZ35">
        <v>6.11</v>
      </c>
      <c r="BA35">
        <v>6.11</v>
      </c>
      <c r="BB35">
        <v>6.11</v>
      </c>
      <c r="BC35">
        <v>6.11</v>
      </c>
      <c r="BD35" t="s">
        <v>1069</v>
      </c>
      <c r="BE35" t="s">
        <v>1069</v>
      </c>
      <c r="BF35" t="s">
        <v>1069</v>
      </c>
      <c r="BG35" t="s">
        <v>1069</v>
      </c>
      <c r="BH35">
        <v>0</v>
      </c>
      <c r="BI35">
        <v>1</v>
      </c>
      <c r="BJ35" t="s">
        <v>1132</v>
      </c>
      <c r="BM35">
        <v>9001</v>
      </c>
      <c r="BN35">
        <v>0</v>
      </c>
      <c r="BO35" t="s">
        <v>1069</v>
      </c>
      <c r="BP35">
        <v>0</v>
      </c>
      <c r="BQ35">
        <v>2</v>
      </c>
      <c r="BR35">
        <v>0</v>
      </c>
      <c r="BS35">
        <v>6.11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1069</v>
      </c>
      <c r="BZ35">
        <v>90</v>
      </c>
      <c r="CA35">
        <v>85</v>
      </c>
      <c r="CE35">
        <v>0</v>
      </c>
      <c r="CF35">
        <v>0</v>
      </c>
      <c r="CG35">
        <v>0</v>
      </c>
      <c r="CM35">
        <v>0</v>
      </c>
      <c r="CN35" t="s">
        <v>1096</v>
      </c>
      <c r="CO35">
        <v>0</v>
      </c>
      <c r="CP35">
        <f t="shared" si="35"/>
        <v>415.29999999999995</v>
      </c>
      <c r="CQ35">
        <f t="shared" si="36"/>
        <v>0</v>
      </c>
      <c r="CR35">
        <f t="shared" si="37"/>
        <v>61.649900000000002</v>
      </c>
      <c r="CS35">
        <f t="shared" si="38"/>
        <v>8.4317999999999991</v>
      </c>
      <c r="CT35">
        <f t="shared" si="39"/>
        <v>101.85370000000002</v>
      </c>
      <c r="CU35">
        <f t="shared" si="40"/>
        <v>0</v>
      </c>
      <c r="CV35">
        <f t="shared" si="41"/>
        <v>1.68</v>
      </c>
      <c r="CW35">
        <f t="shared" si="42"/>
        <v>0.11899999999999999</v>
      </c>
      <c r="CX35">
        <f t="shared" si="43"/>
        <v>0</v>
      </c>
      <c r="CY35">
        <f t="shared" si="44"/>
        <v>226.90529999999998</v>
      </c>
      <c r="CZ35">
        <f t="shared" si="45"/>
        <v>201.6936</v>
      </c>
      <c r="DC35" t="s">
        <v>1069</v>
      </c>
      <c r="DD35" t="s">
        <v>1097</v>
      </c>
      <c r="DE35" t="s">
        <v>1098</v>
      </c>
      <c r="DF35" t="s">
        <v>1098</v>
      </c>
      <c r="DG35" t="s">
        <v>1098</v>
      </c>
      <c r="DH35" t="s">
        <v>1069</v>
      </c>
      <c r="DI35" t="s">
        <v>1098</v>
      </c>
      <c r="DJ35" t="s">
        <v>1098</v>
      </c>
      <c r="DK35" t="s">
        <v>1069</v>
      </c>
      <c r="DL35" t="s">
        <v>1069</v>
      </c>
      <c r="DM35" t="s">
        <v>1069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1131</v>
      </c>
      <c r="DW35" t="s">
        <v>1131</v>
      </c>
      <c r="DX35">
        <v>1</v>
      </c>
      <c r="EE35">
        <v>27029022</v>
      </c>
      <c r="EF35">
        <v>2</v>
      </c>
      <c r="EG35" t="s">
        <v>1085</v>
      </c>
      <c r="EH35">
        <v>0</v>
      </c>
      <c r="EI35" t="s">
        <v>1069</v>
      </c>
      <c r="EJ35">
        <v>1</v>
      </c>
      <c r="EK35">
        <v>9001</v>
      </c>
      <c r="EL35" t="s">
        <v>1099</v>
      </c>
      <c r="EM35" t="s">
        <v>1100</v>
      </c>
      <c r="EO35" t="s">
        <v>1101</v>
      </c>
      <c r="EQ35">
        <v>131072</v>
      </c>
      <c r="ER35">
        <v>63.94</v>
      </c>
      <c r="ES35">
        <v>25.72</v>
      </c>
      <c r="ET35">
        <v>14.41</v>
      </c>
      <c r="EU35">
        <v>1.97</v>
      </c>
      <c r="EV35">
        <v>23.81</v>
      </c>
      <c r="EW35">
        <v>2.4</v>
      </c>
      <c r="EX35">
        <v>0.17</v>
      </c>
      <c r="EY35">
        <v>0</v>
      </c>
      <c r="FQ35">
        <v>0</v>
      </c>
      <c r="FR35">
        <f t="shared" si="46"/>
        <v>0</v>
      </c>
      <c r="FS35">
        <v>0</v>
      </c>
      <c r="FT35" t="s">
        <v>1089</v>
      </c>
      <c r="FU35" t="s">
        <v>1090</v>
      </c>
      <c r="FX35">
        <v>81</v>
      </c>
      <c r="FY35">
        <v>72.25</v>
      </c>
      <c r="GA35" t="s">
        <v>1069</v>
      </c>
      <c r="GD35">
        <v>0</v>
      </c>
      <c r="GF35">
        <v>-1886295131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7"/>
        <v>0</v>
      </c>
      <c r="GM35">
        <f t="shared" si="48"/>
        <v>843.9</v>
      </c>
      <c r="GN35">
        <f t="shared" si="49"/>
        <v>843.9</v>
      </c>
      <c r="GO35">
        <f t="shared" si="50"/>
        <v>0</v>
      </c>
      <c r="GP35">
        <f t="shared" si="51"/>
        <v>0</v>
      </c>
      <c r="GR35">
        <v>0</v>
      </c>
      <c r="GS35">
        <v>3</v>
      </c>
      <c r="GT35">
        <v>0</v>
      </c>
      <c r="GU35" t="s">
        <v>1069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HC35">
        <f t="shared" si="54"/>
        <v>0</v>
      </c>
      <c r="IK35">
        <v>0</v>
      </c>
    </row>
    <row r="36" spans="1:245">
      <c r="A36">
        <v>17</v>
      </c>
      <c r="B36">
        <v>1</v>
      </c>
      <c r="C36">
        <f ca="1">ROW(SmtRes!A44)</f>
        <v>44</v>
      </c>
      <c r="D36">
        <f ca="1">ROW(EtalonRes!A53)</f>
        <v>53</v>
      </c>
      <c r="E36" t="s">
        <v>1133</v>
      </c>
      <c r="F36" t="s">
        <v>1134</v>
      </c>
      <c r="G36" t="s">
        <v>1135</v>
      </c>
      <c r="H36" t="s">
        <v>1081</v>
      </c>
      <c r="I36">
        <f>ROUND(73/100,9)</f>
        <v>0.73</v>
      </c>
      <c r="J36">
        <v>0</v>
      </c>
      <c r="O36">
        <f t="shared" si="21"/>
        <v>3369.49</v>
      </c>
      <c r="P36">
        <f t="shared" si="22"/>
        <v>0</v>
      </c>
      <c r="Q36">
        <f t="shared" si="23"/>
        <v>39.880000000000003</v>
      </c>
      <c r="R36">
        <f t="shared" si="24"/>
        <v>7.05</v>
      </c>
      <c r="S36">
        <f t="shared" si="25"/>
        <v>3329.61</v>
      </c>
      <c r="T36">
        <f t="shared" si="26"/>
        <v>0</v>
      </c>
      <c r="U36">
        <f t="shared" si="27"/>
        <v>63.072000000000003</v>
      </c>
      <c r="V36">
        <f t="shared" si="28"/>
        <v>9.9280000000000007E-2</v>
      </c>
      <c r="W36">
        <f t="shared" si="29"/>
        <v>0</v>
      </c>
      <c r="X36">
        <f t="shared" si="30"/>
        <v>3536.86</v>
      </c>
      <c r="Y36">
        <f t="shared" si="31"/>
        <v>1801.8</v>
      </c>
      <c r="AA36">
        <v>27906248</v>
      </c>
      <c r="AB36">
        <f t="shared" si="32"/>
        <v>755.44</v>
      </c>
      <c r="AC36">
        <f t="shared" si="57"/>
        <v>0</v>
      </c>
      <c r="AD36">
        <f>ROUND(((((ET36*0.8))-((EU36*0.8)))+AE36),2)</f>
        <v>8.94</v>
      </c>
      <c r="AE36">
        <f>ROUND(((EU36*0.8)),2)</f>
        <v>1.58</v>
      </c>
      <c r="AF36">
        <f>ROUND(((EV36*0.8)),2)</f>
        <v>746.5</v>
      </c>
      <c r="AG36">
        <f t="shared" si="33"/>
        <v>0</v>
      </c>
      <c r="AH36">
        <f>((EW36*0.8))</f>
        <v>86.4</v>
      </c>
      <c r="AI36">
        <f>((EX36*0.8))</f>
        <v>0.13600000000000001</v>
      </c>
      <c r="AJ36">
        <f t="shared" si="34"/>
        <v>0</v>
      </c>
      <c r="AK36">
        <v>4094.31</v>
      </c>
      <c r="AL36">
        <v>3150.02</v>
      </c>
      <c r="AM36">
        <v>11.17</v>
      </c>
      <c r="AN36">
        <v>1.97</v>
      </c>
      <c r="AO36">
        <v>933.12</v>
      </c>
      <c r="AP36">
        <v>0</v>
      </c>
      <c r="AQ36">
        <v>108</v>
      </c>
      <c r="AR36">
        <v>0.17</v>
      </c>
      <c r="AS36">
        <v>0</v>
      </c>
      <c r="AT36">
        <v>106</v>
      </c>
      <c r="AU36">
        <v>54</v>
      </c>
      <c r="AV36">
        <v>1</v>
      </c>
      <c r="AW36">
        <v>1</v>
      </c>
      <c r="AZ36">
        <v>6.11</v>
      </c>
      <c r="BA36">
        <v>6.11</v>
      </c>
      <c r="BB36">
        <v>6.11</v>
      </c>
      <c r="BC36">
        <v>6.11</v>
      </c>
      <c r="BD36" t="s">
        <v>1069</v>
      </c>
      <c r="BE36" t="s">
        <v>1069</v>
      </c>
      <c r="BF36" t="s">
        <v>1069</v>
      </c>
      <c r="BG36" t="s">
        <v>1069</v>
      </c>
      <c r="BH36">
        <v>0</v>
      </c>
      <c r="BI36">
        <v>1</v>
      </c>
      <c r="BJ36" t="s">
        <v>1136</v>
      </c>
      <c r="BM36">
        <v>10001</v>
      </c>
      <c r="BN36">
        <v>0</v>
      </c>
      <c r="BO36" t="s">
        <v>1069</v>
      </c>
      <c r="BP36">
        <v>0</v>
      </c>
      <c r="BQ36">
        <v>2</v>
      </c>
      <c r="BR36">
        <v>0</v>
      </c>
      <c r="BS36">
        <v>6.11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1069</v>
      </c>
      <c r="BZ36">
        <v>118</v>
      </c>
      <c r="CA36">
        <v>63</v>
      </c>
      <c r="CE36">
        <v>0</v>
      </c>
      <c r="CF36">
        <v>0</v>
      </c>
      <c r="CG36">
        <v>0</v>
      </c>
      <c r="CM36">
        <v>0</v>
      </c>
      <c r="CN36" t="s">
        <v>360</v>
      </c>
      <c r="CO36">
        <v>0</v>
      </c>
      <c r="CP36">
        <f t="shared" si="35"/>
        <v>3369.4900000000002</v>
      </c>
      <c r="CQ36">
        <f t="shared" si="36"/>
        <v>0</v>
      </c>
      <c r="CR36">
        <f t="shared" si="37"/>
        <v>54.623399999999997</v>
      </c>
      <c r="CS36">
        <f t="shared" si="38"/>
        <v>9.6538000000000004</v>
      </c>
      <c r="CT36">
        <f t="shared" si="39"/>
        <v>4561.1150000000007</v>
      </c>
      <c r="CU36">
        <f t="shared" si="40"/>
        <v>0</v>
      </c>
      <c r="CV36">
        <f t="shared" si="41"/>
        <v>86.4</v>
      </c>
      <c r="CW36">
        <f t="shared" si="42"/>
        <v>0.13600000000000001</v>
      </c>
      <c r="CX36">
        <f t="shared" si="43"/>
        <v>0</v>
      </c>
      <c r="CY36">
        <f t="shared" si="44"/>
        <v>3536.8596000000002</v>
      </c>
      <c r="CZ36">
        <f t="shared" si="45"/>
        <v>1801.7964000000002</v>
      </c>
      <c r="DC36" t="s">
        <v>1069</v>
      </c>
      <c r="DD36" t="s">
        <v>1097</v>
      </c>
      <c r="DE36" t="s">
        <v>1137</v>
      </c>
      <c r="DF36" t="s">
        <v>1137</v>
      </c>
      <c r="DG36" t="s">
        <v>1137</v>
      </c>
      <c r="DH36" t="s">
        <v>1069</v>
      </c>
      <c r="DI36" t="s">
        <v>1137</v>
      </c>
      <c r="DJ36" t="s">
        <v>1137</v>
      </c>
      <c r="DK36" t="s">
        <v>1069</v>
      </c>
      <c r="DL36" t="s">
        <v>1069</v>
      </c>
      <c r="DM36" t="s">
        <v>1069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1081</v>
      </c>
      <c r="DW36" t="s">
        <v>1081</v>
      </c>
      <c r="DX36">
        <v>100</v>
      </c>
      <c r="EE36">
        <v>27029023</v>
      </c>
      <c r="EF36">
        <v>2</v>
      </c>
      <c r="EG36" t="s">
        <v>1085</v>
      </c>
      <c r="EH36">
        <v>0</v>
      </c>
      <c r="EI36" t="s">
        <v>1069</v>
      </c>
      <c r="EJ36">
        <v>1</v>
      </c>
      <c r="EK36">
        <v>10001</v>
      </c>
      <c r="EL36" t="s">
        <v>1138</v>
      </c>
      <c r="EM36" t="s">
        <v>1139</v>
      </c>
      <c r="EO36" t="s">
        <v>1140</v>
      </c>
      <c r="EQ36">
        <v>131072</v>
      </c>
      <c r="ER36">
        <v>4094.31</v>
      </c>
      <c r="ES36">
        <v>3150.02</v>
      </c>
      <c r="ET36">
        <v>11.17</v>
      </c>
      <c r="EU36">
        <v>1.97</v>
      </c>
      <c r="EV36">
        <v>933.12</v>
      </c>
      <c r="EW36">
        <v>108</v>
      </c>
      <c r="EX36">
        <v>0.17</v>
      </c>
      <c r="EY36">
        <v>0</v>
      </c>
      <c r="FQ36">
        <v>0</v>
      </c>
      <c r="FR36">
        <f t="shared" si="46"/>
        <v>0</v>
      </c>
      <c r="FS36">
        <v>0</v>
      </c>
      <c r="FT36" t="s">
        <v>1089</v>
      </c>
      <c r="FU36" t="s">
        <v>1090</v>
      </c>
      <c r="FX36">
        <v>106.2</v>
      </c>
      <c r="FY36">
        <v>53.55</v>
      </c>
      <c r="GA36" t="s">
        <v>1069</v>
      </c>
      <c r="GD36">
        <v>0</v>
      </c>
      <c r="GF36">
        <v>1445814459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7"/>
        <v>0</v>
      </c>
      <c r="GM36">
        <f t="shared" si="48"/>
        <v>8708.15</v>
      </c>
      <c r="GN36">
        <f t="shared" si="49"/>
        <v>8708.15</v>
      </c>
      <c r="GO36">
        <f t="shared" si="50"/>
        <v>0</v>
      </c>
      <c r="GP36">
        <f t="shared" si="51"/>
        <v>0</v>
      </c>
      <c r="GR36">
        <v>0</v>
      </c>
      <c r="GS36">
        <v>3</v>
      </c>
      <c r="GT36">
        <v>0</v>
      </c>
      <c r="GU36" t="s">
        <v>1069</v>
      </c>
      <c r="GV36">
        <f t="shared" si="52"/>
        <v>0</v>
      </c>
      <c r="GW36">
        <v>1</v>
      </c>
      <c r="GX36">
        <f t="shared" si="53"/>
        <v>0</v>
      </c>
      <c r="HA36">
        <v>0</v>
      </c>
      <c r="HB36">
        <v>0</v>
      </c>
      <c r="HC36">
        <f t="shared" si="54"/>
        <v>0</v>
      </c>
      <c r="IK36">
        <v>0</v>
      </c>
    </row>
    <row r="37" spans="1:245">
      <c r="A37">
        <v>17</v>
      </c>
      <c r="B37">
        <v>1</v>
      </c>
      <c r="C37">
        <f ca="1">ROW(SmtRes!A50)</f>
        <v>50</v>
      </c>
      <c r="D37">
        <f ca="1">ROW(EtalonRes!A60)</f>
        <v>60</v>
      </c>
      <c r="E37" t="s">
        <v>1141</v>
      </c>
      <c r="F37" t="s">
        <v>1142</v>
      </c>
      <c r="G37" t="s">
        <v>1143</v>
      </c>
      <c r="H37" t="s">
        <v>1094</v>
      </c>
      <c r="I37">
        <f>ROUND(600.81/1000,9)</f>
        <v>0.60080999999999996</v>
      </c>
      <c r="J37">
        <v>0</v>
      </c>
      <c r="O37">
        <f t="shared" si="21"/>
        <v>2305.5</v>
      </c>
      <c r="P37">
        <f t="shared" si="22"/>
        <v>0</v>
      </c>
      <c r="Q37">
        <f t="shared" si="23"/>
        <v>307.7</v>
      </c>
      <c r="R37">
        <f t="shared" si="24"/>
        <v>19.38</v>
      </c>
      <c r="S37">
        <f t="shared" si="25"/>
        <v>1997.8</v>
      </c>
      <c r="T37">
        <f t="shared" si="26"/>
        <v>0</v>
      </c>
      <c r="U37">
        <f t="shared" si="27"/>
        <v>35.617819229999995</v>
      </c>
      <c r="V37">
        <f t="shared" si="28"/>
        <v>0.27336854999999993</v>
      </c>
      <c r="W37">
        <f t="shared" si="29"/>
        <v>0</v>
      </c>
      <c r="X37">
        <f t="shared" si="30"/>
        <v>1997.01</v>
      </c>
      <c r="Y37">
        <f t="shared" si="31"/>
        <v>1210.31</v>
      </c>
      <c r="AA37">
        <v>27906248</v>
      </c>
      <c r="AB37">
        <f t="shared" si="32"/>
        <v>628.04</v>
      </c>
      <c r="AC37">
        <f t="shared" si="57"/>
        <v>0</v>
      </c>
      <c r="AD37">
        <f>ROUND(((((ET37*0.7))-((EU37*0.7)))+AE37),2)</f>
        <v>83.82</v>
      </c>
      <c r="AE37">
        <f>ROUND(((EU37*0.7)),2)</f>
        <v>5.28</v>
      </c>
      <c r="AF37">
        <f>ROUND(((EV37*0.7)),2)</f>
        <v>544.22</v>
      </c>
      <c r="AG37">
        <f t="shared" si="33"/>
        <v>0</v>
      </c>
      <c r="AH37">
        <f>((EW37*0.7))</f>
        <v>59.282999999999994</v>
      </c>
      <c r="AI37">
        <f>((EX37*0.7))</f>
        <v>0.45499999999999996</v>
      </c>
      <c r="AJ37">
        <f t="shared" si="34"/>
        <v>0</v>
      </c>
      <c r="AK37">
        <v>981.19</v>
      </c>
      <c r="AL37">
        <v>84</v>
      </c>
      <c r="AM37">
        <v>119.74</v>
      </c>
      <c r="AN37">
        <v>7.54</v>
      </c>
      <c r="AO37">
        <v>777.45</v>
      </c>
      <c r="AP37">
        <v>0</v>
      </c>
      <c r="AQ37">
        <v>84.69</v>
      </c>
      <c r="AR37">
        <v>0.65</v>
      </c>
      <c r="AS37">
        <v>0</v>
      </c>
      <c r="AT37">
        <v>99</v>
      </c>
      <c r="AU37">
        <v>60</v>
      </c>
      <c r="AV37">
        <v>1</v>
      </c>
      <c r="AW37">
        <v>1</v>
      </c>
      <c r="AZ37">
        <v>6.11</v>
      </c>
      <c r="BA37">
        <v>6.11</v>
      </c>
      <c r="BB37">
        <v>6.11</v>
      </c>
      <c r="BC37">
        <v>6.11</v>
      </c>
      <c r="BD37" t="s">
        <v>1069</v>
      </c>
      <c r="BE37" t="s">
        <v>1069</v>
      </c>
      <c r="BF37" t="s">
        <v>1069</v>
      </c>
      <c r="BG37" t="s">
        <v>1069</v>
      </c>
      <c r="BH37">
        <v>0</v>
      </c>
      <c r="BI37">
        <v>1</v>
      </c>
      <c r="BJ37" t="s">
        <v>1144</v>
      </c>
      <c r="BM37">
        <v>46001</v>
      </c>
      <c r="BN37">
        <v>0</v>
      </c>
      <c r="BO37" t="s">
        <v>1069</v>
      </c>
      <c r="BP37">
        <v>0</v>
      </c>
      <c r="BQ37">
        <v>2</v>
      </c>
      <c r="BR37">
        <v>0</v>
      </c>
      <c r="BS37">
        <v>6.11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1069</v>
      </c>
      <c r="BZ37">
        <v>110</v>
      </c>
      <c r="CA37">
        <v>70</v>
      </c>
      <c r="CE37">
        <v>0</v>
      </c>
      <c r="CF37">
        <v>0</v>
      </c>
      <c r="CG37">
        <v>0</v>
      </c>
      <c r="CM37">
        <v>0</v>
      </c>
      <c r="CN37" t="s">
        <v>1096</v>
      </c>
      <c r="CO37">
        <v>0</v>
      </c>
      <c r="CP37">
        <f t="shared" si="35"/>
        <v>2305.5</v>
      </c>
      <c r="CQ37">
        <f t="shared" si="36"/>
        <v>0</v>
      </c>
      <c r="CR37">
        <f t="shared" si="37"/>
        <v>512.14019999999994</v>
      </c>
      <c r="CS37">
        <f t="shared" si="38"/>
        <v>32.260800000000003</v>
      </c>
      <c r="CT37">
        <f t="shared" si="39"/>
        <v>3325.1842000000001</v>
      </c>
      <c r="CU37">
        <f t="shared" si="40"/>
        <v>0</v>
      </c>
      <c r="CV37">
        <f t="shared" si="41"/>
        <v>59.282999999999994</v>
      </c>
      <c r="CW37">
        <f t="shared" si="42"/>
        <v>0.45499999999999996</v>
      </c>
      <c r="CX37">
        <f t="shared" si="43"/>
        <v>0</v>
      </c>
      <c r="CY37">
        <f t="shared" si="44"/>
        <v>1997.0082</v>
      </c>
      <c r="CZ37">
        <f t="shared" si="45"/>
        <v>1210.308</v>
      </c>
      <c r="DC37" t="s">
        <v>1069</v>
      </c>
      <c r="DD37" t="s">
        <v>1097</v>
      </c>
      <c r="DE37" t="s">
        <v>1098</v>
      </c>
      <c r="DF37" t="s">
        <v>1098</v>
      </c>
      <c r="DG37" t="s">
        <v>1098</v>
      </c>
      <c r="DH37" t="s">
        <v>1069</v>
      </c>
      <c r="DI37" t="s">
        <v>1098</v>
      </c>
      <c r="DJ37" t="s">
        <v>1098</v>
      </c>
      <c r="DK37" t="s">
        <v>1069</v>
      </c>
      <c r="DL37" t="s">
        <v>1069</v>
      </c>
      <c r="DM37" t="s">
        <v>1069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1094</v>
      </c>
      <c r="DW37" t="s">
        <v>1094</v>
      </c>
      <c r="DX37">
        <v>1000</v>
      </c>
      <c r="EE37">
        <v>27029091</v>
      </c>
      <c r="EF37">
        <v>2</v>
      </c>
      <c r="EG37" t="s">
        <v>1085</v>
      </c>
      <c r="EH37">
        <v>0</v>
      </c>
      <c r="EI37" t="s">
        <v>1069</v>
      </c>
      <c r="EJ37">
        <v>1</v>
      </c>
      <c r="EK37">
        <v>46001</v>
      </c>
      <c r="EL37" t="s">
        <v>1126</v>
      </c>
      <c r="EM37" t="s">
        <v>1127</v>
      </c>
      <c r="EO37" t="s">
        <v>1101</v>
      </c>
      <c r="EQ37">
        <v>131072</v>
      </c>
      <c r="ER37">
        <v>981.19</v>
      </c>
      <c r="ES37">
        <v>84</v>
      </c>
      <c r="ET37">
        <v>119.74</v>
      </c>
      <c r="EU37">
        <v>7.54</v>
      </c>
      <c r="EV37">
        <v>777.45</v>
      </c>
      <c r="EW37">
        <v>84.69</v>
      </c>
      <c r="EX37">
        <v>0.65</v>
      </c>
      <c r="EY37">
        <v>0</v>
      </c>
      <c r="FQ37">
        <v>0</v>
      </c>
      <c r="FR37">
        <f t="shared" si="46"/>
        <v>0</v>
      </c>
      <c r="FS37">
        <v>0</v>
      </c>
      <c r="FT37" t="s">
        <v>1089</v>
      </c>
      <c r="FU37" t="s">
        <v>1090</v>
      </c>
      <c r="FX37">
        <v>99</v>
      </c>
      <c r="FY37">
        <v>59.5</v>
      </c>
      <c r="GA37" t="s">
        <v>1069</v>
      </c>
      <c r="GD37">
        <v>0</v>
      </c>
      <c r="GF37">
        <v>649410205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7"/>
        <v>0</v>
      </c>
      <c r="GM37">
        <f t="shared" si="48"/>
        <v>5512.82</v>
      </c>
      <c r="GN37">
        <f t="shared" si="49"/>
        <v>5512.82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1069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HC37">
        <f t="shared" si="54"/>
        <v>0</v>
      </c>
      <c r="IK37">
        <v>0</v>
      </c>
    </row>
    <row r="38" spans="1:245">
      <c r="A38">
        <v>17</v>
      </c>
      <c r="B38">
        <v>1</v>
      </c>
      <c r="C38">
        <f ca="1">ROW(SmtRes!A58)</f>
        <v>58</v>
      </c>
      <c r="D38">
        <f ca="1">ROW(EtalonRes!A68)</f>
        <v>68</v>
      </c>
      <c r="E38" t="s">
        <v>1145</v>
      </c>
      <c r="F38" t="s">
        <v>1146</v>
      </c>
      <c r="G38" t="s">
        <v>1147</v>
      </c>
      <c r="H38" t="s">
        <v>1081</v>
      </c>
      <c r="I38">
        <f>ROUND(26.96/100,9)</f>
        <v>0.26960000000000001</v>
      </c>
      <c r="J38">
        <v>0</v>
      </c>
      <c r="O38">
        <f t="shared" si="21"/>
        <v>1581.42</v>
      </c>
      <c r="P38">
        <f t="shared" si="22"/>
        <v>0</v>
      </c>
      <c r="Q38">
        <f t="shared" si="23"/>
        <v>198.58</v>
      </c>
      <c r="R38">
        <f t="shared" si="24"/>
        <v>27.05</v>
      </c>
      <c r="S38">
        <f t="shared" si="25"/>
        <v>1382.84</v>
      </c>
      <c r="T38">
        <f t="shared" si="26"/>
        <v>0</v>
      </c>
      <c r="U38">
        <f t="shared" si="27"/>
        <v>27.975852800000006</v>
      </c>
      <c r="V38">
        <f t="shared" si="28"/>
        <v>0.34724480000000008</v>
      </c>
      <c r="W38">
        <f t="shared" si="29"/>
        <v>0</v>
      </c>
      <c r="X38">
        <f t="shared" si="30"/>
        <v>1494.48</v>
      </c>
      <c r="Y38">
        <f t="shared" si="31"/>
        <v>761.34</v>
      </c>
      <c r="AA38">
        <v>27906248</v>
      </c>
      <c r="AB38">
        <f t="shared" si="32"/>
        <v>960.03</v>
      </c>
      <c r="AC38">
        <f t="shared" si="57"/>
        <v>0</v>
      </c>
      <c r="AD38">
        <f>ROUND(((((ET38*0.8))-((EU38*0.8)))+AE38),2)</f>
        <v>120.55</v>
      </c>
      <c r="AE38">
        <f t="shared" ref="AE38:AF40" si="58">ROUND(((EU38*0.8)),2)</f>
        <v>16.420000000000002</v>
      </c>
      <c r="AF38">
        <f t="shared" si="58"/>
        <v>839.48</v>
      </c>
      <c r="AG38">
        <f t="shared" si="33"/>
        <v>0</v>
      </c>
      <c r="AH38">
        <f t="shared" ref="AH38:AI40" si="59">((EW38*0.8))</f>
        <v>103.76800000000001</v>
      </c>
      <c r="AI38">
        <f t="shared" si="59"/>
        <v>1.2880000000000003</v>
      </c>
      <c r="AJ38">
        <f t="shared" si="34"/>
        <v>0</v>
      </c>
      <c r="AK38">
        <v>8166.64</v>
      </c>
      <c r="AL38">
        <v>6966.61</v>
      </c>
      <c r="AM38">
        <v>150.68</v>
      </c>
      <c r="AN38">
        <v>20.52</v>
      </c>
      <c r="AO38">
        <v>1049.3499999999999</v>
      </c>
      <c r="AP38">
        <v>0</v>
      </c>
      <c r="AQ38">
        <v>129.71</v>
      </c>
      <c r="AR38">
        <v>1.61</v>
      </c>
      <c r="AS38">
        <v>0</v>
      </c>
      <c r="AT38">
        <v>106</v>
      </c>
      <c r="AU38">
        <v>54</v>
      </c>
      <c r="AV38">
        <v>1</v>
      </c>
      <c r="AW38">
        <v>1</v>
      </c>
      <c r="AZ38">
        <v>6.11</v>
      </c>
      <c r="BA38">
        <v>6.11</v>
      </c>
      <c r="BB38">
        <v>6.11</v>
      </c>
      <c r="BC38">
        <v>6.11</v>
      </c>
      <c r="BD38" t="s">
        <v>1069</v>
      </c>
      <c r="BE38" t="s">
        <v>1069</v>
      </c>
      <c r="BF38" t="s">
        <v>1069</v>
      </c>
      <c r="BG38" t="s">
        <v>1069</v>
      </c>
      <c r="BH38">
        <v>0</v>
      </c>
      <c r="BI38">
        <v>1</v>
      </c>
      <c r="BJ38" t="s">
        <v>1148</v>
      </c>
      <c r="BM38">
        <v>10001</v>
      </c>
      <c r="BN38">
        <v>0</v>
      </c>
      <c r="BO38" t="s">
        <v>1069</v>
      </c>
      <c r="BP38">
        <v>0</v>
      </c>
      <c r="BQ38">
        <v>2</v>
      </c>
      <c r="BR38">
        <v>0</v>
      </c>
      <c r="BS38">
        <v>6.11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1069</v>
      </c>
      <c r="BZ38">
        <v>118</v>
      </c>
      <c r="CA38">
        <v>63</v>
      </c>
      <c r="CE38">
        <v>0</v>
      </c>
      <c r="CF38">
        <v>0</v>
      </c>
      <c r="CG38">
        <v>0</v>
      </c>
      <c r="CM38">
        <v>0</v>
      </c>
      <c r="CN38" t="s">
        <v>1149</v>
      </c>
      <c r="CO38">
        <v>0</v>
      </c>
      <c r="CP38">
        <f t="shared" si="35"/>
        <v>1581.4199999999998</v>
      </c>
      <c r="CQ38">
        <f t="shared" si="36"/>
        <v>0</v>
      </c>
      <c r="CR38">
        <f t="shared" si="37"/>
        <v>736.56050000000005</v>
      </c>
      <c r="CS38">
        <f t="shared" si="38"/>
        <v>100.32620000000001</v>
      </c>
      <c r="CT38">
        <f t="shared" si="39"/>
        <v>5129.2228000000005</v>
      </c>
      <c r="CU38">
        <f t="shared" si="40"/>
        <v>0</v>
      </c>
      <c r="CV38">
        <f t="shared" si="41"/>
        <v>103.76800000000001</v>
      </c>
      <c r="CW38">
        <f t="shared" si="42"/>
        <v>1.2880000000000003</v>
      </c>
      <c r="CX38">
        <f t="shared" si="43"/>
        <v>0</v>
      </c>
      <c r="CY38">
        <f t="shared" si="44"/>
        <v>1494.4834000000001</v>
      </c>
      <c r="CZ38">
        <f t="shared" si="45"/>
        <v>761.34059999999999</v>
      </c>
      <c r="DC38" t="s">
        <v>1069</v>
      </c>
      <c r="DD38" t="s">
        <v>1097</v>
      </c>
      <c r="DE38" t="s">
        <v>1137</v>
      </c>
      <c r="DF38" t="s">
        <v>1137</v>
      </c>
      <c r="DG38" t="s">
        <v>1137</v>
      </c>
      <c r="DH38" t="s">
        <v>1069</v>
      </c>
      <c r="DI38" t="s">
        <v>1137</v>
      </c>
      <c r="DJ38" t="s">
        <v>1137</v>
      </c>
      <c r="DK38" t="s">
        <v>1069</v>
      </c>
      <c r="DL38" t="s">
        <v>1069</v>
      </c>
      <c r="DM38" t="s">
        <v>1069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1081</v>
      </c>
      <c r="DW38" t="s">
        <v>1081</v>
      </c>
      <c r="DX38">
        <v>100</v>
      </c>
      <c r="EE38">
        <v>27029023</v>
      </c>
      <c r="EF38">
        <v>2</v>
      </c>
      <c r="EG38" t="s">
        <v>1085</v>
      </c>
      <c r="EH38">
        <v>0</v>
      </c>
      <c r="EI38" t="s">
        <v>1069</v>
      </c>
      <c r="EJ38">
        <v>1</v>
      </c>
      <c r="EK38">
        <v>10001</v>
      </c>
      <c r="EL38" t="s">
        <v>1138</v>
      </c>
      <c r="EM38" t="s">
        <v>1139</v>
      </c>
      <c r="EO38" t="s">
        <v>1150</v>
      </c>
      <c r="EQ38">
        <v>131072</v>
      </c>
      <c r="ER38">
        <v>8166.64</v>
      </c>
      <c r="ES38">
        <v>6966.61</v>
      </c>
      <c r="ET38">
        <v>150.68</v>
      </c>
      <c r="EU38">
        <v>20.52</v>
      </c>
      <c r="EV38">
        <v>1049.3499999999999</v>
      </c>
      <c r="EW38">
        <v>129.71</v>
      </c>
      <c r="EX38">
        <v>1.61</v>
      </c>
      <c r="EY38">
        <v>0</v>
      </c>
      <c r="FQ38">
        <v>0</v>
      </c>
      <c r="FR38">
        <f t="shared" si="46"/>
        <v>0</v>
      </c>
      <c r="FS38">
        <v>0</v>
      </c>
      <c r="FT38" t="s">
        <v>1089</v>
      </c>
      <c r="FU38" t="s">
        <v>1090</v>
      </c>
      <c r="FX38">
        <v>106.2</v>
      </c>
      <c r="FY38">
        <v>53.55</v>
      </c>
      <c r="GA38" t="s">
        <v>1069</v>
      </c>
      <c r="GD38">
        <v>0</v>
      </c>
      <c r="GF38">
        <v>1270186788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7"/>
        <v>0</v>
      </c>
      <c r="GM38">
        <f t="shared" si="48"/>
        <v>3837.24</v>
      </c>
      <c r="GN38">
        <f t="shared" si="49"/>
        <v>3837.24</v>
      </c>
      <c r="GO38">
        <f t="shared" si="50"/>
        <v>0</v>
      </c>
      <c r="GP38">
        <f t="shared" si="51"/>
        <v>0</v>
      </c>
      <c r="GR38">
        <v>0</v>
      </c>
      <c r="GS38">
        <v>3</v>
      </c>
      <c r="GT38">
        <v>0</v>
      </c>
      <c r="GU38" t="s">
        <v>1069</v>
      </c>
      <c r="GV38">
        <f t="shared" si="52"/>
        <v>0</v>
      </c>
      <c r="GW38">
        <v>1</v>
      </c>
      <c r="GX38">
        <f t="shared" si="53"/>
        <v>0</v>
      </c>
      <c r="HA38">
        <v>0</v>
      </c>
      <c r="HB38">
        <v>0</v>
      </c>
      <c r="HC38">
        <f t="shared" si="54"/>
        <v>0</v>
      </c>
      <c r="IK38">
        <v>0</v>
      </c>
    </row>
    <row r="39" spans="1:245">
      <c r="A39">
        <v>17</v>
      </c>
      <c r="B39">
        <v>1</v>
      </c>
      <c r="C39">
        <f ca="1">ROW(SmtRes!A66)</f>
        <v>66</v>
      </c>
      <c r="D39">
        <f ca="1">ROW(EtalonRes!A76)</f>
        <v>76</v>
      </c>
      <c r="E39" t="s">
        <v>1151</v>
      </c>
      <c r="F39" t="s">
        <v>1152</v>
      </c>
      <c r="G39" t="s">
        <v>1153</v>
      </c>
      <c r="H39" t="s">
        <v>1131</v>
      </c>
      <c r="I39">
        <v>16.8</v>
      </c>
      <c r="J39">
        <v>0</v>
      </c>
      <c r="O39">
        <f t="shared" si="21"/>
        <v>3546.49</v>
      </c>
      <c r="P39">
        <f t="shared" si="22"/>
        <v>0</v>
      </c>
      <c r="Q39">
        <f t="shared" si="23"/>
        <v>323.33999999999997</v>
      </c>
      <c r="R39">
        <f t="shared" si="24"/>
        <v>57.48</v>
      </c>
      <c r="S39">
        <f t="shared" si="25"/>
        <v>3223.15</v>
      </c>
      <c r="T39">
        <f t="shared" si="26"/>
        <v>0</v>
      </c>
      <c r="U39">
        <f t="shared" si="27"/>
        <v>54.835200000000007</v>
      </c>
      <c r="V39">
        <f t="shared" si="28"/>
        <v>0.80640000000000001</v>
      </c>
      <c r="W39">
        <f t="shared" si="29"/>
        <v>0</v>
      </c>
      <c r="X39">
        <f t="shared" si="30"/>
        <v>3477.47</v>
      </c>
      <c r="Y39">
        <f t="shared" si="31"/>
        <v>1771.54</v>
      </c>
      <c r="AA39">
        <v>27906248</v>
      </c>
      <c r="AB39">
        <f t="shared" si="32"/>
        <v>34.549999999999997</v>
      </c>
      <c r="AC39">
        <f t="shared" si="57"/>
        <v>0</v>
      </c>
      <c r="AD39">
        <f>ROUND(((((ET39*0.8))-((EU39*0.8)))+AE39),2)</f>
        <v>3.15</v>
      </c>
      <c r="AE39">
        <f t="shared" si="58"/>
        <v>0.56000000000000005</v>
      </c>
      <c r="AF39">
        <f t="shared" si="58"/>
        <v>31.4</v>
      </c>
      <c r="AG39">
        <f t="shared" si="33"/>
        <v>0</v>
      </c>
      <c r="AH39">
        <f t="shared" si="59"/>
        <v>3.2640000000000002</v>
      </c>
      <c r="AI39">
        <f t="shared" si="59"/>
        <v>4.8000000000000001E-2</v>
      </c>
      <c r="AJ39">
        <f t="shared" si="34"/>
        <v>0</v>
      </c>
      <c r="AK39">
        <v>441.48</v>
      </c>
      <c r="AL39">
        <v>398.29</v>
      </c>
      <c r="AM39">
        <v>3.94</v>
      </c>
      <c r="AN39">
        <v>0.7</v>
      </c>
      <c r="AO39">
        <v>39.25</v>
      </c>
      <c r="AP39">
        <v>0</v>
      </c>
      <c r="AQ39">
        <v>4.08</v>
      </c>
      <c r="AR39">
        <v>0.06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6.11</v>
      </c>
      <c r="BA39">
        <v>6.11</v>
      </c>
      <c r="BB39">
        <v>6.11</v>
      </c>
      <c r="BC39">
        <v>6.11</v>
      </c>
      <c r="BD39" t="s">
        <v>1069</v>
      </c>
      <c r="BE39" t="s">
        <v>1069</v>
      </c>
      <c r="BF39" t="s">
        <v>1069</v>
      </c>
      <c r="BG39" t="s">
        <v>1069</v>
      </c>
      <c r="BH39">
        <v>0</v>
      </c>
      <c r="BI39">
        <v>1</v>
      </c>
      <c r="BJ39" t="s">
        <v>1154</v>
      </c>
      <c r="BM39">
        <v>10001</v>
      </c>
      <c r="BN39">
        <v>0</v>
      </c>
      <c r="BO39" t="s">
        <v>1069</v>
      </c>
      <c r="BP39">
        <v>0</v>
      </c>
      <c r="BQ39">
        <v>2</v>
      </c>
      <c r="BR39">
        <v>0</v>
      </c>
      <c r="BS39">
        <v>6.11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1069</v>
      </c>
      <c r="BZ39">
        <v>118</v>
      </c>
      <c r="CA39">
        <v>63</v>
      </c>
      <c r="CE39">
        <v>0</v>
      </c>
      <c r="CF39">
        <v>0</v>
      </c>
      <c r="CG39">
        <v>0</v>
      </c>
      <c r="CM39">
        <v>0</v>
      </c>
      <c r="CN39" t="s">
        <v>1149</v>
      </c>
      <c r="CO39">
        <v>0</v>
      </c>
      <c r="CP39">
        <f t="shared" si="35"/>
        <v>3546.4900000000002</v>
      </c>
      <c r="CQ39">
        <f t="shared" si="36"/>
        <v>0</v>
      </c>
      <c r="CR39">
        <f t="shared" si="37"/>
        <v>19.246500000000001</v>
      </c>
      <c r="CS39">
        <f t="shared" si="38"/>
        <v>3.4216000000000006</v>
      </c>
      <c r="CT39">
        <f t="shared" si="39"/>
        <v>191.85400000000001</v>
      </c>
      <c r="CU39">
        <f t="shared" si="40"/>
        <v>0</v>
      </c>
      <c r="CV39">
        <f t="shared" si="41"/>
        <v>3.2640000000000002</v>
      </c>
      <c r="CW39">
        <f t="shared" si="42"/>
        <v>4.8000000000000001E-2</v>
      </c>
      <c r="CX39">
        <f t="shared" si="43"/>
        <v>0</v>
      </c>
      <c r="CY39">
        <f t="shared" si="44"/>
        <v>3477.4678000000004</v>
      </c>
      <c r="CZ39">
        <f t="shared" si="45"/>
        <v>1771.5402000000001</v>
      </c>
      <c r="DC39" t="s">
        <v>1069</v>
      </c>
      <c r="DD39" t="s">
        <v>1097</v>
      </c>
      <c r="DE39" t="s">
        <v>1137</v>
      </c>
      <c r="DF39" t="s">
        <v>1137</v>
      </c>
      <c r="DG39" t="s">
        <v>1137</v>
      </c>
      <c r="DH39" t="s">
        <v>1069</v>
      </c>
      <c r="DI39" t="s">
        <v>1137</v>
      </c>
      <c r="DJ39" t="s">
        <v>1137</v>
      </c>
      <c r="DK39" t="s">
        <v>1069</v>
      </c>
      <c r="DL39" t="s">
        <v>1069</v>
      </c>
      <c r="DM39" t="s">
        <v>1069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1131</v>
      </c>
      <c r="DW39" t="s">
        <v>1131</v>
      </c>
      <c r="DX39">
        <v>1</v>
      </c>
      <c r="EE39">
        <v>27029023</v>
      </c>
      <c r="EF39">
        <v>2</v>
      </c>
      <c r="EG39" t="s">
        <v>1085</v>
      </c>
      <c r="EH39">
        <v>0</v>
      </c>
      <c r="EI39" t="s">
        <v>1069</v>
      </c>
      <c r="EJ39">
        <v>1</v>
      </c>
      <c r="EK39">
        <v>10001</v>
      </c>
      <c r="EL39" t="s">
        <v>1138</v>
      </c>
      <c r="EM39" t="s">
        <v>1139</v>
      </c>
      <c r="EO39" t="s">
        <v>1150</v>
      </c>
      <c r="EQ39">
        <v>131072</v>
      </c>
      <c r="ER39">
        <v>441.48</v>
      </c>
      <c r="ES39">
        <v>398.29</v>
      </c>
      <c r="ET39">
        <v>3.94</v>
      </c>
      <c r="EU39">
        <v>0.7</v>
      </c>
      <c r="EV39">
        <v>39.25</v>
      </c>
      <c r="EW39">
        <v>4.08</v>
      </c>
      <c r="EX39">
        <v>0.06</v>
      </c>
      <c r="EY39">
        <v>0</v>
      </c>
      <c r="FQ39">
        <v>0</v>
      </c>
      <c r="FR39">
        <f t="shared" si="46"/>
        <v>0</v>
      </c>
      <c r="FS39">
        <v>0</v>
      </c>
      <c r="FT39" t="s">
        <v>1089</v>
      </c>
      <c r="FU39" t="s">
        <v>1090</v>
      </c>
      <c r="FX39">
        <v>106.2</v>
      </c>
      <c r="FY39">
        <v>53.55</v>
      </c>
      <c r="GA39" t="s">
        <v>1069</v>
      </c>
      <c r="GD39">
        <v>0</v>
      </c>
      <c r="GF39">
        <v>-360648514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7"/>
        <v>0</v>
      </c>
      <c r="GM39">
        <f t="shared" si="48"/>
        <v>8795.5</v>
      </c>
      <c r="GN39">
        <f t="shared" si="49"/>
        <v>8795.5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1069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HC39">
        <f t="shared" si="54"/>
        <v>0</v>
      </c>
      <c r="IK39">
        <v>0</v>
      </c>
    </row>
    <row r="40" spans="1:245">
      <c r="A40">
        <v>17</v>
      </c>
      <c r="B40">
        <v>1</v>
      </c>
      <c r="C40">
        <f ca="1">ROW(SmtRes!A71)</f>
        <v>71</v>
      </c>
      <c r="D40">
        <f ca="1">ROW(EtalonRes!A81)</f>
        <v>81</v>
      </c>
      <c r="E40" t="s">
        <v>1155</v>
      </c>
      <c r="F40" t="s">
        <v>1156</v>
      </c>
      <c r="G40" t="s">
        <v>1157</v>
      </c>
      <c r="H40" t="s">
        <v>1081</v>
      </c>
      <c r="I40">
        <f>ROUND(10.2/100,9)</f>
        <v>0.10199999999999999</v>
      </c>
      <c r="J40">
        <v>0</v>
      </c>
      <c r="O40">
        <f t="shared" si="21"/>
        <v>256.20999999999998</v>
      </c>
      <c r="P40">
        <f t="shared" si="22"/>
        <v>0</v>
      </c>
      <c r="Q40">
        <f t="shared" si="23"/>
        <v>69.28</v>
      </c>
      <c r="R40">
        <f t="shared" si="24"/>
        <v>10.16</v>
      </c>
      <c r="S40">
        <f t="shared" si="25"/>
        <v>186.93</v>
      </c>
      <c r="T40">
        <f t="shared" si="26"/>
        <v>0</v>
      </c>
      <c r="U40">
        <f t="shared" si="27"/>
        <v>3.744624</v>
      </c>
      <c r="V40">
        <f t="shared" si="28"/>
        <v>0.13464000000000001</v>
      </c>
      <c r="W40">
        <f t="shared" si="29"/>
        <v>0</v>
      </c>
      <c r="X40">
        <f t="shared" si="30"/>
        <v>208.92</v>
      </c>
      <c r="Y40">
        <f t="shared" si="31"/>
        <v>106.43</v>
      </c>
      <c r="AA40">
        <v>27906248</v>
      </c>
      <c r="AB40">
        <f t="shared" si="32"/>
        <v>411.11</v>
      </c>
      <c r="AC40">
        <f t="shared" si="57"/>
        <v>0</v>
      </c>
      <c r="AD40">
        <f>ROUND(((((ET40*0.8))-((EU40*0.8)))+AE40),2)</f>
        <v>111.17</v>
      </c>
      <c r="AE40">
        <f t="shared" si="58"/>
        <v>16.309999999999999</v>
      </c>
      <c r="AF40">
        <f t="shared" si="58"/>
        <v>299.94</v>
      </c>
      <c r="AG40">
        <f t="shared" si="33"/>
        <v>0</v>
      </c>
      <c r="AH40">
        <f t="shared" si="59"/>
        <v>36.712000000000003</v>
      </c>
      <c r="AI40">
        <f t="shared" si="59"/>
        <v>1.32</v>
      </c>
      <c r="AJ40">
        <f t="shared" si="34"/>
        <v>0</v>
      </c>
      <c r="AK40">
        <v>609.70000000000005</v>
      </c>
      <c r="AL40">
        <v>95.82</v>
      </c>
      <c r="AM40">
        <v>138.96</v>
      </c>
      <c r="AN40">
        <v>20.39</v>
      </c>
      <c r="AO40">
        <v>374.92</v>
      </c>
      <c r="AP40">
        <v>0</v>
      </c>
      <c r="AQ40">
        <v>45.89</v>
      </c>
      <c r="AR40">
        <v>1.65</v>
      </c>
      <c r="AS40">
        <v>0</v>
      </c>
      <c r="AT40">
        <v>106</v>
      </c>
      <c r="AU40">
        <v>54</v>
      </c>
      <c r="AV40">
        <v>1</v>
      </c>
      <c r="AW40">
        <v>1</v>
      </c>
      <c r="AZ40">
        <v>6.11</v>
      </c>
      <c r="BA40">
        <v>6.11</v>
      </c>
      <c r="BB40">
        <v>6.11</v>
      </c>
      <c r="BC40">
        <v>6.11</v>
      </c>
      <c r="BD40" t="s">
        <v>1069</v>
      </c>
      <c r="BE40" t="s">
        <v>1069</v>
      </c>
      <c r="BF40" t="s">
        <v>1069</v>
      </c>
      <c r="BG40" t="s">
        <v>1069</v>
      </c>
      <c r="BH40">
        <v>0</v>
      </c>
      <c r="BI40">
        <v>1</v>
      </c>
      <c r="BJ40" t="s">
        <v>1158</v>
      </c>
      <c r="BM40">
        <v>10001</v>
      </c>
      <c r="BN40">
        <v>0</v>
      </c>
      <c r="BO40" t="s">
        <v>1069</v>
      </c>
      <c r="BP40">
        <v>0</v>
      </c>
      <c r="BQ40">
        <v>2</v>
      </c>
      <c r="BR40">
        <v>0</v>
      </c>
      <c r="BS40">
        <v>6.11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1069</v>
      </c>
      <c r="BZ40">
        <v>118</v>
      </c>
      <c r="CA40">
        <v>63</v>
      </c>
      <c r="CE40">
        <v>0</v>
      </c>
      <c r="CF40">
        <v>0</v>
      </c>
      <c r="CG40">
        <v>0</v>
      </c>
      <c r="CM40">
        <v>0</v>
      </c>
      <c r="CN40" t="s">
        <v>1149</v>
      </c>
      <c r="CO40">
        <v>0</v>
      </c>
      <c r="CP40">
        <f t="shared" si="35"/>
        <v>256.21000000000004</v>
      </c>
      <c r="CQ40">
        <f t="shared" si="36"/>
        <v>0</v>
      </c>
      <c r="CR40">
        <f t="shared" si="37"/>
        <v>679.2487000000001</v>
      </c>
      <c r="CS40">
        <f t="shared" si="38"/>
        <v>99.6541</v>
      </c>
      <c r="CT40">
        <f t="shared" si="39"/>
        <v>1832.6334000000002</v>
      </c>
      <c r="CU40">
        <f t="shared" si="40"/>
        <v>0</v>
      </c>
      <c r="CV40">
        <f t="shared" si="41"/>
        <v>36.712000000000003</v>
      </c>
      <c r="CW40">
        <f t="shared" si="42"/>
        <v>1.32</v>
      </c>
      <c r="CX40">
        <f t="shared" si="43"/>
        <v>0</v>
      </c>
      <c r="CY40">
        <f t="shared" si="44"/>
        <v>208.91540000000001</v>
      </c>
      <c r="CZ40">
        <f t="shared" si="45"/>
        <v>106.4286</v>
      </c>
      <c r="DC40" t="s">
        <v>1069</v>
      </c>
      <c r="DD40" t="s">
        <v>1097</v>
      </c>
      <c r="DE40" t="s">
        <v>1137</v>
      </c>
      <c r="DF40" t="s">
        <v>1137</v>
      </c>
      <c r="DG40" t="s">
        <v>1137</v>
      </c>
      <c r="DH40" t="s">
        <v>1069</v>
      </c>
      <c r="DI40" t="s">
        <v>1137</v>
      </c>
      <c r="DJ40" t="s">
        <v>1137</v>
      </c>
      <c r="DK40" t="s">
        <v>1069</v>
      </c>
      <c r="DL40" t="s">
        <v>1069</v>
      </c>
      <c r="DM40" t="s">
        <v>1069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1081</v>
      </c>
      <c r="DW40" t="s">
        <v>1081</v>
      </c>
      <c r="DX40">
        <v>100</v>
      </c>
      <c r="EE40">
        <v>27029023</v>
      </c>
      <c r="EF40">
        <v>2</v>
      </c>
      <c r="EG40" t="s">
        <v>1085</v>
      </c>
      <c r="EH40">
        <v>0</v>
      </c>
      <c r="EI40" t="s">
        <v>1069</v>
      </c>
      <c r="EJ40">
        <v>1</v>
      </c>
      <c r="EK40">
        <v>10001</v>
      </c>
      <c r="EL40" t="s">
        <v>1138</v>
      </c>
      <c r="EM40" t="s">
        <v>1139</v>
      </c>
      <c r="EO40" t="s">
        <v>1150</v>
      </c>
      <c r="EQ40">
        <v>131072</v>
      </c>
      <c r="ER40">
        <v>609.70000000000005</v>
      </c>
      <c r="ES40">
        <v>95.82</v>
      </c>
      <c r="ET40">
        <v>138.96</v>
      </c>
      <c r="EU40">
        <v>20.39</v>
      </c>
      <c r="EV40">
        <v>374.92</v>
      </c>
      <c r="EW40">
        <v>45.89</v>
      </c>
      <c r="EX40">
        <v>1.65</v>
      </c>
      <c r="EY40">
        <v>0</v>
      </c>
      <c r="FQ40">
        <v>0</v>
      </c>
      <c r="FR40">
        <f t="shared" si="46"/>
        <v>0</v>
      </c>
      <c r="FS40">
        <v>0</v>
      </c>
      <c r="FT40" t="s">
        <v>1089</v>
      </c>
      <c r="FU40" t="s">
        <v>1090</v>
      </c>
      <c r="FX40">
        <v>106.2</v>
      </c>
      <c r="FY40">
        <v>53.55</v>
      </c>
      <c r="GA40" t="s">
        <v>1069</v>
      </c>
      <c r="GD40">
        <v>0</v>
      </c>
      <c r="GF40">
        <v>286433594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7"/>
        <v>0</v>
      </c>
      <c r="GM40">
        <f t="shared" si="48"/>
        <v>571.55999999999995</v>
      </c>
      <c r="GN40">
        <f t="shared" si="49"/>
        <v>571.55999999999995</v>
      </c>
      <c r="GO40">
        <f t="shared" si="50"/>
        <v>0</v>
      </c>
      <c r="GP40">
        <f t="shared" si="51"/>
        <v>0</v>
      </c>
      <c r="GR40">
        <v>0</v>
      </c>
      <c r="GS40">
        <v>3</v>
      </c>
      <c r="GT40">
        <v>0</v>
      </c>
      <c r="GU40" t="s">
        <v>1069</v>
      </c>
      <c r="GV40">
        <f t="shared" si="52"/>
        <v>0</v>
      </c>
      <c r="GW40">
        <v>1</v>
      </c>
      <c r="GX40">
        <f t="shared" si="53"/>
        <v>0</v>
      </c>
      <c r="HA40">
        <v>0</v>
      </c>
      <c r="HB40">
        <v>0</v>
      </c>
      <c r="HC40">
        <f t="shared" si="54"/>
        <v>0</v>
      </c>
      <c r="IK40">
        <v>0</v>
      </c>
    </row>
    <row r="41" spans="1:245">
      <c r="A41">
        <v>17</v>
      </c>
      <c r="B41">
        <v>1</v>
      </c>
      <c r="C41">
        <f ca="1">ROW(SmtRes!A74)</f>
        <v>74</v>
      </c>
      <c r="D41">
        <f ca="1">ROW(EtalonRes!A84)</f>
        <v>84</v>
      </c>
      <c r="E41" t="s">
        <v>1159</v>
      </c>
      <c r="F41" t="s">
        <v>1160</v>
      </c>
      <c r="G41" t="s">
        <v>1161</v>
      </c>
      <c r="H41" t="s">
        <v>1081</v>
      </c>
      <c r="I41">
        <f>ROUND((102.4+4.77+3.96)/100,9)</f>
        <v>1.1113</v>
      </c>
      <c r="J41">
        <v>0</v>
      </c>
      <c r="O41">
        <f t="shared" si="21"/>
        <v>471.3</v>
      </c>
      <c r="P41">
        <f t="shared" si="22"/>
        <v>0</v>
      </c>
      <c r="Q41">
        <f t="shared" si="23"/>
        <v>42.44</v>
      </c>
      <c r="R41">
        <f t="shared" si="24"/>
        <v>18.329999999999998</v>
      </c>
      <c r="S41">
        <f t="shared" si="25"/>
        <v>428.86</v>
      </c>
      <c r="T41">
        <f t="shared" si="26"/>
        <v>0</v>
      </c>
      <c r="U41">
        <f t="shared" si="27"/>
        <v>8.1236029999999992</v>
      </c>
      <c r="V41">
        <f t="shared" si="28"/>
        <v>0.22226000000000001</v>
      </c>
      <c r="W41">
        <f t="shared" si="29"/>
        <v>0</v>
      </c>
      <c r="X41">
        <f t="shared" si="30"/>
        <v>344.34</v>
      </c>
      <c r="Y41">
        <f t="shared" si="31"/>
        <v>223.6</v>
      </c>
      <c r="AA41">
        <v>27906248</v>
      </c>
      <c r="AB41">
        <f t="shared" si="32"/>
        <v>69.41</v>
      </c>
      <c r="AC41">
        <f>ROUND((ES41),2)</f>
        <v>0</v>
      </c>
      <c r="AD41">
        <f>ROUND((((ET41)-(EU41))+AE41),2)</f>
        <v>6.25</v>
      </c>
      <c r="AE41">
        <f>ROUND((EU41),2)</f>
        <v>2.7</v>
      </c>
      <c r="AF41">
        <f>ROUND((EV41),2)</f>
        <v>63.16</v>
      </c>
      <c r="AG41">
        <f t="shared" si="33"/>
        <v>0</v>
      </c>
      <c r="AH41">
        <f>(EW41)</f>
        <v>7.31</v>
      </c>
      <c r="AI41">
        <f>(EX41)</f>
        <v>0.2</v>
      </c>
      <c r="AJ41">
        <f t="shared" si="34"/>
        <v>0</v>
      </c>
      <c r="AK41">
        <v>69.41</v>
      </c>
      <c r="AL41">
        <v>0</v>
      </c>
      <c r="AM41">
        <v>6.25</v>
      </c>
      <c r="AN41">
        <v>2.7</v>
      </c>
      <c r="AO41">
        <v>63.16</v>
      </c>
      <c r="AP41">
        <v>0</v>
      </c>
      <c r="AQ41">
        <v>7.31</v>
      </c>
      <c r="AR41">
        <v>0.2</v>
      </c>
      <c r="AS41">
        <v>0</v>
      </c>
      <c r="AT41">
        <v>77</v>
      </c>
      <c r="AU41">
        <v>50</v>
      </c>
      <c r="AV41">
        <v>1</v>
      </c>
      <c r="AW41">
        <v>1</v>
      </c>
      <c r="AZ41">
        <v>6.11</v>
      </c>
      <c r="BA41">
        <v>6.11</v>
      </c>
      <c r="BB41">
        <v>6.11</v>
      </c>
      <c r="BC41">
        <v>6.11</v>
      </c>
      <c r="BD41" t="s">
        <v>1069</v>
      </c>
      <c r="BE41" t="s">
        <v>1069</v>
      </c>
      <c r="BF41" t="s">
        <v>1069</v>
      </c>
      <c r="BG41" t="s">
        <v>1069</v>
      </c>
      <c r="BH41">
        <v>0</v>
      </c>
      <c r="BI41">
        <v>1</v>
      </c>
      <c r="BJ41" t="s">
        <v>1162</v>
      </c>
      <c r="BM41">
        <v>63001</v>
      </c>
      <c r="BN41">
        <v>0</v>
      </c>
      <c r="BO41" t="s">
        <v>1069</v>
      </c>
      <c r="BP41">
        <v>0</v>
      </c>
      <c r="BQ41">
        <v>6</v>
      </c>
      <c r="BR41">
        <v>0</v>
      </c>
      <c r="BS41">
        <v>6.11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1069</v>
      </c>
      <c r="BZ41">
        <v>77</v>
      </c>
      <c r="CA41">
        <v>50</v>
      </c>
      <c r="CE41">
        <v>0</v>
      </c>
      <c r="CF41">
        <v>0</v>
      </c>
      <c r="CG41">
        <v>0</v>
      </c>
      <c r="CM41">
        <v>0</v>
      </c>
      <c r="CN41" t="s">
        <v>1069</v>
      </c>
      <c r="CO41">
        <v>0</v>
      </c>
      <c r="CP41">
        <f t="shared" si="35"/>
        <v>471.3</v>
      </c>
      <c r="CQ41">
        <f t="shared" si="36"/>
        <v>0</v>
      </c>
      <c r="CR41">
        <f t="shared" si="37"/>
        <v>38.1875</v>
      </c>
      <c r="CS41">
        <f t="shared" si="38"/>
        <v>16.497000000000003</v>
      </c>
      <c r="CT41">
        <f t="shared" si="39"/>
        <v>385.9076</v>
      </c>
      <c r="CU41">
        <f t="shared" si="40"/>
        <v>0</v>
      </c>
      <c r="CV41">
        <f t="shared" si="41"/>
        <v>7.31</v>
      </c>
      <c r="CW41">
        <f t="shared" si="42"/>
        <v>0.2</v>
      </c>
      <c r="CX41">
        <f t="shared" si="43"/>
        <v>0</v>
      </c>
      <c r="CY41">
        <f t="shared" si="44"/>
        <v>344.33629999999999</v>
      </c>
      <c r="CZ41">
        <f t="shared" si="45"/>
        <v>223.595</v>
      </c>
      <c r="DC41" t="s">
        <v>1069</v>
      </c>
      <c r="DD41" t="s">
        <v>1069</v>
      </c>
      <c r="DE41" t="s">
        <v>1069</v>
      </c>
      <c r="DF41" t="s">
        <v>1069</v>
      </c>
      <c r="DG41" t="s">
        <v>1069</v>
      </c>
      <c r="DH41" t="s">
        <v>1069</v>
      </c>
      <c r="DI41" t="s">
        <v>1069</v>
      </c>
      <c r="DJ41" t="s">
        <v>1069</v>
      </c>
      <c r="DK41" t="s">
        <v>1069</v>
      </c>
      <c r="DL41" t="s">
        <v>1069</v>
      </c>
      <c r="DM41" t="s">
        <v>1069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1081</v>
      </c>
      <c r="DW41" t="s">
        <v>1081</v>
      </c>
      <c r="DX41">
        <v>100</v>
      </c>
      <c r="EE41">
        <v>27029108</v>
      </c>
      <c r="EF41">
        <v>6</v>
      </c>
      <c r="EG41" t="s">
        <v>1107</v>
      </c>
      <c r="EH41">
        <v>0</v>
      </c>
      <c r="EI41" t="s">
        <v>1069</v>
      </c>
      <c r="EJ41">
        <v>1</v>
      </c>
      <c r="EK41">
        <v>63001</v>
      </c>
      <c r="EL41" t="s">
        <v>1163</v>
      </c>
      <c r="EM41" t="s">
        <v>1164</v>
      </c>
      <c r="EO41" t="s">
        <v>1069</v>
      </c>
      <c r="EQ41">
        <v>0</v>
      </c>
      <c r="ER41">
        <v>69.41</v>
      </c>
      <c r="ES41">
        <v>0</v>
      </c>
      <c r="ET41">
        <v>6.25</v>
      </c>
      <c r="EU41">
        <v>2.7</v>
      </c>
      <c r="EV41">
        <v>63.16</v>
      </c>
      <c r="EW41">
        <v>7.31</v>
      </c>
      <c r="EX41">
        <v>0.2</v>
      </c>
      <c r="EY41">
        <v>0</v>
      </c>
      <c r="FQ41">
        <v>0</v>
      </c>
      <c r="FR41">
        <f t="shared" si="46"/>
        <v>0</v>
      </c>
      <c r="FS41">
        <v>0</v>
      </c>
      <c r="FX41">
        <v>77</v>
      </c>
      <c r="FY41">
        <v>50</v>
      </c>
      <c r="GA41" t="s">
        <v>1069</v>
      </c>
      <c r="GD41">
        <v>0</v>
      </c>
      <c r="GF41">
        <v>-825807588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7"/>
        <v>0</v>
      </c>
      <c r="GM41">
        <f t="shared" si="48"/>
        <v>1039.24</v>
      </c>
      <c r="GN41">
        <f t="shared" si="49"/>
        <v>1039.24</v>
      </c>
      <c r="GO41">
        <f t="shared" si="50"/>
        <v>0</v>
      </c>
      <c r="GP41">
        <f t="shared" si="51"/>
        <v>0</v>
      </c>
      <c r="GR41">
        <v>0</v>
      </c>
      <c r="GS41">
        <v>3</v>
      </c>
      <c r="GT41">
        <v>0</v>
      </c>
      <c r="GU41" t="s">
        <v>1069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HC41">
        <f t="shared" si="54"/>
        <v>0</v>
      </c>
      <c r="IK41">
        <v>0</v>
      </c>
    </row>
    <row r="42" spans="1:245">
      <c r="A42">
        <v>17</v>
      </c>
      <c r="B42">
        <v>1</v>
      </c>
      <c r="C42">
        <f ca="1">ROW(SmtRes!A85)</f>
        <v>85</v>
      </c>
      <c r="D42">
        <f ca="1">ROW(EtalonRes!A95)</f>
        <v>95</v>
      </c>
      <c r="E42" t="s">
        <v>1165</v>
      </c>
      <c r="F42" t="s">
        <v>1166</v>
      </c>
      <c r="G42" t="s">
        <v>1167</v>
      </c>
      <c r="H42" t="s">
        <v>1081</v>
      </c>
      <c r="I42">
        <f>ROUND(111.13/100,9)</f>
        <v>1.1113</v>
      </c>
      <c r="J42">
        <v>0</v>
      </c>
      <c r="O42">
        <f t="shared" si="21"/>
        <v>1876.56</v>
      </c>
      <c r="P42">
        <f t="shared" si="22"/>
        <v>0</v>
      </c>
      <c r="Q42">
        <f t="shared" si="23"/>
        <v>7.13</v>
      </c>
      <c r="R42">
        <f t="shared" si="24"/>
        <v>2.78</v>
      </c>
      <c r="S42">
        <f t="shared" si="25"/>
        <v>1869.43</v>
      </c>
      <c r="T42">
        <f t="shared" si="26"/>
        <v>0</v>
      </c>
      <c r="U42">
        <f t="shared" si="27"/>
        <v>35.869430100000002</v>
      </c>
      <c r="V42">
        <f t="shared" si="28"/>
        <v>3.1116399999999995E-2</v>
      </c>
      <c r="W42">
        <f t="shared" si="29"/>
        <v>0</v>
      </c>
      <c r="X42">
        <f t="shared" si="30"/>
        <v>1778.6</v>
      </c>
      <c r="Y42">
        <f t="shared" si="31"/>
        <v>879.94</v>
      </c>
      <c r="AA42">
        <v>27906248</v>
      </c>
      <c r="AB42">
        <f t="shared" si="32"/>
        <v>276.37</v>
      </c>
      <c r="AC42">
        <f>ROUND(((ES42*0)),2)</f>
        <v>0</v>
      </c>
      <c r="AD42">
        <f>ROUND(((((ET42*0.7))-((EU42*0.7)))+AE42),2)</f>
        <v>1.05</v>
      </c>
      <c r="AE42">
        <f>ROUND(((EU42*0.7)),2)</f>
        <v>0.41</v>
      </c>
      <c r="AF42">
        <f>ROUND(((EV42*0.7)),2)</f>
        <v>275.32</v>
      </c>
      <c r="AG42">
        <f t="shared" si="33"/>
        <v>0</v>
      </c>
      <c r="AH42">
        <f>((EW42*0.7))</f>
        <v>32.277000000000001</v>
      </c>
      <c r="AI42">
        <f>((EX42*0.7))</f>
        <v>2.7999999999999997E-2</v>
      </c>
      <c r="AJ42">
        <f t="shared" si="34"/>
        <v>0</v>
      </c>
      <c r="AK42">
        <v>3623.45</v>
      </c>
      <c r="AL42">
        <v>3228.62</v>
      </c>
      <c r="AM42">
        <v>1.51</v>
      </c>
      <c r="AN42">
        <v>0.59</v>
      </c>
      <c r="AO42">
        <v>393.32</v>
      </c>
      <c r="AP42">
        <v>0</v>
      </c>
      <c r="AQ42">
        <v>46.11</v>
      </c>
      <c r="AR42">
        <v>0.04</v>
      </c>
      <c r="AS42">
        <v>0</v>
      </c>
      <c r="AT42">
        <v>95</v>
      </c>
      <c r="AU42">
        <v>47</v>
      </c>
      <c r="AV42">
        <v>1</v>
      </c>
      <c r="AW42">
        <v>1</v>
      </c>
      <c r="AZ42">
        <v>6.11</v>
      </c>
      <c r="BA42">
        <v>6.11</v>
      </c>
      <c r="BB42">
        <v>6.11</v>
      </c>
      <c r="BC42">
        <v>6.11</v>
      </c>
      <c r="BD42" t="s">
        <v>1069</v>
      </c>
      <c r="BE42" t="s">
        <v>1069</v>
      </c>
      <c r="BF42" t="s">
        <v>1069</v>
      </c>
      <c r="BG42" t="s">
        <v>1069</v>
      </c>
      <c r="BH42">
        <v>0</v>
      </c>
      <c r="BI42">
        <v>1</v>
      </c>
      <c r="BJ42" t="s">
        <v>1168</v>
      </c>
      <c r="BM42">
        <v>15001</v>
      </c>
      <c r="BN42">
        <v>0</v>
      </c>
      <c r="BO42" t="s">
        <v>1069</v>
      </c>
      <c r="BP42">
        <v>0</v>
      </c>
      <c r="BQ42">
        <v>2</v>
      </c>
      <c r="BR42">
        <v>0</v>
      </c>
      <c r="BS42">
        <v>6.11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1069</v>
      </c>
      <c r="BZ42">
        <v>105</v>
      </c>
      <c r="CA42">
        <v>55</v>
      </c>
      <c r="CE42">
        <v>0</v>
      </c>
      <c r="CF42">
        <v>0</v>
      </c>
      <c r="CG42">
        <v>0</v>
      </c>
      <c r="CM42">
        <v>0</v>
      </c>
      <c r="CN42" t="s">
        <v>361</v>
      </c>
      <c r="CO42">
        <v>0</v>
      </c>
      <c r="CP42">
        <f t="shared" si="35"/>
        <v>1876.5600000000002</v>
      </c>
      <c r="CQ42">
        <f t="shared" si="36"/>
        <v>0</v>
      </c>
      <c r="CR42">
        <f t="shared" si="37"/>
        <v>6.4155000000000006</v>
      </c>
      <c r="CS42">
        <f t="shared" si="38"/>
        <v>2.5051000000000001</v>
      </c>
      <c r="CT42">
        <f t="shared" si="39"/>
        <v>1682.2052000000001</v>
      </c>
      <c r="CU42">
        <f t="shared" si="40"/>
        <v>0</v>
      </c>
      <c r="CV42">
        <f t="shared" si="41"/>
        <v>32.277000000000001</v>
      </c>
      <c r="CW42">
        <f t="shared" si="42"/>
        <v>2.7999999999999997E-2</v>
      </c>
      <c r="CX42">
        <f t="shared" si="43"/>
        <v>0</v>
      </c>
      <c r="CY42">
        <f t="shared" si="44"/>
        <v>1778.5995</v>
      </c>
      <c r="CZ42">
        <f t="shared" si="45"/>
        <v>879.93869999999993</v>
      </c>
      <c r="DC42" t="s">
        <v>1069</v>
      </c>
      <c r="DD42" t="s">
        <v>1097</v>
      </c>
      <c r="DE42" t="s">
        <v>1098</v>
      </c>
      <c r="DF42" t="s">
        <v>1098</v>
      </c>
      <c r="DG42" t="s">
        <v>1098</v>
      </c>
      <c r="DH42" t="s">
        <v>1069</v>
      </c>
      <c r="DI42" t="s">
        <v>1098</v>
      </c>
      <c r="DJ42" t="s">
        <v>1098</v>
      </c>
      <c r="DK42" t="s">
        <v>1069</v>
      </c>
      <c r="DL42" t="s">
        <v>1069</v>
      </c>
      <c r="DM42" t="s">
        <v>1069</v>
      </c>
      <c r="DN42">
        <v>0</v>
      </c>
      <c r="DO42">
        <v>0</v>
      </c>
      <c r="DP42">
        <v>1</v>
      </c>
      <c r="DQ42">
        <v>1</v>
      </c>
      <c r="DU42">
        <v>1005</v>
      </c>
      <c r="DV42" t="s">
        <v>1081</v>
      </c>
      <c r="DW42" t="s">
        <v>1081</v>
      </c>
      <c r="DX42">
        <v>100</v>
      </c>
      <c r="EE42">
        <v>27029049</v>
      </c>
      <c r="EF42">
        <v>2</v>
      </c>
      <c r="EG42" t="s">
        <v>1085</v>
      </c>
      <c r="EH42">
        <v>0</v>
      </c>
      <c r="EI42" t="s">
        <v>1069</v>
      </c>
      <c r="EJ42">
        <v>1</v>
      </c>
      <c r="EK42">
        <v>15001</v>
      </c>
      <c r="EL42" t="s">
        <v>1169</v>
      </c>
      <c r="EM42" t="s">
        <v>1170</v>
      </c>
      <c r="EO42" t="s">
        <v>1171</v>
      </c>
      <c r="EQ42">
        <v>131072</v>
      </c>
      <c r="ER42">
        <v>3623.45</v>
      </c>
      <c r="ES42">
        <v>3228.62</v>
      </c>
      <c r="ET42">
        <v>1.51</v>
      </c>
      <c r="EU42">
        <v>0.59</v>
      </c>
      <c r="EV42">
        <v>393.32</v>
      </c>
      <c r="EW42">
        <v>46.11</v>
      </c>
      <c r="EX42">
        <v>0.04</v>
      </c>
      <c r="EY42">
        <v>0</v>
      </c>
      <c r="FQ42">
        <v>0</v>
      </c>
      <c r="FR42">
        <f t="shared" si="46"/>
        <v>0</v>
      </c>
      <c r="FS42">
        <v>0</v>
      </c>
      <c r="FT42" t="s">
        <v>1089</v>
      </c>
      <c r="FU42" t="s">
        <v>1090</v>
      </c>
      <c r="FX42">
        <v>94.5</v>
      </c>
      <c r="FY42">
        <v>46.75</v>
      </c>
      <c r="GA42" t="s">
        <v>1069</v>
      </c>
      <c r="GD42">
        <v>0</v>
      </c>
      <c r="GF42">
        <v>227955695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7"/>
        <v>0</v>
      </c>
      <c r="GM42">
        <f t="shared" si="48"/>
        <v>4535.1000000000004</v>
      </c>
      <c r="GN42">
        <f t="shared" si="49"/>
        <v>4535.1000000000004</v>
      </c>
      <c r="GO42">
        <f t="shared" si="50"/>
        <v>0</v>
      </c>
      <c r="GP42">
        <f t="shared" si="51"/>
        <v>0</v>
      </c>
      <c r="GR42">
        <v>0</v>
      </c>
      <c r="GS42">
        <v>3</v>
      </c>
      <c r="GT42">
        <v>0</v>
      </c>
      <c r="GU42" t="s">
        <v>1069</v>
      </c>
      <c r="GV42">
        <f t="shared" si="52"/>
        <v>0</v>
      </c>
      <c r="GW42">
        <v>1</v>
      </c>
      <c r="GX42">
        <f t="shared" si="53"/>
        <v>0</v>
      </c>
      <c r="HA42">
        <v>0</v>
      </c>
      <c r="HB42">
        <v>0</v>
      </c>
      <c r="HC42">
        <f t="shared" si="54"/>
        <v>0</v>
      </c>
      <c r="IK42">
        <v>0</v>
      </c>
    </row>
    <row r="43" spans="1:245">
      <c r="A43">
        <v>17</v>
      </c>
      <c r="B43">
        <v>1</v>
      </c>
      <c r="C43">
        <f ca="1">ROW(SmtRes!A88)</f>
        <v>88</v>
      </c>
      <c r="D43">
        <f ca="1">ROW(EtalonRes!A98)</f>
        <v>98</v>
      </c>
      <c r="E43" t="s">
        <v>1172</v>
      </c>
      <c r="F43" t="s">
        <v>1173</v>
      </c>
      <c r="G43" t="s">
        <v>1174</v>
      </c>
      <c r="H43" t="s">
        <v>1081</v>
      </c>
      <c r="I43">
        <f>ROUND(29.8/100,9)</f>
        <v>0.29799999999999999</v>
      </c>
      <c r="J43">
        <v>0</v>
      </c>
      <c r="O43">
        <f t="shared" si="21"/>
        <v>162.09</v>
      </c>
      <c r="P43">
        <f t="shared" si="22"/>
        <v>0</v>
      </c>
      <c r="Q43">
        <f t="shared" si="23"/>
        <v>11.38</v>
      </c>
      <c r="R43">
        <f t="shared" si="24"/>
        <v>4.92</v>
      </c>
      <c r="S43">
        <f t="shared" si="25"/>
        <v>150.71</v>
      </c>
      <c r="T43">
        <f t="shared" si="26"/>
        <v>0</v>
      </c>
      <c r="U43">
        <f t="shared" si="27"/>
        <v>2.8548399999999998</v>
      </c>
      <c r="V43">
        <f t="shared" si="28"/>
        <v>5.96E-2</v>
      </c>
      <c r="W43">
        <f t="shared" si="29"/>
        <v>0</v>
      </c>
      <c r="X43">
        <f t="shared" si="30"/>
        <v>119.84</v>
      </c>
      <c r="Y43">
        <f t="shared" si="31"/>
        <v>77.819999999999993</v>
      </c>
      <c r="AA43">
        <v>27906248</v>
      </c>
      <c r="AB43">
        <f t="shared" si="32"/>
        <v>89.02</v>
      </c>
      <c r="AC43">
        <f>ROUND((ES43),2)</f>
        <v>0</v>
      </c>
      <c r="AD43">
        <f>ROUND((((ET43)-(EU43))+AE43),2)</f>
        <v>6.25</v>
      </c>
      <c r="AE43">
        <f>ROUND((EU43),2)</f>
        <v>2.7</v>
      </c>
      <c r="AF43">
        <f>ROUND((EV43),2)</f>
        <v>82.77</v>
      </c>
      <c r="AG43">
        <f t="shared" si="33"/>
        <v>0</v>
      </c>
      <c r="AH43">
        <f>(EW43)</f>
        <v>9.58</v>
      </c>
      <c r="AI43">
        <f>(EX43)</f>
        <v>0.2</v>
      </c>
      <c r="AJ43">
        <f t="shared" si="34"/>
        <v>0</v>
      </c>
      <c r="AK43">
        <v>89.02</v>
      </c>
      <c r="AL43">
        <v>0</v>
      </c>
      <c r="AM43">
        <v>6.25</v>
      </c>
      <c r="AN43">
        <v>2.7</v>
      </c>
      <c r="AO43">
        <v>82.77</v>
      </c>
      <c r="AP43">
        <v>0</v>
      </c>
      <c r="AQ43">
        <v>9.58</v>
      </c>
      <c r="AR43">
        <v>0.2</v>
      </c>
      <c r="AS43">
        <v>0</v>
      </c>
      <c r="AT43">
        <v>77</v>
      </c>
      <c r="AU43">
        <v>50</v>
      </c>
      <c r="AV43">
        <v>1</v>
      </c>
      <c r="AW43">
        <v>1</v>
      </c>
      <c r="AZ43">
        <v>6.11</v>
      </c>
      <c r="BA43">
        <v>6.11</v>
      </c>
      <c r="BB43">
        <v>6.11</v>
      </c>
      <c r="BC43">
        <v>6.11</v>
      </c>
      <c r="BD43" t="s">
        <v>1069</v>
      </c>
      <c r="BE43" t="s">
        <v>1069</v>
      </c>
      <c r="BF43" t="s">
        <v>1069</v>
      </c>
      <c r="BG43" t="s">
        <v>1069</v>
      </c>
      <c r="BH43">
        <v>0</v>
      </c>
      <c r="BI43">
        <v>1</v>
      </c>
      <c r="BJ43" t="s">
        <v>1175</v>
      </c>
      <c r="BM43">
        <v>63001</v>
      </c>
      <c r="BN43">
        <v>0</v>
      </c>
      <c r="BO43" t="s">
        <v>1069</v>
      </c>
      <c r="BP43">
        <v>0</v>
      </c>
      <c r="BQ43">
        <v>6</v>
      </c>
      <c r="BR43">
        <v>0</v>
      </c>
      <c r="BS43">
        <v>6.11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1069</v>
      </c>
      <c r="BZ43">
        <v>77</v>
      </c>
      <c r="CA43">
        <v>50</v>
      </c>
      <c r="CE43">
        <v>0</v>
      </c>
      <c r="CF43">
        <v>0</v>
      </c>
      <c r="CG43">
        <v>0</v>
      </c>
      <c r="CM43">
        <v>0</v>
      </c>
      <c r="CN43" t="s">
        <v>1069</v>
      </c>
      <c r="CO43">
        <v>0</v>
      </c>
      <c r="CP43">
        <f t="shared" si="35"/>
        <v>162.09</v>
      </c>
      <c r="CQ43">
        <f t="shared" si="36"/>
        <v>0</v>
      </c>
      <c r="CR43">
        <f t="shared" si="37"/>
        <v>38.1875</v>
      </c>
      <c r="CS43">
        <f t="shared" si="38"/>
        <v>16.497000000000003</v>
      </c>
      <c r="CT43">
        <f t="shared" si="39"/>
        <v>505.72469999999998</v>
      </c>
      <c r="CU43">
        <f t="shared" si="40"/>
        <v>0</v>
      </c>
      <c r="CV43">
        <f t="shared" si="41"/>
        <v>9.58</v>
      </c>
      <c r="CW43">
        <f t="shared" si="42"/>
        <v>0.2</v>
      </c>
      <c r="CX43">
        <f t="shared" si="43"/>
        <v>0</v>
      </c>
      <c r="CY43">
        <f t="shared" si="44"/>
        <v>119.8351</v>
      </c>
      <c r="CZ43">
        <f t="shared" si="45"/>
        <v>77.814999999999998</v>
      </c>
      <c r="DC43" t="s">
        <v>1069</v>
      </c>
      <c r="DD43" t="s">
        <v>1069</v>
      </c>
      <c r="DE43" t="s">
        <v>1069</v>
      </c>
      <c r="DF43" t="s">
        <v>1069</v>
      </c>
      <c r="DG43" t="s">
        <v>1069</v>
      </c>
      <c r="DH43" t="s">
        <v>1069</v>
      </c>
      <c r="DI43" t="s">
        <v>1069</v>
      </c>
      <c r="DJ43" t="s">
        <v>1069</v>
      </c>
      <c r="DK43" t="s">
        <v>1069</v>
      </c>
      <c r="DL43" t="s">
        <v>1069</v>
      </c>
      <c r="DM43" t="s">
        <v>1069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1081</v>
      </c>
      <c r="DW43" t="s">
        <v>1081</v>
      </c>
      <c r="DX43">
        <v>100</v>
      </c>
      <c r="EE43">
        <v>27029108</v>
      </c>
      <c r="EF43">
        <v>6</v>
      </c>
      <c r="EG43" t="s">
        <v>1107</v>
      </c>
      <c r="EH43">
        <v>0</v>
      </c>
      <c r="EI43" t="s">
        <v>1069</v>
      </c>
      <c r="EJ43">
        <v>1</v>
      </c>
      <c r="EK43">
        <v>63001</v>
      </c>
      <c r="EL43" t="s">
        <v>1163</v>
      </c>
      <c r="EM43" t="s">
        <v>1164</v>
      </c>
      <c r="EO43" t="s">
        <v>1069</v>
      </c>
      <c r="EQ43">
        <v>0</v>
      </c>
      <c r="ER43">
        <v>89.02</v>
      </c>
      <c r="ES43">
        <v>0</v>
      </c>
      <c r="ET43">
        <v>6.25</v>
      </c>
      <c r="EU43">
        <v>2.7</v>
      </c>
      <c r="EV43">
        <v>82.77</v>
      </c>
      <c r="EW43">
        <v>9.58</v>
      </c>
      <c r="EX43">
        <v>0.2</v>
      </c>
      <c r="EY43">
        <v>0</v>
      </c>
      <c r="FQ43">
        <v>0</v>
      </c>
      <c r="FR43">
        <f t="shared" si="46"/>
        <v>0</v>
      </c>
      <c r="FS43">
        <v>0</v>
      </c>
      <c r="FX43">
        <v>77</v>
      </c>
      <c r="FY43">
        <v>50</v>
      </c>
      <c r="GA43" t="s">
        <v>1069</v>
      </c>
      <c r="GD43">
        <v>0</v>
      </c>
      <c r="GF43">
        <v>-113759764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7"/>
        <v>0</v>
      </c>
      <c r="GM43">
        <f t="shared" si="48"/>
        <v>359.75</v>
      </c>
      <c r="GN43">
        <f t="shared" si="49"/>
        <v>359.75</v>
      </c>
      <c r="GO43">
        <f t="shared" si="50"/>
        <v>0</v>
      </c>
      <c r="GP43">
        <f t="shared" si="51"/>
        <v>0</v>
      </c>
      <c r="GR43">
        <v>0</v>
      </c>
      <c r="GS43">
        <v>3</v>
      </c>
      <c r="GT43">
        <v>0</v>
      </c>
      <c r="GU43" t="s">
        <v>1069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HC43">
        <f t="shared" si="54"/>
        <v>0</v>
      </c>
      <c r="IK43">
        <v>0</v>
      </c>
    </row>
    <row r="44" spans="1:245">
      <c r="A44">
        <v>17</v>
      </c>
      <c r="B44">
        <v>1</v>
      </c>
      <c r="C44">
        <f ca="1">ROW(SmtRes!A99)</f>
        <v>99</v>
      </c>
      <c r="D44">
        <f ca="1">ROW(EtalonRes!A109)</f>
        <v>109</v>
      </c>
      <c r="E44" t="s">
        <v>1176</v>
      </c>
      <c r="F44" t="s">
        <v>1177</v>
      </c>
      <c r="G44" t="s">
        <v>1178</v>
      </c>
      <c r="H44" t="s">
        <v>1081</v>
      </c>
      <c r="I44">
        <f>ROUND(29.8/100,9)</f>
        <v>0.29799999999999999</v>
      </c>
      <c r="J44">
        <v>0</v>
      </c>
      <c r="O44">
        <f t="shared" si="21"/>
        <v>530.82000000000005</v>
      </c>
      <c r="P44">
        <f t="shared" si="22"/>
        <v>0</v>
      </c>
      <c r="Q44">
        <f t="shared" si="23"/>
        <v>1.46</v>
      </c>
      <c r="R44">
        <f t="shared" si="24"/>
        <v>0.56000000000000005</v>
      </c>
      <c r="S44">
        <f t="shared" si="25"/>
        <v>529.36</v>
      </c>
      <c r="T44">
        <f t="shared" si="26"/>
        <v>0</v>
      </c>
      <c r="U44">
        <f t="shared" si="27"/>
        <v>10.156733999999998</v>
      </c>
      <c r="V44">
        <f t="shared" si="28"/>
        <v>6.2579999999999988E-3</v>
      </c>
      <c r="W44">
        <f t="shared" si="29"/>
        <v>0</v>
      </c>
      <c r="X44">
        <f t="shared" si="30"/>
        <v>503.42</v>
      </c>
      <c r="Y44">
        <f t="shared" si="31"/>
        <v>249.06</v>
      </c>
      <c r="AA44">
        <v>27906248</v>
      </c>
      <c r="AB44">
        <f t="shared" si="32"/>
        <v>291.52999999999997</v>
      </c>
      <c r="AC44">
        <f>ROUND(((ES44*0)),2)</f>
        <v>0</v>
      </c>
      <c r="AD44">
        <f>ROUND(((((ET44*0.7))-((EU44*0.7)))+AE44),2)</f>
        <v>0.8</v>
      </c>
      <c r="AE44">
        <f>ROUND(((EU44*0.7)),2)</f>
        <v>0.31</v>
      </c>
      <c r="AF44">
        <f>ROUND(((EV44*0.7)),2)</f>
        <v>290.73</v>
      </c>
      <c r="AG44">
        <f t="shared" si="33"/>
        <v>0</v>
      </c>
      <c r="AH44">
        <f>((EW44*0.7))</f>
        <v>34.082999999999998</v>
      </c>
      <c r="AI44">
        <f>((EX44*0.7))</f>
        <v>2.0999999999999998E-2</v>
      </c>
      <c r="AJ44">
        <f t="shared" si="34"/>
        <v>0</v>
      </c>
      <c r="AK44">
        <v>2919.94</v>
      </c>
      <c r="AL44">
        <v>2503.4699999999998</v>
      </c>
      <c r="AM44">
        <v>1.1399999999999999</v>
      </c>
      <c r="AN44">
        <v>0.44</v>
      </c>
      <c r="AO44">
        <v>415.33</v>
      </c>
      <c r="AP44">
        <v>0</v>
      </c>
      <c r="AQ44">
        <v>48.69</v>
      </c>
      <c r="AR44">
        <v>0.03</v>
      </c>
      <c r="AS44">
        <v>0</v>
      </c>
      <c r="AT44">
        <v>95</v>
      </c>
      <c r="AU44">
        <v>47</v>
      </c>
      <c r="AV44">
        <v>1</v>
      </c>
      <c r="AW44">
        <v>1</v>
      </c>
      <c r="AZ44">
        <v>6.11</v>
      </c>
      <c r="BA44">
        <v>6.11</v>
      </c>
      <c r="BB44">
        <v>6.11</v>
      </c>
      <c r="BC44">
        <v>6.11</v>
      </c>
      <c r="BD44" t="s">
        <v>1069</v>
      </c>
      <c r="BE44" t="s">
        <v>1069</v>
      </c>
      <c r="BF44" t="s">
        <v>1069</v>
      </c>
      <c r="BG44" t="s">
        <v>1069</v>
      </c>
      <c r="BH44">
        <v>0</v>
      </c>
      <c r="BI44">
        <v>1</v>
      </c>
      <c r="BJ44" t="s">
        <v>1179</v>
      </c>
      <c r="BM44">
        <v>15001</v>
      </c>
      <c r="BN44">
        <v>0</v>
      </c>
      <c r="BO44" t="s">
        <v>1069</v>
      </c>
      <c r="BP44">
        <v>0</v>
      </c>
      <c r="BQ44">
        <v>2</v>
      </c>
      <c r="BR44">
        <v>0</v>
      </c>
      <c r="BS44">
        <v>6.11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1069</v>
      </c>
      <c r="BZ44">
        <v>105</v>
      </c>
      <c r="CA44">
        <v>55</v>
      </c>
      <c r="CE44">
        <v>0</v>
      </c>
      <c r="CF44">
        <v>0</v>
      </c>
      <c r="CG44">
        <v>0</v>
      </c>
      <c r="CM44">
        <v>0</v>
      </c>
      <c r="CN44" t="s">
        <v>1096</v>
      </c>
      <c r="CO44">
        <v>0</v>
      </c>
      <c r="CP44">
        <f t="shared" si="35"/>
        <v>530.82000000000005</v>
      </c>
      <c r="CQ44">
        <f t="shared" si="36"/>
        <v>0</v>
      </c>
      <c r="CR44">
        <f t="shared" si="37"/>
        <v>4.8880000000000008</v>
      </c>
      <c r="CS44">
        <f t="shared" si="38"/>
        <v>1.8941000000000001</v>
      </c>
      <c r="CT44">
        <f t="shared" si="39"/>
        <v>1776.3603000000003</v>
      </c>
      <c r="CU44">
        <f t="shared" si="40"/>
        <v>0</v>
      </c>
      <c r="CV44">
        <f t="shared" si="41"/>
        <v>34.082999999999998</v>
      </c>
      <c r="CW44">
        <f t="shared" si="42"/>
        <v>2.0999999999999998E-2</v>
      </c>
      <c r="CX44">
        <f t="shared" si="43"/>
        <v>0</v>
      </c>
      <c r="CY44">
        <f t="shared" si="44"/>
        <v>503.42399999999992</v>
      </c>
      <c r="CZ44">
        <f t="shared" si="45"/>
        <v>249.06239999999997</v>
      </c>
      <c r="DC44" t="s">
        <v>1069</v>
      </c>
      <c r="DD44" t="s">
        <v>1097</v>
      </c>
      <c r="DE44" t="s">
        <v>1098</v>
      </c>
      <c r="DF44" t="s">
        <v>1098</v>
      </c>
      <c r="DG44" t="s">
        <v>1098</v>
      </c>
      <c r="DH44" t="s">
        <v>1069</v>
      </c>
      <c r="DI44" t="s">
        <v>1098</v>
      </c>
      <c r="DJ44" t="s">
        <v>1098</v>
      </c>
      <c r="DK44" t="s">
        <v>1069</v>
      </c>
      <c r="DL44" t="s">
        <v>1069</v>
      </c>
      <c r="DM44" t="s">
        <v>1069</v>
      </c>
      <c r="DN44">
        <v>0</v>
      </c>
      <c r="DO44">
        <v>0</v>
      </c>
      <c r="DP44">
        <v>1</v>
      </c>
      <c r="DQ44">
        <v>1</v>
      </c>
      <c r="DU44">
        <v>1005</v>
      </c>
      <c r="DV44" t="s">
        <v>1081</v>
      </c>
      <c r="DW44" t="s">
        <v>1081</v>
      </c>
      <c r="DX44">
        <v>100</v>
      </c>
      <c r="EE44">
        <v>27029049</v>
      </c>
      <c r="EF44">
        <v>2</v>
      </c>
      <c r="EG44" t="s">
        <v>1085</v>
      </c>
      <c r="EH44">
        <v>0</v>
      </c>
      <c r="EI44" t="s">
        <v>1069</v>
      </c>
      <c r="EJ44">
        <v>1</v>
      </c>
      <c r="EK44">
        <v>15001</v>
      </c>
      <c r="EL44" t="s">
        <v>1169</v>
      </c>
      <c r="EM44" t="s">
        <v>1170</v>
      </c>
      <c r="EO44" t="s">
        <v>1101</v>
      </c>
      <c r="EQ44">
        <v>131072</v>
      </c>
      <c r="ER44">
        <v>2919.94</v>
      </c>
      <c r="ES44">
        <v>2503.4699999999998</v>
      </c>
      <c r="ET44">
        <v>1.1399999999999999</v>
      </c>
      <c r="EU44">
        <v>0.44</v>
      </c>
      <c r="EV44">
        <v>415.33</v>
      </c>
      <c r="EW44">
        <v>48.69</v>
      </c>
      <c r="EX44">
        <v>0.03</v>
      </c>
      <c r="EY44">
        <v>0</v>
      </c>
      <c r="FQ44">
        <v>0</v>
      </c>
      <c r="FR44">
        <f t="shared" si="46"/>
        <v>0</v>
      </c>
      <c r="FS44">
        <v>0</v>
      </c>
      <c r="FT44" t="s">
        <v>1089</v>
      </c>
      <c r="FU44" t="s">
        <v>1090</v>
      </c>
      <c r="FX44">
        <v>94.5</v>
      </c>
      <c r="FY44">
        <v>46.75</v>
      </c>
      <c r="GA44" t="s">
        <v>1069</v>
      </c>
      <c r="GD44">
        <v>0</v>
      </c>
      <c r="GF44">
        <v>-1506358326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7"/>
        <v>0</v>
      </c>
      <c r="GM44">
        <f t="shared" si="48"/>
        <v>1283.3</v>
      </c>
      <c r="GN44">
        <f t="shared" si="49"/>
        <v>1283.3</v>
      </c>
      <c r="GO44">
        <f t="shared" si="50"/>
        <v>0</v>
      </c>
      <c r="GP44">
        <f t="shared" si="51"/>
        <v>0</v>
      </c>
      <c r="GR44">
        <v>0</v>
      </c>
      <c r="GS44">
        <v>3</v>
      </c>
      <c r="GT44">
        <v>0</v>
      </c>
      <c r="GU44" t="s">
        <v>1069</v>
      </c>
      <c r="GV44">
        <f t="shared" si="52"/>
        <v>0</v>
      </c>
      <c r="GW44">
        <v>1</v>
      </c>
      <c r="GX44">
        <f t="shared" si="53"/>
        <v>0</v>
      </c>
      <c r="HA44">
        <v>0</v>
      </c>
      <c r="HB44">
        <v>0</v>
      </c>
      <c r="HC44">
        <f t="shared" si="54"/>
        <v>0</v>
      </c>
      <c r="IK44">
        <v>0</v>
      </c>
    </row>
    <row r="45" spans="1:245">
      <c r="A45">
        <v>17</v>
      </c>
      <c r="B45">
        <v>1</v>
      </c>
      <c r="C45">
        <f ca="1">ROW(SmtRes!A100)</f>
        <v>100</v>
      </c>
      <c r="D45">
        <f ca="1">ROW(EtalonRes!A111)</f>
        <v>111</v>
      </c>
      <c r="E45" t="s">
        <v>1180</v>
      </c>
      <c r="F45" t="s">
        <v>1181</v>
      </c>
      <c r="G45" t="s">
        <v>1182</v>
      </c>
      <c r="H45" t="s">
        <v>1081</v>
      </c>
      <c r="I45">
        <f>ROUND(2.8/100,9)</f>
        <v>2.8000000000000001E-2</v>
      </c>
      <c r="J45">
        <v>0</v>
      </c>
      <c r="O45">
        <f t="shared" si="21"/>
        <v>19.47</v>
      </c>
      <c r="P45">
        <f t="shared" si="22"/>
        <v>0</v>
      </c>
      <c r="Q45">
        <f t="shared" si="23"/>
        <v>0</v>
      </c>
      <c r="R45">
        <f t="shared" si="24"/>
        <v>0</v>
      </c>
      <c r="S45">
        <f t="shared" si="25"/>
        <v>19.47</v>
      </c>
      <c r="T45">
        <f t="shared" si="26"/>
        <v>0</v>
      </c>
      <c r="U45">
        <f t="shared" si="27"/>
        <v>0.41159999999999997</v>
      </c>
      <c r="V45">
        <f t="shared" si="28"/>
        <v>0</v>
      </c>
      <c r="W45">
        <f t="shared" si="29"/>
        <v>0</v>
      </c>
      <c r="X45">
        <f t="shared" si="30"/>
        <v>15.97</v>
      </c>
      <c r="Y45">
        <f t="shared" si="31"/>
        <v>12.07</v>
      </c>
      <c r="AA45">
        <v>27906248</v>
      </c>
      <c r="AB45">
        <f t="shared" si="32"/>
        <v>113.78</v>
      </c>
      <c r="AC45">
        <f t="shared" ref="AC45:AC57" si="60">ROUND((ES45),2)</f>
        <v>0</v>
      </c>
      <c r="AD45">
        <f>ROUND((((ET45)-(EU45))+AE45),2)</f>
        <v>0</v>
      </c>
      <c r="AE45">
        <f>ROUND((EU45),2)</f>
        <v>0</v>
      </c>
      <c r="AF45">
        <f>ROUND((EV45),2)</f>
        <v>113.78</v>
      </c>
      <c r="AG45">
        <f t="shared" si="33"/>
        <v>0</v>
      </c>
      <c r="AH45">
        <f>(EW45)</f>
        <v>14.7</v>
      </c>
      <c r="AI45">
        <f>(EX45)</f>
        <v>0</v>
      </c>
      <c r="AJ45">
        <f t="shared" si="34"/>
        <v>0</v>
      </c>
      <c r="AK45">
        <v>113.78</v>
      </c>
      <c r="AL45">
        <v>0</v>
      </c>
      <c r="AM45">
        <v>0</v>
      </c>
      <c r="AN45">
        <v>0</v>
      </c>
      <c r="AO45">
        <v>113.78</v>
      </c>
      <c r="AP45">
        <v>0</v>
      </c>
      <c r="AQ45">
        <v>14.7</v>
      </c>
      <c r="AR45">
        <v>0</v>
      </c>
      <c r="AS45">
        <v>0</v>
      </c>
      <c r="AT45">
        <v>82</v>
      </c>
      <c r="AU45">
        <v>62</v>
      </c>
      <c r="AV45">
        <v>1</v>
      </c>
      <c r="AW45">
        <v>1</v>
      </c>
      <c r="AZ45">
        <v>6.11</v>
      </c>
      <c r="BA45">
        <v>6.11</v>
      </c>
      <c r="BB45">
        <v>6.11</v>
      </c>
      <c r="BC45">
        <v>6.11</v>
      </c>
      <c r="BD45" t="s">
        <v>1069</v>
      </c>
      <c r="BE45" t="s">
        <v>1069</v>
      </c>
      <c r="BF45" t="s">
        <v>1069</v>
      </c>
      <c r="BG45" t="s">
        <v>1069</v>
      </c>
      <c r="BH45">
        <v>0</v>
      </c>
      <c r="BI45">
        <v>1</v>
      </c>
      <c r="BJ45" t="s">
        <v>1183</v>
      </c>
      <c r="BM45">
        <v>56001</v>
      </c>
      <c r="BN45">
        <v>0</v>
      </c>
      <c r="BO45" t="s">
        <v>1069</v>
      </c>
      <c r="BP45">
        <v>0</v>
      </c>
      <c r="BQ45">
        <v>6</v>
      </c>
      <c r="BR45">
        <v>0</v>
      </c>
      <c r="BS45">
        <v>6.11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1069</v>
      </c>
      <c r="BZ45">
        <v>82</v>
      </c>
      <c r="CA45">
        <v>62</v>
      </c>
      <c r="CE45">
        <v>0</v>
      </c>
      <c r="CF45">
        <v>0</v>
      </c>
      <c r="CG45">
        <v>0</v>
      </c>
      <c r="CM45">
        <v>0</v>
      </c>
      <c r="CN45" t="s">
        <v>1069</v>
      </c>
      <c r="CO45">
        <v>0</v>
      </c>
      <c r="CP45">
        <f t="shared" si="35"/>
        <v>19.47</v>
      </c>
      <c r="CQ45">
        <f t="shared" si="36"/>
        <v>0</v>
      </c>
      <c r="CR45">
        <f t="shared" si="37"/>
        <v>0</v>
      </c>
      <c r="CS45">
        <f t="shared" si="38"/>
        <v>0</v>
      </c>
      <c r="CT45">
        <f t="shared" si="39"/>
        <v>695.19580000000008</v>
      </c>
      <c r="CU45">
        <f t="shared" si="40"/>
        <v>0</v>
      </c>
      <c r="CV45">
        <f t="shared" si="41"/>
        <v>14.7</v>
      </c>
      <c r="CW45">
        <f t="shared" si="42"/>
        <v>0</v>
      </c>
      <c r="CX45">
        <f t="shared" si="43"/>
        <v>0</v>
      </c>
      <c r="CY45">
        <f t="shared" si="44"/>
        <v>15.965399999999999</v>
      </c>
      <c r="CZ45">
        <f t="shared" si="45"/>
        <v>12.071399999999999</v>
      </c>
      <c r="DC45" t="s">
        <v>1069</v>
      </c>
      <c r="DD45" t="s">
        <v>1069</v>
      </c>
      <c r="DE45" t="s">
        <v>1069</v>
      </c>
      <c r="DF45" t="s">
        <v>1069</v>
      </c>
      <c r="DG45" t="s">
        <v>1069</v>
      </c>
      <c r="DH45" t="s">
        <v>1069</v>
      </c>
      <c r="DI45" t="s">
        <v>1069</v>
      </c>
      <c r="DJ45" t="s">
        <v>1069</v>
      </c>
      <c r="DK45" t="s">
        <v>1069</v>
      </c>
      <c r="DL45" t="s">
        <v>1069</v>
      </c>
      <c r="DM45" t="s">
        <v>1069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1081</v>
      </c>
      <c r="DW45" t="s">
        <v>1081</v>
      </c>
      <c r="DX45">
        <v>100</v>
      </c>
      <c r="EE45">
        <v>27029101</v>
      </c>
      <c r="EF45">
        <v>6</v>
      </c>
      <c r="EG45" t="s">
        <v>1107</v>
      </c>
      <c r="EH45">
        <v>0</v>
      </c>
      <c r="EI45" t="s">
        <v>1069</v>
      </c>
      <c r="EJ45">
        <v>1</v>
      </c>
      <c r="EK45">
        <v>56001</v>
      </c>
      <c r="EL45" t="s">
        <v>1184</v>
      </c>
      <c r="EM45" t="s">
        <v>1185</v>
      </c>
      <c r="EO45" t="s">
        <v>1069</v>
      </c>
      <c r="EQ45">
        <v>131072</v>
      </c>
      <c r="ER45">
        <v>113.78</v>
      </c>
      <c r="ES45">
        <v>0</v>
      </c>
      <c r="ET45">
        <v>0</v>
      </c>
      <c r="EU45">
        <v>0</v>
      </c>
      <c r="EV45">
        <v>113.78</v>
      </c>
      <c r="EW45">
        <v>14.7</v>
      </c>
      <c r="EX45">
        <v>0</v>
      </c>
      <c r="EY45">
        <v>0</v>
      </c>
      <c r="FQ45">
        <v>0</v>
      </c>
      <c r="FR45">
        <f t="shared" si="46"/>
        <v>0</v>
      </c>
      <c r="FS45">
        <v>0</v>
      </c>
      <c r="FX45">
        <v>82</v>
      </c>
      <c r="FY45">
        <v>62</v>
      </c>
      <c r="GA45" t="s">
        <v>1069</v>
      </c>
      <c r="GD45">
        <v>0</v>
      </c>
      <c r="GF45">
        <v>1742949054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7"/>
        <v>0</v>
      </c>
      <c r="GM45">
        <f t="shared" si="48"/>
        <v>47.51</v>
      </c>
      <c r="GN45">
        <f t="shared" si="49"/>
        <v>47.51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1069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HC45">
        <f t="shared" si="54"/>
        <v>0</v>
      </c>
      <c r="IK45">
        <v>0</v>
      </c>
    </row>
    <row r="46" spans="1:245">
      <c r="A46">
        <v>17</v>
      </c>
      <c r="B46">
        <v>1</v>
      </c>
      <c r="C46">
        <f ca="1">ROW(SmtRes!A101)</f>
        <v>101</v>
      </c>
      <c r="D46">
        <f ca="1">ROW(EtalonRes!A112)</f>
        <v>112</v>
      </c>
      <c r="E46" t="s">
        <v>1186</v>
      </c>
      <c r="F46" t="s">
        <v>1187</v>
      </c>
      <c r="G46" t="s">
        <v>1188</v>
      </c>
      <c r="H46" t="s">
        <v>1131</v>
      </c>
      <c r="I46">
        <f>ROUND(16.84+24.02,9)</f>
        <v>40.86</v>
      </c>
      <c r="J46">
        <v>0</v>
      </c>
      <c r="O46">
        <f t="shared" si="21"/>
        <v>2204.4499999999998</v>
      </c>
      <c r="P46">
        <f t="shared" si="22"/>
        <v>0</v>
      </c>
      <c r="Q46">
        <f t="shared" si="23"/>
        <v>0</v>
      </c>
      <c r="R46">
        <f t="shared" si="24"/>
        <v>0</v>
      </c>
      <c r="S46">
        <f t="shared" si="25"/>
        <v>2204.4499999999998</v>
      </c>
      <c r="T46">
        <f t="shared" si="26"/>
        <v>0</v>
      </c>
      <c r="U46">
        <f t="shared" si="27"/>
        <v>42.290099999999995</v>
      </c>
      <c r="V46">
        <f t="shared" si="28"/>
        <v>0</v>
      </c>
      <c r="W46">
        <f t="shared" si="29"/>
        <v>0</v>
      </c>
      <c r="X46">
        <f t="shared" si="30"/>
        <v>1785.6</v>
      </c>
      <c r="Y46">
        <f t="shared" si="31"/>
        <v>1322.67</v>
      </c>
      <c r="AA46">
        <v>27906248</v>
      </c>
      <c r="AB46">
        <f t="shared" si="32"/>
        <v>8.83</v>
      </c>
      <c r="AC46">
        <f t="shared" si="60"/>
        <v>0</v>
      </c>
      <c r="AD46">
        <f>ROUND(((((ET46*1.25))-((EU46*1.25)))+AE46),2)</f>
        <v>0</v>
      </c>
      <c r="AE46">
        <f>ROUND(((EU46*1.25)),2)</f>
        <v>0</v>
      </c>
      <c r="AF46">
        <f>ROUND(((EV46*1.15)),2)</f>
        <v>8.83</v>
      </c>
      <c r="AG46">
        <f t="shared" si="33"/>
        <v>0</v>
      </c>
      <c r="AH46">
        <f>((EW46*1.15))</f>
        <v>1.0349999999999999</v>
      </c>
      <c r="AI46">
        <f>((EX46*1.25))</f>
        <v>0</v>
      </c>
      <c r="AJ46">
        <f t="shared" si="34"/>
        <v>0</v>
      </c>
      <c r="AK46">
        <v>7.68</v>
      </c>
      <c r="AL46">
        <v>0</v>
      </c>
      <c r="AM46">
        <v>0</v>
      </c>
      <c r="AN46">
        <v>0</v>
      </c>
      <c r="AO46">
        <v>7.68</v>
      </c>
      <c r="AP46">
        <v>0</v>
      </c>
      <c r="AQ46">
        <v>0.9</v>
      </c>
      <c r="AR46">
        <v>0</v>
      </c>
      <c r="AS46">
        <v>0</v>
      </c>
      <c r="AT46">
        <v>81</v>
      </c>
      <c r="AU46">
        <v>60</v>
      </c>
      <c r="AV46">
        <v>1</v>
      </c>
      <c r="AW46">
        <v>1</v>
      </c>
      <c r="AZ46">
        <v>6.11</v>
      </c>
      <c r="BA46">
        <v>6.11</v>
      </c>
      <c r="BB46">
        <v>6.11</v>
      </c>
      <c r="BC46">
        <v>6.11</v>
      </c>
      <c r="BD46" t="s">
        <v>1069</v>
      </c>
      <c r="BE46" t="s">
        <v>1069</v>
      </c>
      <c r="BF46" t="s">
        <v>1069</v>
      </c>
      <c r="BG46" t="s">
        <v>1069</v>
      </c>
      <c r="BH46">
        <v>0</v>
      </c>
      <c r="BI46">
        <v>1</v>
      </c>
      <c r="BJ46" t="s">
        <v>1189</v>
      </c>
      <c r="BM46">
        <v>13001</v>
      </c>
      <c r="BN46">
        <v>0</v>
      </c>
      <c r="BO46" t="s">
        <v>1069</v>
      </c>
      <c r="BP46">
        <v>0</v>
      </c>
      <c r="BQ46">
        <v>2</v>
      </c>
      <c r="BR46">
        <v>0</v>
      </c>
      <c r="BS46">
        <v>6.11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1069</v>
      </c>
      <c r="BZ46">
        <v>90</v>
      </c>
      <c r="CA46">
        <v>70</v>
      </c>
      <c r="CE46">
        <v>0</v>
      </c>
      <c r="CF46">
        <v>0</v>
      </c>
      <c r="CG46">
        <v>0</v>
      </c>
      <c r="CM46">
        <v>0</v>
      </c>
      <c r="CN46" t="s">
        <v>359</v>
      </c>
      <c r="CO46">
        <v>0</v>
      </c>
      <c r="CP46">
        <f t="shared" si="35"/>
        <v>2204.4499999999998</v>
      </c>
      <c r="CQ46">
        <f t="shared" si="36"/>
        <v>0</v>
      </c>
      <c r="CR46">
        <f t="shared" si="37"/>
        <v>0</v>
      </c>
      <c r="CS46">
        <f t="shared" si="38"/>
        <v>0</v>
      </c>
      <c r="CT46">
        <f t="shared" si="39"/>
        <v>53.951300000000003</v>
      </c>
      <c r="CU46">
        <f t="shared" si="40"/>
        <v>0</v>
      </c>
      <c r="CV46">
        <f t="shared" si="41"/>
        <v>1.0349999999999999</v>
      </c>
      <c r="CW46">
        <f t="shared" si="42"/>
        <v>0</v>
      </c>
      <c r="CX46">
        <f t="shared" si="43"/>
        <v>0</v>
      </c>
      <c r="CY46">
        <f t="shared" si="44"/>
        <v>1785.6044999999999</v>
      </c>
      <c r="CZ46">
        <f t="shared" si="45"/>
        <v>1322.67</v>
      </c>
      <c r="DC46" t="s">
        <v>1069</v>
      </c>
      <c r="DD46" t="s">
        <v>1069</v>
      </c>
      <c r="DE46" t="s">
        <v>1083</v>
      </c>
      <c r="DF46" t="s">
        <v>1083</v>
      </c>
      <c r="DG46" t="s">
        <v>1084</v>
      </c>
      <c r="DH46" t="s">
        <v>1069</v>
      </c>
      <c r="DI46" t="s">
        <v>1084</v>
      </c>
      <c r="DJ46" t="s">
        <v>1083</v>
      </c>
      <c r="DK46" t="s">
        <v>1069</v>
      </c>
      <c r="DL46" t="s">
        <v>1069</v>
      </c>
      <c r="DM46" t="s">
        <v>1069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1131</v>
      </c>
      <c r="DW46" t="s">
        <v>1131</v>
      </c>
      <c r="DX46">
        <v>1</v>
      </c>
      <c r="EE46">
        <v>27029026</v>
      </c>
      <c r="EF46">
        <v>2</v>
      </c>
      <c r="EG46" t="s">
        <v>1085</v>
      </c>
      <c r="EH46">
        <v>0</v>
      </c>
      <c r="EI46" t="s">
        <v>1069</v>
      </c>
      <c r="EJ46">
        <v>1</v>
      </c>
      <c r="EK46">
        <v>13001</v>
      </c>
      <c r="EL46" t="s">
        <v>1190</v>
      </c>
      <c r="EM46" t="s">
        <v>1191</v>
      </c>
      <c r="EO46" t="s">
        <v>1088</v>
      </c>
      <c r="EQ46">
        <v>0</v>
      </c>
      <c r="ER46">
        <v>7.68</v>
      </c>
      <c r="ES46">
        <v>0</v>
      </c>
      <c r="ET46">
        <v>0</v>
      </c>
      <c r="EU46">
        <v>0</v>
      </c>
      <c r="EV46">
        <v>7.68</v>
      </c>
      <c r="EW46">
        <v>0.9</v>
      </c>
      <c r="EX46">
        <v>0</v>
      </c>
      <c r="EY46">
        <v>0</v>
      </c>
      <c r="FQ46">
        <v>0</v>
      </c>
      <c r="FR46">
        <f t="shared" si="46"/>
        <v>0</v>
      </c>
      <c r="FS46">
        <v>0</v>
      </c>
      <c r="FT46" t="s">
        <v>1089</v>
      </c>
      <c r="FU46" t="s">
        <v>1090</v>
      </c>
      <c r="FX46">
        <v>81</v>
      </c>
      <c r="FY46">
        <v>59.5</v>
      </c>
      <c r="GA46" t="s">
        <v>1069</v>
      </c>
      <c r="GD46">
        <v>0</v>
      </c>
      <c r="GF46">
        <v>1256725681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7"/>
        <v>0</v>
      </c>
      <c r="GM46">
        <f t="shared" si="48"/>
        <v>5312.72</v>
      </c>
      <c r="GN46">
        <f t="shared" si="49"/>
        <v>5312.72</v>
      </c>
      <c r="GO46">
        <f t="shared" si="50"/>
        <v>0</v>
      </c>
      <c r="GP46">
        <f t="shared" si="51"/>
        <v>0</v>
      </c>
      <c r="GR46">
        <v>0</v>
      </c>
      <c r="GS46">
        <v>3</v>
      </c>
      <c r="GT46">
        <v>0</v>
      </c>
      <c r="GU46" t="s">
        <v>1069</v>
      </c>
      <c r="GV46">
        <f t="shared" si="52"/>
        <v>0</v>
      </c>
      <c r="GW46">
        <v>1</v>
      </c>
      <c r="GX46">
        <f t="shared" si="53"/>
        <v>0</v>
      </c>
      <c r="HA46">
        <v>0</v>
      </c>
      <c r="HB46">
        <v>0</v>
      </c>
      <c r="HC46">
        <f t="shared" si="54"/>
        <v>0</v>
      </c>
      <c r="IK46">
        <v>0</v>
      </c>
    </row>
    <row r="47" spans="1:245">
      <c r="A47">
        <v>17</v>
      </c>
      <c r="B47">
        <v>1</v>
      </c>
      <c r="C47">
        <f ca="1">ROW(SmtRes!A102)</f>
        <v>102</v>
      </c>
      <c r="D47">
        <f ca="1">ROW(EtalonRes!A113)</f>
        <v>113</v>
      </c>
      <c r="E47" t="s">
        <v>1192</v>
      </c>
      <c r="F47" t="s">
        <v>1193</v>
      </c>
      <c r="G47" t="s">
        <v>1194</v>
      </c>
      <c r="H47" t="s">
        <v>1081</v>
      </c>
      <c r="I47">
        <f>ROUND((294*1.6+192.6)/100,9)</f>
        <v>6.63</v>
      </c>
      <c r="J47">
        <v>0</v>
      </c>
      <c r="O47">
        <f t="shared" si="21"/>
        <v>7210.66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7210.66</v>
      </c>
      <c r="T47">
        <f t="shared" si="26"/>
        <v>0</v>
      </c>
      <c r="U47">
        <f t="shared" si="27"/>
        <v>151.29660000000001</v>
      </c>
      <c r="V47">
        <f t="shared" si="28"/>
        <v>0</v>
      </c>
      <c r="W47">
        <f t="shared" si="29"/>
        <v>0</v>
      </c>
      <c r="X47">
        <f t="shared" si="30"/>
        <v>7138.55</v>
      </c>
      <c r="Y47">
        <f t="shared" si="31"/>
        <v>4326.3999999999996</v>
      </c>
      <c r="AA47">
        <v>27906248</v>
      </c>
      <c r="AB47">
        <f t="shared" si="32"/>
        <v>178</v>
      </c>
      <c r="AC47">
        <f t="shared" si="60"/>
        <v>0</v>
      </c>
      <c r="AD47">
        <f t="shared" ref="AD47:AD54" si="61">ROUND((((ET47)-(EU47))+AE47),2)</f>
        <v>0</v>
      </c>
      <c r="AE47">
        <f t="shared" ref="AE47:AF54" si="62">ROUND((EU47),2)</f>
        <v>0</v>
      </c>
      <c r="AF47">
        <f t="shared" si="62"/>
        <v>178</v>
      </c>
      <c r="AG47">
        <f t="shared" si="33"/>
        <v>0</v>
      </c>
      <c r="AH47">
        <f t="shared" ref="AH47:AI54" si="63">(EW47)</f>
        <v>22.82</v>
      </c>
      <c r="AI47">
        <f t="shared" si="63"/>
        <v>0</v>
      </c>
      <c r="AJ47">
        <f t="shared" si="34"/>
        <v>0</v>
      </c>
      <c r="AK47">
        <v>178</v>
      </c>
      <c r="AL47">
        <v>0</v>
      </c>
      <c r="AM47">
        <v>0</v>
      </c>
      <c r="AN47">
        <v>0</v>
      </c>
      <c r="AO47">
        <v>178</v>
      </c>
      <c r="AP47">
        <v>0</v>
      </c>
      <c r="AQ47">
        <v>22.82</v>
      </c>
      <c r="AR47">
        <v>0</v>
      </c>
      <c r="AS47">
        <v>0</v>
      </c>
      <c r="AT47">
        <v>99</v>
      </c>
      <c r="AU47">
        <v>60</v>
      </c>
      <c r="AV47">
        <v>1</v>
      </c>
      <c r="AW47">
        <v>1</v>
      </c>
      <c r="AZ47">
        <v>6.11</v>
      </c>
      <c r="BA47">
        <v>6.11</v>
      </c>
      <c r="BB47">
        <v>6.11</v>
      </c>
      <c r="BC47">
        <v>6.11</v>
      </c>
      <c r="BD47" t="s">
        <v>1069</v>
      </c>
      <c r="BE47" t="s">
        <v>1069</v>
      </c>
      <c r="BF47" t="s">
        <v>1069</v>
      </c>
      <c r="BG47" t="s">
        <v>1069</v>
      </c>
      <c r="BH47">
        <v>0</v>
      </c>
      <c r="BI47">
        <v>1</v>
      </c>
      <c r="BJ47" t="s">
        <v>1195</v>
      </c>
      <c r="BM47">
        <v>46001</v>
      </c>
      <c r="BN47">
        <v>0</v>
      </c>
      <c r="BO47" t="s">
        <v>1069</v>
      </c>
      <c r="BP47">
        <v>0</v>
      </c>
      <c r="BQ47">
        <v>2</v>
      </c>
      <c r="BR47">
        <v>0</v>
      </c>
      <c r="BS47">
        <v>6.11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1069</v>
      </c>
      <c r="BZ47">
        <v>110</v>
      </c>
      <c r="CA47">
        <v>70</v>
      </c>
      <c r="CE47">
        <v>0</v>
      </c>
      <c r="CF47">
        <v>0</v>
      </c>
      <c r="CG47">
        <v>0</v>
      </c>
      <c r="CM47">
        <v>0</v>
      </c>
      <c r="CN47" t="s">
        <v>1069</v>
      </c>
      <c r="CO47">
        <v>0</v>
      </c>
      <c r="CP47">
        <f t="shared" si="35"/>
        <v>7210.66</v>
      </c>
      <c r="CQ47">
        <f t="shared" si="36"/>
        <v>0</v>
      </c>
      <c r="CR47">
        <f t="shared" si="37"/>
        <v>0</v>
      </c>
      <c r="CS47">
        <f t="shared" si="38"/>
        <v>0</v>
      </c>
      <c r="CT47">
        <f t="shared" si="39"/>
        <v>1087.5800000000002</v>
      </c>
      <c r="CU47">
        <f t="shared" si="40"/>
        <v>0</v>
      </c>
      <c r="CV47">
        <f t="shared" si="41"/>
        <v>22.82</v>
      </c>
      <c r="CW47">
        <f t="shared" si="42"/>
        <v>0</v>
      </c>
      <c r="CX47">
        <f t="shared" si="43"/>
        <v>0</v>
      </c>
      <c r="CY47">
        <f t="shared" si="44"/>
        <v>7138.5533999999998</v>
      </c>
      <c r="CZ47">
        <f t="shared" si="45"/>
        <v>4326.3959999999997</v>
      </c>
      <c r="DC47" t="s">
        <v>1069</v>
      </c>
      <c r="DD47" t="s">
        <v>1069</v>
      </c>
      <c r="DE47" t="s">
        <v>1069</v>
      </c>
      <c r="DF47" t="s">
        <v>1069</v>
      </c>
      <c r="DG47" t="s">
        <v>1069</v>
      </c>
      <c r="DH47" t="s">
        <v>1069</v>
      </c>
      <c r="DI47" t="s">
        <v>1069</v>
      </c>
      <c r="DJ47" t="s">
        <v>1069</v>
      </c>
      <c r="DK47" t="s">
        <v>1069</v>
      </c>
      <c r="DL47" t="s">
        <v>1069</v>
      </c>
      <c r="DM47" t="s">
        <v>1069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1081</v>
      </c>
      <c r="DW47" t="s">
        <v>1081</v>
      </c>
      <c r="DX47">
        <v>100</v>
      </c>
      <c r="EE47">
        <v>27029091</v>
      </c>
      <c r="EF47">
        <v>2</v>
      </c>
      <c r="EG47" t="s">
        <v>1085</v>
      </c>
      <c r="EH47">
        <v>0</v>
      </c>
      <c r="EI47" t="s">
        <v>1069</v>
      </c>
      <c r="EJ47">
        <v>1</v>
      </c>
      <c r="EK47">
        <v>46001</v>
      </c>
      <c r="EL47" t="s">
        <v>1126</v>
      </c>
      <c r="EM47" t="s">
        <v>1127</v>
      </c>
      <c r="EO47" t="s">
        <v>1069</v>
      </c>
      <c r="EQ47">
        <v>131072</v>
      </c>
      <c r="ER47">
        <v>178</v>
      </c>
      <c r="ES47">
        <v>0</v>
      </c>
      <c r="ET47">
        <v>0</v>
      </c>
      <c r="EU47">
        <v>0</v>
      </c>
      <c r="EV47">
        <v>178</v>
      </c>
      <c r="EW47">
        <v>22.82</v>
      </c>
      <c r="EX47">
        <v>0</v>
      </c>
      <c r="EY47">
        <v>0</v>
      </c>
      <c r="FQ47">
        <v>0</v>
      </c>
      <c r="FR47">
        <f t="shared" si="46"/>
        <v>0</v>
      </c>
      <c r="FS47">
        <v>0</v>
      </c>
      <c r="FT47" t="s">
        <v>1089</v>
      </c>
      <c r="FU47" t="s">
        <v>1090</v>
      </c>
      <c r="FX47">
        <v>99</v>
      </c>
      <c r="FY47">
        <v>59.5</v>
      </c>
      <c r="GA47" t="s">
        <v>1069</v>
      </c>
      <c r="GD47">
        <v>0</v>
      </c>
      <c r="GF47">
        <v>551227410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7"/>
        <v>0</v>
      </c>
      <c r="GM47">
        <f t="shared" si="48"/>
        <v>18675.61</v>
      </c>
      <c r="GN47">
        <f t="shared" si="49"/>
        <v>18675.61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1069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HC47">
        <f t="shared" si="54"/>
        <v>0</v>
      </c>
      <c r="IK47">
        <v>0</v>
      </c>
    </row>
    <row r="48" spans="1:245">
      <c r="A48">
        <v>17</v>
      </c>
      <c r="B48">
        <v>1</v>
      </c>
      <c r="C48">
        <f ca="1">ROW(SmtRes!A106)</f>
        <v>106</v>
      </c>
      <c r="D48">
        <f ca="1">ROW(EtalonRes!A116)</f>
        <v>116</v>
      </c>
      <c r="E48" t="s">
        <v>1196</v>
      </c>
      <c r="F48" t="s">
        <v>1197</v>
      </c>
      <c r="G48" t="s">
        <v>1198</v>
      </c>
      <c r="H48" t="s">
        <v>1081</v>
      </c>
      <c r="I48">
        <f>ROUND(60/100,9)</f>
        <v>0.6</v>
      </c>
      <c r="J48">
        <v>0</v>
      </c>
      <c r="O48">
        <f t="shared" si="21"/>
        <v>136.01</v>
      </c>
      <c r="P48">
        <f t="shared" si="22"/>
        <v>28.19</v>
      </c>
      <c r="Q48">
        <f t="shared" si="23"/>
        <v>0</v>
      </c>
      <c r="R48">
        <f t="shared" si="24"/>
        <v>0</v>
      </c>
      <c r="S48">
        <f t="shared" si="25"/>
        <v>107.82</v>
      </c>
      <c r="T48">
        <f t="shared" si="26"/>
        <v>0</v>
      </c>
      <c r="U48">
        <f t="shared" si="27"/>
        <v>2.262</v>
      </c>
      <c r="V48">
        <f t="shared" si="28"/>
        <v>0</v>
      </c>
      <c r="W48">
        <f t="shared" si="29"/>
        <v>0</v>
      </c>
      <c r="X48">
        <f t="shared" si="30"/>
        <v>86.26</v>
      </c>
      <c r="Y48">
        <f t="shared" si="31"/>
        <v>53.91</v>
      </c>
      <c r="AA48">
        <v>27906248</v>
      </c>
      <c r="AB48">
        <f t="shared" si="32"/>
        <v>37.1</v>
      </c>
      <c r="AC48">
        <f t="shared" si="60"/>
        <v>7.69</v>
      </c>
      <c r="AD48">
        <f t="shared" si="61"/>
        <v>0</v>
      </c>
      <c r="AE48">
        <f t="shared" si="62"/>
        <v>0</v>
      </c>
      <c r="AF48">
        <f t="shared" si="62"/>
        <v>29.41</v>
      </c>
      <c r="AG48">
        <f t="shared" si="33"/>
        <v>0</v>
      </c>
      <c r="AH48">
        <f t="shared" si="63"/>
        <v>3.77</v>
      </c>
      <c r="AI48">
        <f t="shared" si="63"/>
        <v>0</v>
      </c>
      <c r="AJ48">
        <f t="shared" si="34"/>
        <v>0</v>
      </c>
      <c r="AK48">
        <v>37.1</v>
      </c>
      <c r="AL48">
        <v>7.69</v>
      </c>
      <c r="AM48">
        <v>0</v>
      </c>
      <c r="AN48">
        <v>0</v>
      </c>
      <c r="AO48">
        <v>29.41</v>
      </c>
      <c r="AP48">
        <v>0</v>
      </c>
      <c r="AQ48">
        <v>3.77</v>
      </c>
      <c r="AR48">
        <v>0</v>
      </c>
      <c r="AS48">
        <v>0</v>
      </c>
      <c r="AT48">
        <v>80</v>
      </c>
      <c r="AU48">
        <v>50</v>
      </c>
      <c r="AV48">
        <v>1</v>
      </c>
      <c r="AW48">
        <v>1</v>
      </c>
      <c r="AZ48">
        <v>6.11</v>
      </c>
      <c r="BA48">
        <v>6.11</v>
      </c>
      <c r="BB48">
        <v>6.11</v>
      </c>
      <c r="BC48">
        <v>6.11</v>
      </c>
      <c r="BD48" t="s">
        <v>1069</v>
      </c>
      <c r="BE48" t="s">
        <v>1069</v>
      </c>
      <c r="BF48" t="s">
        <v>1069</v>
      </c>
      <c r="BG48" t="s">
        <v>1069</v>
      </c>
      <c r="BH48">
        <v>0</v>
      </c>
      <c r="BI48">
        <v>1</v>
      </c>
      <c r="BJ48" t="s">
        <v>1199</v>
      </c>
      <c r="BM48">
        <v>62001</v>
      </c>
      <c r="BN48">
        <v>0</v>
      </c>
      <c r="BO48" t="s">
        <v>1069</v>
      </c>
      <c r="BP48">
        <v>0</v>
      </c>
      <c r="BQ48">
        <v>6</v>
      </c>
      <c r="BR48">
        <v>0</v>
      </c>
      <c r="BS48">
        <v>6.11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1069</v>
      </c>
      <c r="BZ48">
        <v>80</v>
      </c>
      <c r="CA48">
        <v>50</v>
      </c>
      <c r="CE48">
        <v>0</v>
      </c>
      <c r="CF48">
        <v>0</v>
      </c>
      <c r="CG48">
        <v>0</v>
      </c>
      <c r="CM48">
        <v>0</v>
      </c>
      <c r="CN48" t="s">
        <v>1069</v>
      </c>
      <c r="CO48">
        <v>0</v>
      </c>
      <c r="CP48">
        <f t="shared" si="35"/>
        <v>136.01</v>
      </c>
      <c r="CQ48">
        <f t="shared" si="36"/>
        <v>46.985900000000008</v>
      </c>
      <c r="CR48">
        <f t="shared" si="37"/>
        <v>0</v>
      </c>
      <c r="CS48">
        <f t="shared" si="38"/>
        <v>0</v>
      </c>
      <c r="CT48">
        <f t="shared" si="39"/>
        <v>179.6951</v>
      </c>
      <c r="CU48">
        <f t="shared" si="40"/>
        <v>0</v>
      </c>
      <c r="CV48">
        <f t="shared" si="41"/>
        <v>3.77</v>
      </c>
      <c r="CW48">
        <f t="shared" si="42"/>
        <v>0</v>
      </c>
      <c r="CX48">
        <f t="shared" si="43"/>
        <v>0</v>
      </c>
      <c r="CY48">
        <f t="shared" si="44"/>
        <v>86.255999999999986</v>
      </c>
      <c r="CZ48">
        <f t="shared" si="45"/>
        <v>53.91</v>
      </c>
      <c r="DC48" t="s">
        <v>1069</v>
      </c>
      <c r="DD48" t="s">
        <v>1069</v>
      </c>
      <c r="DE48" t="s">
        <v>1069</v>
      </c>
      <c r="DF48" t="s">
        <v>1069</v>
      </c>
      <c r="DG48" t="s">
        <v>1069</v>
      </c>
      <c r="DH48" t="s">
        <v>1069</v>
      </c>
      <c r="DI48" t="s">
        <v>1069</v>
      </c>
      <c r="DJ48" t="s">
        <v>1069</v>
      </c>
      <c r="DK48" t="s">
        <v>1069</v>
      </c>
      <c r="DL48" t="s">
        <v>1069</v>
      </c>
      <c r="DM48" t="s">
        <v>1069</v>
      </c>
      <c r="DN48">
        <v>0</v>
      </c>
      <c r="DO48">
        <v>0</v>
      </c>
      <c r="DP48">
        <v>1</v>
      </c>
      <c r="DQ48">
        <v>1</v>
      </c>
      <c r="DU48">
        <v>1005</v>
      </c>
      <c r="DV48" t="s">
        <v>1081</v>
      </c>
      <c r="DW48" t="s">
        <v>1081</v>
      </c>
      <c r="DX48">
        <v>100</v>
      </c>
      <c r="EE48">
        <v>27029107</v>
      </c>
      <c r="EF48">
        <v>6</v>
      </c>
      <c r="EG48" t="s">
        <v>1107</v>
      </c>
      <c r="EH48">
        <v>0</v>
      </c>
      <c r="EI48" t="s">
        <v>1069</v>
      </c>
      <c r="EJ48">
        <v>1</v>
      </c>
      <c r="EK48">
        <v>62001</v>
      </c>
      <c r="EL48" t="s">
        <v>1200</v>
      </c>
      <c r="EM48" t="s">
        <v>1201</v>
      </c>
      <c r="EO48" t="s">
        <v>1069</v>
      </c>
      <c r="EQ48">
        <v>0</v>
      </c>
      <c r="ER48">
        <v>37.1</v>
      </c>
      <c r="ES48">
        <v>7.69</v>
      </c>
      <c r="ET48">
        <v>0</v>
      </c>
      <c r="EU48">
        <v>0</v>
      </c>
      <c r="EV48">
        <v>29.41</v>
      </c>
      <c r="EW48">
        <v>3.77</v>
      </c>
      <c r="EX48">
        <v>0</v>
      </c>
      <c r="EY48">
        <v>0</v>
      </c>
      <c r="FQ48">
        <v>0</v>
      </c>
      <c r="FR48">
        <f t="shared" si="46"/>
        <v>0</v>
      </c>
      <c r="FS48">
        <v>0</v>
      </c>
      <c r="FX48">
        <v>80</v>
      </c>
      <c r="FY48">
        <v>50</v>
      </c>
      <c r="GA48" t="s">
        <v>1069</v>
      </c>
      <c r="GD48">
        <v>0</v>
      </c>
      <c r="GF48">
        <v>1861959849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7"/>
        <v>0</v>
      </c>
      <c r="GM48">
        <f t="shared" si="48"/>
        <v>276.18</v>
      </c>
      <c r="GN48">
        <f t="shared" si="49"/>
        <v>276.18</v>
      </c>
      <c r="GO48">
        <f t="shared" si="50"/>
        <v>0</v>
      </c>
      <c r="GP48">
        <f t="shared" si="51"/>
        <v>0</v>
      </c>
      <c r="GR48">
        <v>0</v>
      </c>
      <c r="GS48">
        <v>3</v>
      </c>
      <c r="GT48">
        <v>0</v>
      </c>
      <c r="GU48" t="s">
        <v>1069</v>
      </c>
      <c r="GV48">
        <f t="shared" si="52"/>
        <v>0</v>
      </c>
      <c r="GW48">
        <v>1</v>
      </c>
      <c r="GX48">
        <f t="shared" si="53"/>
        <v>0</v>
      </c>
      <c r="HA48">
        <v>0</v>
      </c>
      <c r="HB48">
        <v>0</v>
      </c>
      <c r="HC48">
        <f t="shared" si="54"/>
        <v>0</v>
      </c>
      <c r="IK48">
        <v>0</v>
      </c>
    </row>
    <row r="49" spans="1:245">
      <c r="A49">
        <v>18</v>
      </c>
      <c r="B49">
        <v>1</v>
      </c>
      <c r="C49">
        <v>106</v>
      </c>
      <c r="E49" t="s">
        <v>1202</v>
      </c>
      <c r="F49" t="s">
        <v>1203</v>
      </c>
      <c r="G49" t="s">
        <v>1204</v>
      </c>
      <c r="H49" t="s">
        <v>1094</v>
      </c>
      <c r="I49">
        <f>I48*J49</f>
        <v>7.7999999999999996E-3</v>
      </c>
      <c r="J49">
        <v>1.2999999999999999E-2</v>
      </c>
      <c r="O49">
        <f t="shared" si="21"/>
        <v>1594.15</v>
      </c>
      <c r="P49">
        <f t="shared" si="22"/>
        <v>1594.15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27906248</v>
      </c>
      <c r="AB49">
        <f t="shared" si="32"/>
        <v>33449.699999999997</v>
      </c>
      <c r="AC49">
        <f t="shared" si="60"/>
        <v>33449.699999999997</v>
      </c>
      <c r="AD49">
        <f t="shared" si="61"/>
        <v>0</v>
      </c>
      <c r="AE49">
        <f t="shared" si="62"/>
        <v>0</v>
      </c>
      <c r="AF49">
        <f t="shared" si="62"/>
        <v>0</v>
      </c>
      <c r="AG49">
        <f t="shared" si="33"/>
        <v>0</v>
      </c>
      <c r="AH49">
        <f t="shared" si="63"/>
        <v>0</v>
      </c>
      <c r="AI49">
        <f t="shared" si="63"/>
        <v>0</v>
      </c>
      <c r="AJ49">
        <f t="shared" si="34"/>
        <v>0</v>
      </c>
      <c r="AK49">
        <v>33449.699999999997</v>
      </c>
      <c r="AL49">
        <v>33449.699999999997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80</v>
      </c>
      <c r="AU49">
        <v>50</v>
      </c>
      <c r="AV49">
        <v>1</v>
      </c>
      <c r="AW49">
        <v>1</v>
      </c>
      <c r="AZ49">
        <v>6.11</v>
      </c>
      <c r="BA49">
        <v>1</v>
      </c>
      <c r="BB49">
        <v>1</v>
      </c>
      <c r="BC49">
        <v>6.11</v>
      </c>
      <c r="BD49" t="s">
        <v>1069</v>
      </c>
      <c r="BE49" t="s">
        <v>1069</v>
      </c>
      <c r="BF49" t="s">
        <v>1069</v>
      </c>
      <c r="BG49" t="s">
        <v>1069</v>
      </c>
      <c r="BH49">
        <v>3</v>
      </c>
      <c r="BI49">
        <v>1</v>
      </c>
      <c r="BJ49" t="s">
        <v>1205</v>
      </c>
      <c r="BM49">
        <v>62001</v>
      </c>
      <c r="BN49">
        <v>0</v>
      </c>
      <c r="BO49" t="s">
        <v>1069</v>
      </c>
      <c r="BP49">
        <v>0</v>
      </c>
      <c r="BQ49">
        <v>6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1069</v>
      </c>
      <c r="BZ49">
        <v>80</v>
      </c>
      <c r="CA49">
        <v>50</v>
      </c>
      <c r="CE49">
        <v>0</v>
      </c>
      <c r="CF49">
        <v>0</v>
      </c>
      <c r="CG49">
        <v>0</v>
      </c>
      <c r="CM49">
        <v>0</v>
      </c>
      <c r="CN49" t="s">
        <v>1069</v>
      </c>
      <c r="CO49">
        <v>0</v>
      </c>
      <c r="CP49">
        <f t="shared" si="35"/>
        <v>1594.15</v>
      </c>
      <c r="CQ49">
        <f t="shared" si="36"/>
        <v>204377.66699999999</v>
      </c>
      <c r="CR49">
        <f t="shared" si="37"/>
        <v>0</v>
      </c>
      <c r="CS49">
        <f t="shared" si="38"/>
        <v>0</v>
      </c>
      <c r="CT49">
        <f t="shared" si="39"/>
        <v>0</v>
      </c>
      <c r="CU49">
        <f t="shared" si="40"/>
        <v>0</v>
      </c>
      <c r="CV49">
        <f t="shared" si="41"/>
        <v>0</v>
      </c>
      <c r="CW49">
        <f t="shared" si="42"/>
        <v>0</v>
      </c>
      <c r="CX49">
        <f t="shared" si="43"/>
        <v>0</v>
      </c>
      <c r="CY49">
        <f t="shared" si="44"/>
        <v>0</v>
      </c>
      <c r="CZ49">
        <f t="shared" si="45"/>
        <v>0</v>
      </c>
      <c r="DC49" t="s">
        <v>1069</v>
      </c>
      <c r="DD49" t="s">
        <v>1069</v>
      </c>
      <c r="DE49" t="s">
        <v>1069</v>
      </c>
      <c r="DF49" t="s">
        <v>1069</v>
      </c>
      <c r="DG49" t="s">
        <v>1069</v>
      </c>
      <c r="DH49" t="s">
        <v>1069</v>
      </c>
      <c r="DI49" t="s">
        <v>1069</v>
      </c>
      <c r="DJ49" t="s">
        <v>1069</v>
      </c>
      <c r="DK49" t="s">
        <v>1069</v>
      </c>
      <c r="DL49" t="s">
        <v>1069</v>
      </c>
      <c r="DM49" t="s">
        <v>1069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1094</v>
      </c>
      <c r="DW49" t="s">
        <v>1094</v>
      </c>
      <c r="DX49">
        <v>1000</v>
      </c>
      <c r="EE49">
        <v>27029107</v>
      </c>
      <c r="EF49">
        <v>6</v>
      </c>
      <c r="EG49" t="s">
        <v>1107</v>
      </c>
      <c r="EH49">
        <v>0</v>
      </c>
      <c r="EI49" t="s">
        <v>1069</v>
      </c>
      <c r="EJ49">
        <v>1</v>
      </c>
      <c r="EK49">
        <v>62001</v>
      </c>
      <c r="EL49" t="s">
        <v>1200</v>
      </c>
      <c r="EM49" t="s">
        <v>1201</v>
      </c>
      <c r="EO49" t="s">
        <v>1069</v>
      </c>
      <c r="EQ49">
        <v>0</v>
      </c>
      <c r="ER49">
        <v>33449.699999999997</v>
      </c>
      <c r="ES49">
        <v>33449.699999999997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6"/>
        <v>0</v>
      </c>
      <c r="FS49">
        <v>0</v>
      </c>
      <c r="FX49">
        <v>80</v>
      </c>
      <c r="FY49">
        <v>50</v>
      </c>
      <c r="GA49" t="s">
        <v>1069</v>
      </c>
      <c r="GD49">
        <v>0</v>
      </c>
      <c r="GF49">
        <v>230035090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7"/>
        <v>0</v>
      </c>
      <c r="GM49">
        <f t="shared" si="48"/>
        <v>1594.15</v>
      </c>
      <c r="GN49">
        <f t="shared" si="49"/>
        <v>1594.15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1069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HC49">
        <f t="shared" si="54"/>
        <v>0</v>
      </c>
      <c r="IK49">
        <v>0</v>
      </c>
    </row>
    <row r="50" spans="1:245">
      <c r="A50">
        <v>18</v>
      </c>
      <c r="B50">
        <v>1</v>
      </c>
      <c r="C50">
        <v>104</v>
      </c>
      <c r="E50" t="s">
        <v>1206</v>
      </c>
      <c r="F50" t="s">
        <v>1207</v>
      </c>
      <c r="G50" t="s">
        <v>1208</v>
      </c>
      <c r="H50" t="s">
        <v>1094</v>
      </c>
      <c r="I50">
        <f>I48*J50</f>
        <v>-5.9999999999999995E-4</v>
      </c>
      <c r="J50">
        <v>-1E-3</v>
      </c>
      <c r="O50">
        <f t="shared" si="21"/>
        <v>-27.76</v>
      </c>
      <c r="P50">
        <f t="shared" si="22"/>
        <v>-27.76</v>
      </c>
      <c r="Q50">
        <f t="shared" si="23"/>
        <v>0</v>
      </c>
      <c r="R50">
        <f t="shared" si="24"/>
        <v>0</v>
      </c>
      <c r="S50">
        <f t="shared" si="25"/>
        <v>0</v>
      </c>
      <c r="T50">
        <f t="shared" si="26"/>
        <v>0</v>
      </c>
      <c r="U50">
        <f t="shared" si="27"/>
        <v>0</v>
      </c>
      <c r="V50">
        <f t="shared" si="28"/>
        <v>0</v>
      </c>
      <c r="W50">
        <f t="shared" si="29"/>
        <v>0</v>
      </c>
      <c r="X50">
        <f t="shared" si="30"/>
        <v>0</v>
      </c>
      <c r="Y50">
        <f t="shared" si="31"/>
        <v>0</v>
      </c>
      <c r="AA50">
        <v>27906248</v>
      </c>
      <c r="AB50">
        <f t="shared" si="32"/>
        <v>7571</v>
      </c>
      <c r="AC50">
        <f t="shared" si="60"/>
        <v>7571</v>
      </c>
      <c r="AD50">
        <f t="shared" si="61"/>
        <v>0</v>
      </c>
      <c r="AE50">
        <f t="shared" si="62"/>
        <v>0</v>
      </c>
      <c r="AF50">
        <f t="shared" si="62"/>
        <v>0</v>
      </c>
      <c r="AG50">
        <f t="shared" si="33"/>
        <v>0</v>
      </c>
      <c r="AH50">
        <f t="shared" si="63"/>
        <v>0</v>
      </c>
      <c r="AI50">
        <f t="shared" si="63"/>
        <v>0</v>
      </c>
      <c r="AJ50">
        <f t="shared" si="34"/>
        <v>0</v>
      </c>
      <c r="AK50">
        <v>7571</v>
      </c>
      <c r="AL50">
        <v>7571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80</v>
      </c>
      <c r="AU50">
        <v>50</v>
      </c>
      <c r="AV50">
        <v>1</v>
      </c>
      <c r="AW50">
        <v>1</v>
      </c>
      <c r="AZ50">
        <v>6.11</v>
      </c>
      <c r="BA50">
        <v>1</v>
      </c>
      <c r="BB50">
        <v>1</v>
      </c>
      <c r="BC50">
        <v>6.11</v>
      </c>
      <c r="BD50" t="s">
        <v>1069</v>
      </c>
      <c r="BE50" t="s">
        <v>1069</v>
      </c>
      <c r="BF50" t="s">
        <v>1069</v>
      </c>
      <c r="BG50" t="s">
        <v>1069</v>
      </c>
      <c r="BH50">
        <v>3</v>
      </c>
      <c r="BI50">
        <v>1</v>
      </c>
      <c r="BJ50" t="s">
        <v>1209</v>
      </c>
      <c r="BM50">
        <v>62001</v>
      </c>
      <c r="BN50">
        <v>0</v>
      </c>
      <c r="BO50" t="s">
        <v>1069</v>
      </c>
      <c r="BP50">
        <v>0</v>
      </c>
      <c r="BQ50">
        <v>6</v>
      </c>
      <c r="BR50">
        <v>1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1069</v>
      </c>
      <c r="BZ50">
        <v>80</v>
      </c>
      <c r="CA50">
        <v>50</v>
      </c>
      <c r="CE50">
        <v>0</v>
      </c>
      <c r="CF50">
        <v>0</v>
      </c>
      <c r="CG50">
        <v>0</v>
      </c>
      <c r="CM50">
        <v>0</v>
      </c>
      <c r="CN50" t="s">
        <v>1069</v>
      </c>
      <c r="CO50">
        <v>0</v>
      </c>
      <c r="CP50">
        <f t="shared" si="35"/>
        <v>-27.76</v>
      </c>
      <c r="CQ50">
        <f t="shared" si="36"/>
        <v>46258.810000000005</v>
      </c>
      <c r="CR50">
        <f t="shared" si="37"/>
        <v>0</v>
      </c>
      <c r="CS50">
        <f t="shared" si="38"/>
        <v>0</v>
      </c>
      <c r="CT50">
        <f t="shared" si="39"/>
        <v>0</v>
      </c>
      <c r="CU50">
        <f t="shared" si="40"/>
        <v>0</v>
      </c>
      <c r="CV50">
        <f t="shared" si="41"/>
        <v>0</v>
      </c>
      <c r="CW50">
        <f t="shared" si="42"/>
        <v>0</v>
      </c>
      <c r="CX50">
        <f t="shared" si="43"/>
        <v>0</v>
      </c>
      <c r="CY50">
        <f t="shared" si="44"/>
        <v>0</v>
      </c>
      <c r="CZ50">
        <f t="shared" si="45"/>
        <v>0</v>
      </c>
      <c r="DC50" t="s">
        <v>1069</v>
      </c>
      <c r="DD50" t="s">
        <v>1069</v>
      </c>
      <c r="DE50" t="s">
        <v>1069</v>
      </c>
      <c r="DF50" t="s">
        <v>1069</v>
      </c>
      <c r="DG50" t="s">
        <v>1069</v>
      </c>
      <c r="DH50" t="s">
        <v>1069</v>
      </c>
      <c r="DI50" t="s">
        <v>1069</v>
      </c>
      <c r="DJ50" t="s">
        <v>1069</v>
      </c>
      <c r="DK50" t="s">
        <v>1069</v>
      </c>
      <c r="DL50" t="s">
        <v>1069</v>
      </c>
      <c r="DM50" t="s">
        <v>1069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1094</v>
      </c>
      <c r="DW50" t="s">
        <v>1094</v>
      </c>
      <c r="DX50">
        <v>1000</v>
      </c>
      <c r="EE50">
        <v>27029107</v>
      </c>
      <c r="EF50">
        <v>6</v>
      </c>
      <c r="EG50" t="s">
        <v>1107</v>
      </c>
      <c r="EH50">
        <v>0</v>
      </c>
      <c r="EI50" t="s">
        <v>1069</v>
      </c>
      <c r="EJ50">
        <v>1</v>
      </c>
      <c r="EK50">
        <v>62001</v>
      </c>
      <c r="EL50" t="s">
        <v>1200</v>
      </c>
      <c r="EM50" t="s">
        <v>1201</v>
      </c>
      <c r="EO50" t="s">
        <v>1069</v>
      </c>
      <c r="EQ50">
        <v>0</v>
      </c>
      <c r="ER50">
        <v>7571</v>
      </c>
      <c r="ES50">
        <v>7571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46"/>
        <v>0</v>
      </c>
      <c r="FS50">
        <v>0</v>
      </c>
      <c r="FX50">
        <v>80</v>
      </c>
      <c r="FY50">
        <v>50</v>
      </c>
      <c r="GA50" t="s">
        <v>1069</v>
      </c>
      <c r="GD50">
        <v>0</v>
      </c>
      <c r="GF50">
        <v>-1565347455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7"/>
        <v>0</v>
      </c>
      <c r="GM50">
        <f t="shared" si="48"/>
        <v>-27.76</v>
      </c>
      <c r="GN50">
        <f t="shared" si="49"/>
        <v>-27.76</v>
      </c>
      <c r="GO50">
        <f t="shared" si="50"/>
        <v>0</v>
      </c>
      <c r="GP50">
        <f t="shared" si="51"/>
        <v>0</v>
      </c>
      <c r="GR50">
        <v>0</v>
      </c>
      <c r="GS50">
        <v>3</v>
      </c>
      <c r="GT50">
        <v>0</v>
      </c>
      <c r="GU50" t="s">
        <v>1069</v>
      </c>
      <c r="GV50">
        <f t="shared" si="52"/>
        <v>0</v>
      </c>
      <c r="GW50">
        <v>1</v>
      </c>
      <c r="GX50">
        <f t="shared" si="53"/>
        <v>0</v>
      </c>
      <c r="HA50">
        <v>0</v>
      </c>
      <c r="HB50">
        <v>0</v>
      </c>
      <c r="HC50">
        <f t="shared" si="54"/>
        <v>0</v>
      </c>
      <c r="IK50">
        <v>0</v>
      </c>
    </row>
    <row r="51" spans="1:245">
      <c r="A51">
        <v>17</v>
      </c>
      <c r="B51">
        <v>1</v>
      </c>
      <c r="C51">
        <f ca="1">ROW(SmtRes!A115)</f>
        <v>115</v>
      </c>
      <c r="D51">
        <f ca="1">ROW(EtalonRes!A124)</f>
        <v>124</v>
      </c>
      <c r="E51" t="s">
        <v>1069</v>
      </c>
      <c r="F51" t="s">
        <v>1210</v>
      </c>
      <c r="G51" t="s">
        <v>362</v>
      </c>
      <c r="H51" t="s">
        <v>1081</v>
      </c>
      <c r="I51">
        <f>ROUND(855.6/100,9)</f>
        <v>8.5559999999999992</v>
      </c>
      <c r="J51">
        <v>0</v>
      </c>
      <c r="O51">
        <f t="shared" si="21"/>
        <v>19587.73</v>
      </c>
      <c r="P51">
        <f t="shared" si="22"/>
        <v>69.010000000000005</v>
      </c>
      <c r="Q51">
        <f t="shared" si="23"/>
        <v>939.42</v>
      </c>
      <c r="R51">
        <f t="shared" si="24"/>
        <v>560.41</v>
      </c>
      <c r="S51">
        <f t="shared" si="25"/>
        <v>18579.3</v>
      </c>
      <c r="T51">
        <f t="shared" si="26"/>
        <v>0</v>
      </c>
      <c r="U51">
        <f t="shared" si="27"/>
        <v>359.43755999999996</v>
      </c>
      <c r="V51">
        <f t="shared" si="28"/>
        <v>8.47044</v>
      </c>
      <c r="W51">
        <f t="shared" si="29"/>
        <v>0</v>
      </c>
      <c r="X51">
        <f t="shared" si="30"/>
        <v>15120.37</v>
      </c>
      <c r="Y51">
        <f t="shared" si="31"/>
        <v>9569.86</v>
      </c>
      <c r="AA51">
        <v>-1</v>
      </c>
      <c r="AB51">
        <f t="shared" si="32"/>
        <v>374.69</v>
      </c>
      <c r="AC51">
        <f t="shared" si="60"/>
        <v>1.32</v>
      </c>
      <c r="AD51">
        <f t="shared" si="61"/>
        <v>17.97</v>
      </c>
      <c r="AE51">
        <f t="shared" si="62"/>
        <v>10.72</v>
      </c>
      <c r="AF51">
        <f t="shared" si="62"/>
        <v>355.4</v>
      </c>
      <c r="AG51">
        <f t="shared" si="33"/>
        <v>0</v>
      </c>
      <c r="AH51">
        <f t="shared" si="63"/>
        <v>42.01</v>
      </c>
      <c r="AI51">
        <f t="shared" si="63"/>
        <v>0.99</v>
      </c>
      <c r="AJ51">
        <f t="shared" si="34"/>
        <v>0</v>
      </c>
      <c r="AK51">
        <v>374.69</v>
      </c>
      <c r="AL51">
        <v>1.32</v>
      </c>
      <c r="AM51">
        <v>17.97</v>
      </c>
      <c r="AN51">
        <v>10.72</v>
      </c>
      <c r="AO51">
        <v>355.4</v>
      </c>
      <c r="AP51">
        <v>0</v>
      </c>
      <c r="AQ51">
        <v>42.01</v>
      </c>
      <c r="AR51">
        <v>0.99</v>
      </c>
      <c r="AS51">
        <v>0</v>
      </c>
      <c r="AT51">
        <v>79</v>
      </c>
      <c r="AU51">
        <v>50</v>
      </c>
      <c r="AV51">
        <v>1</v>
      </c>
      <c r="AW51">
        <v>1</v>
      </c>
      <c r="AZ51">
        <v>6.11</v>
      </c>
      <c r="BA51">
        <v>6.11</v>
      </c>
      <c r="BB51">
        <v>6.11</v>
      </c>
      <c r="BC51">
        <v>6.11</v>
      </c>
      <c r="BD51" t="s">
        <v>1069</v>
      </c>
      <c r="BE51" t="s">
        <v>1069</v>
      </c>
      <c r="BF51" t="s">
        <v>1069</v>
      </c>
      <c r="BG51" t="s">
        <v>1069</v>
      </c>
      <c r="BH51">
        <v>0</v>
      </c>
      <c r="BI51">
        <v>1</v>
      </c>
      <c r="BJ51" t="s">
        <v>1211</v>
      </c>
      <c r="BM51">
        <v>61001</v>
      </c>
      <c r="BN51">
        <v>0</v>
      </c>
      <c r="BO51" t="s">
        <v>1069</v>
      </c>
      <c r="BP51">
        <v>0</v>
      </c>
      <c r="BQ51">
        <v>6</v>
      </c>
      <c r="BR51">
        <v>0</v>
      </c>
      <c r="BS51">
        <v>6.11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1069</v>
      </c>
      <c r="BZ51">
        <v>79</v>
      </c>
      <c r="CA51">
        <v>50</v>
      </c>
      <c r="CE51">
        <v>0</v>
      </c>
      <c r="CF51">
        <v>0</v>
      </c>
      <c r="CG51">
        <v>0</v>
      </c>
      <c r="CM51">
        <v>0</v>
      </c>
      <c r="CN51" t="s">
        <v>1069</v>
      </c>
      <c r="CO51">
        <v>0</v>
      </c>
      <c r="CP51">
        <f t="shared" si="35"/>
        <v>19587.73</v>
      </c>
      <c r="CQ51">
        <f t="shared" si="36"/>
        <v>8.0652000000000008</v>
      </c>
      <c r="CR51">
        <f t="shared" si="37"/>
        <v>109.7967</v>
      </c>
      <c r="CS51">
        <f t="shared" si="38"/>
        <v>65.499200000000002</v>
      </c>
      <c r="CT51">
        <f t="shared" si="39"/>
        <v>2171.4940000000001</v>
      </c>
      <c r="CU51">
        <f t="shared" si="40"/>
        <v>0</v>
      </c>
      <c r="CV51">
        <f t="shared" si="41"/>
        <v>42.01</v>
      </c>
      <c r="CW51">
        <f t="shared" si="42"/>
        <v>0.99</v>
      </c>
      <c r="CX51">
        <f t="shared" si="43"/>
        <v>0</v>
      </c>
      <c r="CY51">
        <f t="shared" si="44"/>
        <v>15120.370899999998</v>
      </c>
      <c r="CZ51">
        <f t="shared" si="45"/>
        <v>9569.8549999999996</v>
      </c>
      <c r="DC51" t="s">
        <v>1069</v>
      </c>
      <c r="DD51" t="s">
        <v>1069</v>
      </c>
      <c r="DE51" t="s">
        <v>1069</v>
      </c>
      <c r="DF51" t="s">
        <v>1069</v>
      </c>
      <c r="DG51" t="s">
        <v>1069</v>
      </c>
      <c r="DH51" t="s">
        <v>1069</v>
      </c>
      <c r="DI51" t="s">
        <v>1069</v>
      </c>
      <c r="DJ51" t="s">
        <v>1069</v>
      </c>
      <c r="DK51" t="s">
        <v>1069</v>
      </c>
      <c r="DL51" t="s">
        <v>1069</v>
      </c>
      <c r="DM51" t="s">
        <v>1069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1081</v>
      </c>
      <c r="DW51" t="s">
        <v>1081</v>
      </c>
      <c r="DX51">
        <v>100</v>
      </c>
      <c r="EE51">
        <v>27029106</v>
      </c>
      <c r="EF51">
        <v>6</v>
      </c>
      <c r="EG51" t="s">
        <v>1107</v>
      </c>
      <c r="EH51">
        <v>0</v>
      </c>
      <c r="EI51" t="s">
        <v>1069</v>
      </c>
      <c r="EJ51">
        <v>1</v>
      </c>
      <c r="EK51">
        <v>61001</v>
      </c>
      <c r="EL51" t="s">
        <v>1212</v>
      </c>
      <c r="EM51" t="s">
        <v>1213</v>
      </c>
      <c r="EO51" t="s">
        <v>1069</v>
      </c>
      <c r="EQ51">
        <v>132096</v>
      </c>
      <c r="ER51">
        <v>374.69</v>
      </c>
      <c r="ES51">
        <v>1.32</v>
      </c>
      <c r="ET51">
        <v>17.97</v>
      </c>
      <c r="EU51">
        <v>10.72</v>
      </c>
      <c r="EV51">
        <v>355.4</v>
      </c>
      <c r="EW51">
        <v>42.01</v>
      </c>
      <c r="EX51">
        <v>0.99</v>
      </c>
      <c r="EY51">
        <v>0</v>
      </c>
      <c r="FQ51">
        <v>0</v>
      </c>
      <c r="FR51">
        <f t="shared" si="46"/>
        <v>0</v>
      </c>
      <c r="FS51">
        <v>0</v>
      </c>
      <c r="FX51">
        <v>79</v>
      </c>
      <c r="FY51">
        <v>50</v>
      </c>
      <c r="GA51" t="s">
        <v>1069</v>
      </c>
      <c r="GD51">
        <v>0</v>
      </c>
      <c r="GF51">
        <v>862433680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7"/>
        <v>0</v>
      </c>
      <c r="GM51">
        <f t="shared" si="48"/>
        <v>44277.96</v>
      </c>
      <c r="GN51">
        <f t="shared" si="49"/>
        <v>44277.96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1069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HC51">
        <f t="shared" si="54"/>
        <v>0</v>
      </c>
      <c r="IK51">
        <v>0</v>
      </c>
    </row>
    <row r="52" spans="1:245">
      <c r="A52">
        <v>18</v>
      </c>
      <c r="B52">
        <v>1</v>
      </c>
      <c r="C52">
        <v>113</v>
      </c>
      <c r="E52" t="s">
        <v>1069</v>
      </c>
      <c r="F52" t="s">
        <v>1214</v>
      </c>
      <c r="G52" t="s">
        <v>1215</v>
      </c>
      <c r="H52" t="s">
        <v>1216</v>
      </c>
      <c r="I52">
        <f>I51*J52</f>
        <v>7760.2920000000004</v>
      </c>
      <c r="J52">
        <v>907.00000000000011</v>
      </c>
      <c r="O52">
        <f t="shared" si="21"/>
        <v>98149.85</v>
      </c>
      <c r="P52">
        <f t="shared" si="22"/>
        <v>98149.85</v>
      </c>
      <c r="Q52">
        <f t="shared" si="23"/>
        <v>0</v>
      </c>
      <c r="R52">
        <f t="shared" si="24"/>
        <v>0</v>
      </c>
      <c r="S52">
        <f t="shared" si="25"/>
        <v>0</v>
      </c>
      <c r="T52">
        <f t="shared" si="26"/>
        <v>0</v>
      </c>
      <c r="U52">
        <f t="shared" si="27"/>
        <v>0</v>
      </c>
      <c r="V52">
        <f t="shared" si="28"/>
        <v>0</v>
      </c>
      <c r="W52">
        <f t="shared" si="29"/>
        <v>0</v>
      </c>
      <c r="X52">
        <f t="shared" si="30"/>
        <v>0</v>
      </c>
      <c r="Y52">
        <f t="shared" si="31"/>
        <v>0</v>
      </c>
      <c r="AA52">
        <v>-1</v>
      </c>
      <c r="AB52">
        <f t="shared" si="32"/>
        <v>2.0699999999999998</v>
      </c>
      <c r="AC52">
        <f t="shared" si="60"/>
        <v>2.0699999999999998</v>
      </c>
      <c r="AD52">
        <f t="shared" si="61"/>
        <v>0</v>
      </c>
      <c r="AE52">
        <f t="shared" si="62"/>
        <v>0</v>
      </c>
      <c r="AF52">
        <f t="shared" si="62"/>
        <v>0</v>
      </c>
      <c r="AG52">
        <f t="shared" si="33"/>
        <v>0</v>
      </c>
      <c r="AH52">
        <f t="shared" si="63"/>
        <v>0</v>
      </c>
      <c r="AI52">
        <f t="shared" si="63"/>
        <v>0</v>
      </c>
      <c r="AJ52">
        <f t="shared" si="34"/>
        <v>0</v>
      </c>
      <c r="AK52">
        <v>2.0699999999999998</v>
      </c>
      <c r="AL52">
        <v>2.0699999999999998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79</v>
      </c>
      <c r="AU52">
        <v>50</v>
      </c>
      <c r="AV52">
        <v>1</v>
      </c>
      <c r="AW52">
        <v>1</v>
      </c>
      <c r="AZ52">
        <v>6.11</v>
      </c>
      <c r="BA52">
        <v>1</v>
      </c>
      <c r="BB52">
        <v>1</v>
      </c>
      <c r="BC52">
        <v>6.11</v>
      </c>
      <c r="BD52" t="s">
        <v>1069</v>
      </c>
      <c r="BE52" t="s">
        <v>1069</v>
      </c>
      <c r="BF52" t="s">
        <v>1069</v>
      </c>
      <c r="BG52" t="s">
        <v>1069</v>
      </c>
      <c r="BH52">
        <v>3</v>
      </c>
      <c r="BI52">
        <v>1</v>
      </c>
      <c r="BJ52" t="s">
        <v>1217</v>
      </c>
      <c r="BM52">
        <v>61001</v>
      </c>
      <c r="BN52">
        <v>0</v>
      </c>
      <c r="BO52" t="s">
        <v>1069</v>
      </c>
      <c r="BP52">
        <v>0</v>
      </c>
      <c r="BQ52">
        <v>6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1069</v>
      </c>
      <c r="BZ52">
        <v>79</v>
      </c>
      <c r="CA52">
        <v>50</v>
      </c>
      <c r="CE52">
        <v>0</v>
      </c>
      <c r="CF52">
        <v>0</v>
      </c>
      <c r="CG52">
        <v>0</v>
      </c>
      <c r="CM52">
        <v>0</v>
      </c>
      <c r="CN52" t="s">
        <v>1069</v>
      </c>
      <c r="CO52">
        <v>0</v>
      </c>
      <c r="CP52">
        <f t="shared" si="35"/>
        <v>98149.85</v>
      </c>
      <c r="CQ52">
        <f t="shared" si="36"/>
        <v>12.6477</v>
      </c>
      <c r="CR52">
        <f t="shared" si="37"/>
        <v>0</v>
      </c>
      <c r="CS52">
        <f t="shared" si="38"/>
        <v>0</v>
      </c>
      <c r="CT52">
        <f t="shared" si="39"/>
        <v>0</v>
      </c>
      <c r="CU52">
        <f t="shared" si="40"/>
        <v>0</v>
      </c>
      <c r="CV52">
        <f t="shared" si="41"/>
        <v>0</v>
      </c>
      <c r="CW52">
        <f t="shared" si="42"/>
        <v>0</v>
      </c>
      <c r="CX52">
        <f t="shared" si="43"/>
        <v>0</v>
      </c>
      <c r="CY52">
        <f t="shared" si="44"/>
        <v>0</v>
      </c>
      <c r="CZ52">
        <f t="shared" si="45"/>
        <v>0</v>
      </c>
      <c r="DC52" t="s">
        <v>1069</v>
      </c>
      <c r="DD52" t="s">
        <v>1069</v>
      </c>
      <c r="DE52" t="s">
        <v>1069</v>
      </c>
      <c r="DF52" t="s">
        <v>1069</v>
      </c>
      <c r="DG52" t="s">
        <v>1069</v>
      </c>
      <c r="DH52" t="s">
        <v>1069</v>
      </c>
      <c r="DI52" t="s">
        <v>1069</v>
      </c>
      <c r="DJ52" t="s">
        <v>1069</v>
      </c>
      <c r="DK52" t="s">
        <v>1069</v>
      </c>
      <c r="DL52" t="s">
        <v>1069</v>
      </c>
      <c r="DM52" t="s">
        <v>1069</v>
      </c>
      <c r="DN52">
        <v>0</v>
      </c>
      <c r="DO52">
        <v>0</v>
      </c>
      <c r="DP52">
        <v>1</v>
      </c>
      <c r="DQ52">
        <v>1</v>
      </c>
      <c r="DU52">
        <v>1009</v>
      </c>
      <c r="DV52" t="s">
        <v>1216</v>
      </c>
      <c r="DW52" t="s">
        <v>1216</v>
      </c>
      <c r="DX52">
        <v>1</v>
      </c>
      <c r="EE52">
        <v>27029106</v>
      </c>
      <c r="EF52">
        <v>6</v>
      </c>
      <c r="EG52" t="s">
        <v>1107</v>
      </c>
      <c r="EH52">
        <v>0</v>
      </c>
      <c r="EI52" t="s">
        <v>1069</v>
      </c>
      <c r="EJ52">
        <v>1</v>
      </c>
      <c r="EK52">
        <v>61001</v>
      </c>
      <c r="EL52" t="s">
        <v>1212</v>
      </c>
      <c r="EM52" t="s">
        <v>1213</v>
      </c>
      <c r="EO52" t="s">
        <v>1069</v>
      </c>
      <c r="EQ52">
        <v>1024</v>
      </c>
      <c r="ER52">
        <v>2.0699999999999998</v>
      </c>
      <c r="ES52">
        <v>2.0699999999999998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46"/>
        <v>0</v>
      </c>
      <c r="FS52">
        <v>0</v>
      </c>
      <c r="FX52">
        <v>79</v>
      </c>
      <c r="FY52">
        <v>50</v>
      </c>
      <c r="GA52" t="s">
        <v>1069</v>
      </c>
      <c r="GD52">
        <v>0</v>
      </c>
      <c r="GF52">
        <v>-60067644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7"/>
        <v>0</v>
      </c>
      <c r="GM52">
        <f t="shared" si="48"/>
        <v>98149.85</v>
      </c>
      <c r="GN52">
        <f t="shared" si="49"/>
        <v>98149.85</v>
      </c>
      <c r="GO52">
        <f t="shared" si="50"/>
        <v>0</v>
      </c>
      <c r="GP52">
        <f t="shared" si="51"/>
        <v>0</v>
      </c>
      <c r="GR52">
        <v>0</v>
      </c>
      <c r="GS52">
        <v>3</v>
      </c>
      <c r="GT52">
        <v>0</v>
      </c>
      <c r="GU52" t="s">
        <v>1069</v>
      </c>
      <c r="GV52">
        <f t="shared" si="52"/>
        <v>0</v>
      </c>
      <c r="GW52">
        <v>1</v>
      </c>
      <c r="GX52">
        <f t="shared" si="53"/>
        <v>0</v>
      </c>
      <c r="HA52">
        <v>0</v>
      </c>
      <c r="HB52">
        <v>0</v>
      </c>
      <c r="HC52">
        <f t="shared" si="54"/>
        <v>0</v>
      </c>
      <c r="IK52">
        <v>0</v>
      </c>
    </row>
    <row r="53" spans="1:245">
      <c r="A53">
        <v>18</v>
      </c>
      <c r="B53">
        <v>1</v>
      </c>
      <c r="C53">
        <v>115</v>
      </c>
      <c r="E53" t="s">
        <v>1069</v>
      </c>
      <c r="F53" t="s">
        <v>1218</v>
      </c>
      <c r="G53" t="s">
        <v>1219</v>
      </c>
      <c r="H53" t="s">
        <v>1220</v>
      </c>
      <c r="I53">
        <f>I51*J53</f>
        <v>111.234391</v>
      </c>
      <c r="J53">
        <v>13.000746961196823</v>
      </c>
      <c r="O53">
        <f t="shared" si="21"/>
        <v>6211.93</v>
      </c>
      <c r="P53">
        <f t="shared" si="22"/>
        <v>6211.93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-1</v>
      </c>
      <c r="AB53">
        <f t="shared" si="32"/>
        <v>9.14</v>
      </c>
      <c r="AC53">
        <f t="shared" si="60"/>
        <v>9.14</v>
      </c>
      <c r="AD53">
        <f t="shared" si="61"/>
        <v>0</v>
      </c>
      <c r="AE53">
        <f t="shared" si="62"/>
        <v>0</v>
      </c>
      <c r="AF53">
        <f t="shared" si="62"/>
        <v>0</v>
      </c>
      <c r="AG53">
        <f t="shared" si="33"/>
        <v>0</v>
      </c>
      <c r="AH53">
        <f t="shared" si="63"/>
        <v>0</v>
      </c>
      <c r="AI53">
        <f t="shared" si="63"/>
        <v>0</v>
      </c>
      <c r="AJ53">
        <f t="shared" si="34"/>
        <v>0</v>
      </c>
      <c r="AK53">
        <v>9.14</v>
      </c>
      <c r="AL53">
        <v>9.14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79</v>
      </c>
      <c r="AU53">
        <v>50</v>
      </c>
      <c r="AV53">
        <v>1</v>
      </c>
      <c r="AW53">
        <v>1</v>
      </c>
      <c r="AZ53">
        <v>6.11</v>
      </c>
      <c r="BA53">
        <v>1</v>
      </c>
      <c r="BB53">
        <v>1</v>
      </c>
      <c r="BC53">
        <v>6.11</v>
      </c>
      <c r="BD53" t="s">
        <v>1069</v>
      </c>
      <c r="BE53" t="s">
        <v>1069</v>
      </c>
      <c r="BF53" t="s">
        <v>1069</v>
      </c>
      <c r="BG53" t="s">
        <v>1069</v>
      </c>
      <c r="BH53">
        <v>3</v>
      </c>
      <c r="BI53">
        <v>1</v>
      </c>
      <c r="BJ53" t="s">
        <v>1221</v>
      </c>
      <c r="BM53">
        <v>61001</v>
      </c>
      <c r="BN53">
        <v>0</v>
      </c>
      <c r="BO53" t="s">
        <v>1069</v>
      </c>
      <c r="BP53">
        <v>0</v>
      </c>
      <c r="BQ53">
        <v>6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1069</v>
      </c>
      <c r="BZ53">
        <v>79</v>
      </c>
      <c r="CA53">
        <v>50</v>
      </c>
      <c r="CE53">
        <v>0</v>
      </c>
      <c r="CF53">
        <v>0</v>
      </c>
      <c r="CG53">
        <v>0</v>
      </c>
      <c r="CM53">
        <v>0</v>
      </c>
      <c r="CN53" t="s">
        <v>1069</v>
      </c>
      <c r="CO53">
        <v>0</v>
      </c>
      <c r="CP53">
        <f t="shared" si="35"/>
        <v>6211.93</v>
      </c>
      <c r="CQ53">
        <f t="shared" si="36"/>
        <v>55.845400000000005</v>
      </c>
      <c r="CR53">
        <f t="shared" si="37"/>
        <v>0</v>
      </c>
      <c r="CS53">
        <f t="shared" si="38"/>
        <v>0</v>
      </c>
      <c r="CT53">
        <f t="shared" si="39"/>
        <v>0</v>
      </c>
      <c r="CU53">
        <f t="shared" si="40"/>
        <v>0</v>
      </c>
      <c r="CV53">
        <f t="shared" si="41"/>
        <v>0</v>
      </c>
      <c r="CW53">
        <f t="shared" si="42"/>
        <v>0</v>
      </c>
      <c r="CX53">
        <f t="shared" si="43"/>
        <v>0</v>
      </c>
      <c r="CY53">
        <f t="shared" si="44"/>
        <v>0</v>
      </c>
      <c r="CZ53">
        <f t="shared" si="45"/>
        <v>0</v>
      </c>
      <c r="DC53" t="s">
        <v>1069</v>
      </c>
      <c r="DD53" t="s">
        <v>1069</v>
      </c>
      <c r="DE53" t="s">
        <v>1069</v>
      </c>
      <c r="DF53" t="s">
        <v>1069</v>
      </c>
      <c r="DG53" t="s">
        <v>1069</v>
      </c>
      <c r="DH53" t="s">
        <v>1069</v>
      </c>
      <c r="DI53" t="s">
        <v>1069</v>
      </c>
      <c r="DJ53" t="s">
        <v>1069</v>
      </c>
      <c r="DK53" t="s">
        <v>1069</v>
      </c>
      <c r="DL53" t="s">
        <v>1069</v>
      </c>
      <c r="DM53" t="s">
        <v>1069</v>
      </c>
      <c r="DN53">
        <v>0</v>
      </c>
      <c r="DO53">
        <v>0</v>
      </c>
      <c r="DP53">
        <v>1</v>
      </c>
      <c r="DQ53">
        <v>1</v>
      </c>
      <c r="DU53">
        <v>1002</v>
      </c>
      <c r="DV53" t="s">
        <v>1220</v>
      </c>
      <c r="DW53" t="s">
        <v>1220</v>
      </c>
      <c r="DX53">
        <v>1</v>
      </c>
      <c r="EE53">
        <v>27029106</v>
      </c>
      <c r="EF53">
        <v>6</v>
      </c>
      <c r="EG53" t="s">
        <v>1107</v>
      </c>
      <c r="EH53">
        <v>0</v>
      </c>
      <c r="EI53" t="s">
        <v>1069</v>
      </c>
      <c r="EJ53">
        <v>1</v>
      </c>
      <c r="EK53">
        <v>61001</v>
      </c>
      <c r="EL53" t="s">
        <v>1212</v>
      </c>
      <c r="EM53" t="s">
        <v>1213</v>
      </c>
      <c r="EO53" t="s">
        <v>1069</v>
      </c>
      <c r="EQ53">
        <v>1024</v>
      </c>
      <c r="ER53">
        <v>9.14</v>
      </c>
      <c r="ES53">
        <v>9.14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6"/>
        <v>0</v>
      </c>
      <c r="FS53">
        <v>0</v>
      </c>
      <c r="FX53">
        <v>79</v>
      </c>
      <c r="FY53">
        <v>50</v>
      </c>
      <c r="GA53" t="s">
        <v>1069</v>
      </c>
      <c r="GD53">
        <v>0</v>
      </c>
      <c r="GF53">
        <v>-972933126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7"/>
        <v>0</v>
      </c>
      <c r="GM53">
        <f t="shared" si="48"/>
        <v>6211.93</v>
      </c>
      <c r="GN53">
        <f t="shared" si="49"/>
        <v>6211.93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1069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HC53">
        <f t="shared" si="54"/>
        <v>0</v>
      </c>
      <c r="IK53">
        <v>0</v>
      </c>
    </row>
    <row r="54" spans="1:245">
      <c r="A54">
        <v>18</v>
      </c>
      <c r="B54">
        <v>1</v>
      </c>
      <c r="C54">
        <v>114</v>
      </c>
      <c r="E54" t="s">
        <v>1069</v>
      </c>
      <c r="F54" t="s">
        <v>1222</v>
      </c>
      <c r="G54" t="s">
        <v>1223</v>
      </c>
      <c r="H54" t="s">
        <v>1094</v>
      </c>
      <c r="I54">
        <f>I51*J54</f>
        <v>7.7602919999999997</v>
      </c>
      <c r="J54">
        <v>0.90700000000000003</v>
      </c>
      <c r="O54">
        <f t="shared" si="21"/>
        <v>0</v>
      </c>
      <c r="P54">
        <f t="shared" si="22"/>
        <v>0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-1</v>
      </c>
      <c r="AB54">
        <f t="shared" si="32"/>
        <v>0</v>
      </c>
      <c r="AC54">
        <f t="shared" si="60"/>
        <v>0</v>
      </c>
      <c r="AD54">
        <f t="shared" si="61"/>
        <v>0</v>
      </c>
      <c r="AE54">
        <f t="shared" si="62"/>
        <v>0</v>
      </c>
      <c r="AF54">
        <f t="shared" si="62"/>
        <v>0</v>
      </c>
      <c r="AG54">
        <f t="shared" si="33"/>
        <v>0</v>
      </c>
      <c r="AH54">
        <f t="shared" si="63"/>
        <v>0</v>
      </c>
      <c r="AI54">
        <f t="shared" si="63"/>
        <v>0</v>
      </c>
      <c r="AJ54">
        <f t="shared" si="34"/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79</v>
      </c>
      <c r="AU54">
        <v>50</v>
      </c>
      <c r="AV54">
        <v>1</v>
      </c>
      <c r="AW54">
        <v>1</v>
      </c>
      <c r="AZ54">
        <v>6.11</v>
      </c>
      <c r="BA54">
        <v>1</v>
      </c>
      <c r="BB54">
        <v>1</v>
      </c>
      <c r="BC54">
        <v>6.11</v>
      </c>
      <c r="BD54" t="s">
        <v>1069</v>
      </c>
      <c r="BE54" t="s">
        <v>1069</v>
      </c>
      <c r="BF54" t="s">
        <v>1069</v>
      </c>
      <c r="BG54" t="s">
        <v>1069</v>
      </c>
      <c r="BH54">
        <v>3</v>
      </c>
      <c r="BI54">
        <v>1</v>
      </c>
      <c r="BJ54" t="s">
        <v>1069</v>
      </c>
      <c r="BM54">
        <v>61001</v>
      </c>
      <c r="BN54">
        <v>0</v>
      </c>
      <c r="BO54" t="s">
        <v>1069</v>
      </c>
      <c r="BP54">
        <v>0</v>
      </c>
      <c r="BQ54">
        <v>6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1069</v>
      </c>
      <c r="BZ54">
        <v>79</v>
      </c>
      <c r="CA54">
        <v>50</v>
      </c>
      <c r="CE54">
        <v>0</v>
      </c>
      <c r="CF54">
        <v>0</v>
      </c>
      <c r="CG54">
        <v>0</v>
      </c>
      <c r="CM54">
        <v>0</v>
      </c>
      <c r="CN54" t="s">
        <v>1069</v>
      </c>
      <c r="CO54">
        <v>0</v>
      </c>
      <c r="CP54">
        <f t="shared" si="35"/>
        <v>0</v>
      </c>
      <c r="CQ54">
        <f t="shared" si="36"/>
        <v>0</v>
      </c>
      <c r="CR54">
        <f t="shared" si="37"/>
        <v>0</v>
      </c>
      <c r="CS54">
        <f t="shared" si="38"/>
        <v>0</v>
      </c>
      <c r="CT54">
        <f t="shared" si="39"/>
        <v>0</v>
      </c>
      <c r="CU54">
        <f t="shared" si="40"/>
        <v>0</v>
      </c>
      <c r="CV54">
        <f t="shared" si="41"/>
        <v>0</v>
      </c>
      <c r="CW54">
        <f t="shared" si="42"/>
        <v>0</v>
      </c>
      <c r="CX54">
        <f t="shared" si="43"/>
        <v>0</v>
      </c>
      <c r="CY54">
        <f t="shared" si="44"/>
        <v>0</v>
      </c>
      <c r="CZ54">
        <f t="shared" si="45"/>
        <v>0</v>
      </c>
      <c r="DC54" t="s">
        <v>1069</v>
      </c>
      <c r="DD54" t="s">
        <v>1069</v>
      </c>
      <c r="DE54" t="s">
        <v>1069</v>
      </c>
      <c r="DF54" t="s">
        <v>1069</v>
      </c>
      <c r="DG54" t="s">
        <v>1069</v>
      </c>
      <c r="DH54" t="s">
        <v>1069</v>
      </c>
      <c r="DI54" t="s">
        <v>1069</v>
      </c>
      <c r="DJ54" t="s">
        <v>1069</v>
      </c>
      <c r="DK54" t="s">
        <v>1069</v>
      </c>
      <c r="DL54" t="s">
        <v>1069</v>
      </c>
      <c r="DM54" t="s">
        <v>1069</v>
      </c>
      <c r="DN54">
        <v>0</v>
      </c>
      <c r="DO54">
        <v>0</v>
      </c>
      <c r="DP54">
        <v>1</v>
      </c>
      <c r="DQ54">
        <v>1</v>
      </c>
      <c r="DU54">
        <v>1009</v>
      </c>
      <c r="DV54" t="s">
        <v>1094</v>
      </c>
      <c r="DW54" t="s">
        <v>1094</v>
      </c>
      <c r="DX54">
        <v>1000</v>
      </c>
      <c r="EE54">
        <v>27029106</v>
      </c>
      <c r="EF54">
        <v>6</v>
      </c>
      <c r="EG54" t="s">
        <v>1107</v>
      </c>
      <c r="EH54">
        <v>0</v>
      </c>
      <c r="EI54" t="s">
        <v>1069</v>
      </c>
      <c r="EJ54">
        <v>1</v>
      </c>
      <c r="EK54">
        <v>61001</v>
      </c>
      <c r="EL54" t="s">
        <v>1212</v>
      </c>
      <c r="EM54" t="s">
        <v>1213</v>
      </c>
      <c r="EO54" t="s">
        <v>1069</v>
      </c>
      <c r="EQ54">
        <v>1024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6"/>
        <v>0</v>
      </c>
      <c r="FS54">
        <v>0</v>
      </c>
      <c r="FX54">
        <v>79</v>
      </c>
      <c r="FY54">
        <v>50</v>
      </c>
      <c r="GA54" t="s">
        <v>1069</v>
      </c>
      <c r="GD54">
        <v>0</v>
      </c>
      <c r="GF54">
        <v>1880203204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7"/>
        <v>0</v>
      </c>
      <c r="GM54">
        <f t="shared" si="48"/>
        <v>0</v>
      </c>
      <c r="GN54">
        <f t="shared" si="49"/>
        <v>0</v>
      </c>
      <c r="GO54">
        <f t="shared" si="50"/>
        <v>0</v>
      </c>
      <c r="GP54">
        <f t="shared" si="51"/>
        <v>0</v>
      </c>
      <c r="GR54">
        <v>0</v>
      </c>
      <c r="GS54">
        <v>3</v>
      </c>
      <c r="GT54">
        <v>0</v>
      </c>
      <c r="GU54" t="s">
        <v>1069</v>
      </c>
      <c r="GV54">
        <f t="shared" si="52"/>
        <v>0</v>
      </c>
      <c r="GW54">
        <v>1</v>
      </c>
      <c r="GX54">
        <f t="shared" si="53"/>
        <v>0</v>
      </c>
      <c r="HA54">
        <v>0</v>
      </c>
      <c r="HB54">
        <v>0</v>
      </c>
      <c r="HC54">
        <f t="shared" si="54"/>
        <v>0</v>
      </c>
      <c r="IK54">
        <v>0</v>
      </c>
    </row>
    <row r="55" spans="1:245">
      <c r="A55">
        <v>17</v>
      </c>
      <c r="B55">
        <v>1</v>
      </c>
      <c r="C55">
        <f ca="1">ROW(SmtRes!A123)</f>
        <v>123</v>
      </c>
      <c r="D55">
        <f ca="1">ROW(EtalonRes!A132)</f>
        <v>132</v>
      </c>
      <c r="E55" t="s">
        <v>1224</v>
      </c>
      <c r="F55" t="s">
        <v>1225</v>
      </c>
      <c r="G55" t="s">
        <v>1226</v>
      </c>
      <c r="H55" t="s">
        <v>1081</v>
      </c>
      <c r="I55">
        <f>ROUND((294*1.6+192.6)/100,9)</f>
        <v>6.63</v>
      </c>
      <c r="J55">
        <v>0</v>
      </c>
      <c r="O55">
        <f t="shared" si="21"/>
        <v>15960.26</v>
      </c>
      <c r="P55">
        <f t="shared" si="22"/>
        <v>53.47</v>
      </c>
      <c r="Q55">
        <f t="shared" si="23"/>
        <v>909.84</v>
      </c>
      <c r="R55">
        <f t="shared" si="24"/>
        <v>542.82000000000005</v>
      </c>
      <c r="S55">
        <f t="shared" si="25"/>
        <v>14996.95</v>
      </c>
      <c r="T55">
        <f t="shared" si="26"/>
        <v>0</v>
      </c>
      <c r="U55">
        <f t="shared" si="27"/>
        <v>287.74862999999999</v>
      </c>
      <c r="V55">
        <f t="shared" si="28"/>
        <v>8.2046250000000001</v>
      </c>
      <c r="W55">
        <f t="shared" si="29"/>
        <v>0</v>
      </c>
      <c r="X55">
        <f t="shared" si="30"/>
        <v>14762.78</v>
      </c>
      <c r="Y55">
        <f t="shared" si="31"/>
        <v>7303.69</v>
      </c>
      <c r="AA55">
        <v>27906248</v>
      </c>
      <c r="AB55">
        <f t="shared" si="32"/>
        <v>393.99</v>
      </c>
      <c r="AC55">
        <f t="shared" si="60"/>
        <v>1.32</v>
      </c>
      <c r="AD55">
        <f>ROUND(((((ET55*1.25))-((EU55*1.25)))+AE55),2)</f>
        <v>22.46</v>
      </c>
      <c r="AE55">
        <f>ROUND(((EU55*1.25)),2)</f>
        <v>13.4</v>
      </c>
      <c r="AF55">
        <f>ROUND(((EV55*1.15)),2)</f>
        <v>370.21</v>
      </c>
      <c r="AG55">
        <f t="shared" si="33"/>
        <v>0</v>
      </c>
      <c r="AH55">
        <f>((EW55*1.15))</f>
        <v>43.400999999999996</v>
      </c>
      <c r="AI55">
        <f>((EX55*1.25))</f>
        <v>1.2375</v>
      </c>
      <c r="AJ55">
        <f t="shared" si="34"/>
        <v>0</v>
      </c>
      <c r="AK55">
        <v>341.21</v>
      </c>
      <c r="AL55">
        <v>1.32</v>
      </c>
      <c r="AM55">
        <v>17.97</v>
      </c>
      <c r="AN55">
        <v>10.72</v>
      </c>
      <c r="AO55">
        <v>321.92</v>
      </c>
      <c r="AP55">
        <v>0</v>
      </c>
      <c r="AQ55">
        <v>37.74</v>
      </c>
      <c r="AR55">
        <v>0.99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6.11</v>
      </c>
      <c r="BA55">
        <v>6.11</v>
      </c>
      <c r="BB55">
        <v>6.11</v>
      </c>
      <c r="BC55">
        <v>6.11</v>
      </c>
      <c r="BD55" t="s">
        <v>1069</v>
      </c>
      <c r="BE55" t="s">
        <v>1069</v>
      </c>
      <c r="BF55" t="s">
        <v>1069</v>
      </c>
      <c r="BG55" t="s">
        <v>1069</v>
      </c>
      <c r="BH55">
        <v>0</v>
      </c>
      <c r="BI55">
        <v>1</v>
      </c>
      <c r="BJ55" t="s">
        <v>1227</v>
      </c>
      <c r="BM55">
        <v>15001</v>
      </c>
      <c r="BN55">
        <v>0</v>
      </c>
      <c r="BO55" t="s">
        <v>1069</v>
      </c>
      <c r="BP55">
        <v>0</v>
      </c>
      <c r="BQ55">
        <v>2</v>
      </c>
      <c r="BR55">
        <v>0</v>
      </c>
      <c r="BS55">
        <v>6.11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1069</v>
      </c>
      <c r="BZ55">
        <v>105</v>
      </c>
      <c r="CA55">
        <v>55</v>
      </c>
      <c r="CE55">
        <v>0</v>
      </c>
      <c r="CF55">
        <v>0</v>
      </c>
      <c r="CG55">
        <v>0</v>
      </c>
      <c r="CM55">
        <v>0</v>
      </c>
      <c r="CN55" t="s">
        <v>359</v>
      </c>
      <c r="CO55">
        <v>0</v>
      </c>
      <c r="CP55">
        <f t="shared" si="35"/>
        <v>15960.26</v>
      </c>
      <c r="CQ55">
        <f t="shared" si="36"/>
        <v>8.0652000000000008</v>
      </c>
      <c r="CR55">
        <f t="shared" si="37"/>
        <v>137.23060000000001</v>
      </c>
      <c r="CS55">
        <f t="shared" si="38"/>
        <v>81.874000000000009</v>
      </c>
      <c r="CT55">
        <f t="shared" si="39"/>
        <v>2261.9830999999999</v>
      </c>
      <c r="CU55">
        <f t="shared" si="40"/>
        <v>0</v>
      </c>
      <c r="CV55">
        <f t="shared" si="41"/>
        <v>43.400999999999996</v>
      </c>
      <c r="CW55">
        <f t="shared" si="42"/>
        <v>1.2375</v>
      </c>
      <c r="CX55">
        <f t="shared" si="43"/>
        <v>0</v>
      </c>
      <c r="CY55">
        <f t="shared" si="44"/>
        <v>14762.781500000001</v>
      </c>
      <c r="CZ55">
        <f t="shared" si="45"/>
        <v>7303.6919000000007</v>
      </c>
      <c r="DC55" t="s">
        <v>1069</v>
      </c>
      <c r="DD55" t="s">
        <v>1069</v>
      </c>
      <c r="DE55" t="s">
        <v>1083</v>
      </c>
      <c r="DF55" t="s">
        <v>1083</v>
      </c>
      <c r="DG55" t="s">
        <v>1084</v>
      </c>
      <c r="DH55" t="s">
        <v>1069</v>
      </c>
      <c r="DI55" t="s">
        <v>1084</v>
      </c>
      <c r="DJ55" t="s">
        <v>1083</v>
      </c>
      <c r="DK55" t="s">
        <v>1069</v>
      </c>
      <c r="DL55" t="s">
        <v>1069</v>
      </c>
      <c r="DM55" t="s">
        <v>1069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1081</v>
      </c>
      <c r="DW55" t="s">
        <v>1081</v>
      </c>
      <c r="DX55">
        <v>100</v>
      </c>
      <c r="EE55">
        <v>27029049</v>
      </c>
      <c r="EF55">
        <v>2</v>
      </c>
      <c r="EG55" t="s">
        <v>1085</v>
      </c>
      <c r="EH55">
        <v>0</v>
      </c>
      <c r="EI55" t="s">
        <v>1069</v>
      </c>
      <c r="EJ55">
        <v>1</v>
      </c>
      <c r="EK55">
        <v>15001</v>
      </c>
      <c r="EL55" t="s">
        <v>1169</v>
      </c>
      <c r="EM55" t="s">
        <v>1170</v>
      </c>
      <c r="EO55" t="s">
        <v>1088</v>
      </c>
      <c r="EQ55">
        <v>0</v>
      </c>
      <c r="ER55">
        <v>341.21</v>
      </c>
      <c r="ES55">
        <v>1.32</v>
      </c>
      <c r="ET55">
        <v>17.97</v>
      </c>
      <c r="EU55">
        <v>10.72</v>
      </c>
      <c r="EV55">
        <v>321.92</v>
      </c>
      <c r="EW55">
        <v>37.74</v>
      </c>
      <c r="EX55">
        <v>0.99</v>
      </c>
      <c r="EY55">
        <v>0</v>
      </c>
      <c r="FQ55">
        <v>0</v>
      </c>
      <c r="FR55">
        <f t="shared" si="46"/>
        <v>0</v>
      </c>
      <c r="FS55">
        <v>0</v>
      </c>
      <c r="FT55" t="s">
        <v>1089</v>
      </c>
      <c r="FU55" t="s">
        <v>1090</v>
      </c>
      <c r="FX55">
        <v>94.5</v>
      </c>
      <c r="FY55">
        <v>46.75</v>
      </c>
      <c r="GA55" t="s">
        <v>1069</v>
      </c>
      <c r="GD55">
        <v>0</v>
      </c>
      <c r="GF55">
        <v>194135811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7"/>
        <v>0</v>
      </c>
      <c r="GM55">
        <f t="shared" si="48"/>
        <v>38026.730000000003</v>
      </c>
      <c r="GN55">
        <f t="shared" si="49"/>
        <v>38026.730000000003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1069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HC55">
        <f t="shared" si="54"/>
        <v>0</v>
      </c>
      <c r="IK55">
        <v>0</v>
      </c>
    </row>
    <row r="56" spans="1:245">
      <c r="A56">
        <v>18</v>
      </c>
      <c r="B56">
        <v>1</v>
      </c>
      <c r="C56">
        <v>122</v>
      </c>
      <c r="E56" t="s">
        <v>1228</v>
      </c>
      <c r="F56" t="s">
        <v>1214</v>
      </c>
      <c r="G56" t="s">
        <v>1215</v>
      </c>
      <c r="H56" t="s">
        <v>1216</v>
      </c>
      <c r="I56">
        <f>I55*J56</f>
        <v>5973.63</v>
      </c>
      <c r="J56">
        <v>901</v>
      </c>
      <c r="O56">
        <f t="shared" si="21"/>
        <v>75552.679999999993</v>
      </c>
      <c r="P56">
        <f t="shared" si="22"/>
        <v>75552.679999999993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27906248</v>
      </c>
      <c r="AB56">
        <f t="shared" si="32"/>
        <v>2.0699999999999998</v>
      </c>
      <c r="AC56">
        <f t="shared" si="60"/>
        <v>2.0699999999999998</v>
      </c>
      <c r="AD56">
        <f>ROUND((((ET56)-(EU56))+AE56),2)</f>
        <v>0</v>
      </c>
      <c r="AE56">
        <f>ROUND((EU56),2)</f>
        <v>0</v>
      </c>
      <c r="AF56">
        <f>ROUND((EV56),2)</f>
        <v>0</v>
      </c>
      <c r="AG56">
        <f t="shared" si="33"/>
        <v>0</v>
      </c>
      <c r="AH56">
        <f>(EW56)</f>
        <v>0</v>
      </c>
      <c r="AI56">
        <f>(EX56)</f>
        <v>0</v>
      </c>
      <c r="AJ56">
        <f t="shared" si="34"/>
        <v>0</v>
      </c>
      <c r="AK56">
        <v>2.0699999999999998</v>
      </c>
      <c r="AL56">
        <v>2.0699999999999998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79</v>
      </c>
      <c r="AU56">
        <v>50</v>
      </c>
      <c r="AV56">
        <v>1</v>
      </c>
      <c r="AW56">
        <v>1</v>
      </c>
      <c r="AZ56">
        <v>6.11</v>
      </c>
      <c r="BA56">
        <v>1</v>
      </c>
      <c r="BB56">
        <v>1</v>
      </c>
      <c r="BC56">
        <v>6.11</v>
      </c>
      <c r="BD56" t="s">
        <v>1069</v>
      </c>
      <c r="BE56" t="s">
        <v>1069</v>
      </c>
      <c r="BF56" t="s">
        <v>1069</v>
      </c>
      <c r="BG56" t="s">
        <v>1069</v>
      </c>
      <c r="BH56">
        <v>3</v>
      </c>
      <c r="BI56">
        <v>1</v>
      </c>
      <c r="BJ56" t="s">
        <v>1217</v>
      </c>
      <c r="BM56">
        <v>61001</v>
      </c>
      <c r="BN56">
        <v>0</v>
      </c>
      <c r="BO56" t="s">
        <v>1069</v>
      </c>
      <c r="BP56">
        <v>0</v>
      </c>
      <c r="BQ56">
        <v>6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1069</v>
      </c>
      <c r="BZ56">
        <v>79</v>
      </c>
      <c r="CA56">
        <v>50</v>
      </c>
      <c r="CE56">
        <v>0</v>
      </c>
      <c r="CF56">
        <v>0</v>
      </c>
      <c r="CG56">
        <v>0</v>
      </c>
      <c r="CM56">
        <v>0</v>
      </c>
      <c r="CN56" t="s">
        <v>1069</v>
      </c>
      <c r="CO56">
        <v>0</v>
      </c>
      <c r="CP56">
        <f t="shared" si="35"/>
        <v>75552.679999999993</v>
      </c>
      <c r="CQ56">
        <f t="shared" si="36"/>
        <v>12.6477</v>
      </c>
      <c r="CR56">
        <f t="shared" si="37"/>
        <v>0</v>
      </c>
      <c r="CS56">
        <f t="shared" si="38"/>
        <v>0</v>
      </c>
      <c r="CT56">
        <f t="shared" si="39"/>
        <v>0</v>
      </c>
      <c r="CU56">
        <f t="shared" si="40"/>
        <v>0</v>
      </c>
      <c r="CV56">
        <f t="shared" si="41"/>
        <v>0</v>
      </c>
      <c r="CW56">
        <f t="shared" si="42"/>
        <v>0</v>
      </c>
      <c r="CX56">
        <f t="shared" si="43"/>
        <v>0</v>
      </c>
      <c r="CY56">
        <f t="shared" si="44"/>
        <v>0</v>
      </c>
      <c r="CZ56">
        <f t="shared" si="45"/>
        <v>0</v>
      </c>
      <c r="DC56" t="s">
        <v>1069</v>
      </c>
      <c r="DD56" t="s">
        <v>1069</v>
      </c>
      <c r="DE56" t="s">
        <v>1069</v>
      </c>
      <c r="DF56" t="s">
        <v>1069</v>
      </c>
      <c r="DG56" t="s">
        <v>1069</v>
      </c>
      <c r="DH56" t="s">
        <v>1069</v>
      </c>
      <c r="DI56" t="s">
        <v>1069</v>
      </c>
      <c r="DJ56" t="s">
        <v>1069</v>
      </c>
      <c r="DK56" t="s">
        <v>1069</v>
      </c>
      <c r="DL56" t="s">
        <v>1069</v>
      </c>
      <c r="DM56" t="s">
        <v>1069</v>
      </c>
      <c r="DN56">
        <v>0</v>
      </c>
      <c r="DO56">
        <v>0</v>
      </c>
      <c r="DP56">
        <v>1</v>
      </c>
      <c r="DQ56">
        <v>1</v>
      </c>
      <c r="DU56">
        <v>1009</v>
      </c>
      <c r="DV56" t="s">
        <v>1216</v>
      </c>
      <c r="DW56" t="s">
        <v>1216</v>
      </c>
      <c r="DX56">
        <v>1</v>
      </c>
      <c r="EE56">
        <v>27029106</v>
      </c>
      <c r="EF56">
        <v>6</v>
      </c>
      <c r="EG56" t="s">
        <v>1107</v>
      </c>
      <c r="EH56">
        <v>0</v>
      </c>
      <c r="EI56" t="s">
        <v>1069</v>
      </c>
      <c r="EJ56">
        <v>1</v>
      </c>
      <c r="EK56">
        <v>61001</v>
      </c>
      <c r="EL56" t="s">
        <v>1212</v>
      </c>
      <c r="EM56" t="s">
        <v>1213</v>
      </c>
      <c r="EO56" t="s">
        <v>1069</v>
      </c>
      <c r="EQ56">
        <v>0</v>
      </c>
      <c r="ER56">
        <v>2.0699999999999998</v>
      </c>
      <c r="ES56">
        <v>2.0699999999999998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46"/>
        <v>0</v>
      </c>
      <c r="FS56">
        <v>0</v>
      </c>
      <c r="FX56">
        <v>79</v>
      </c>
      <c r="FY56">
        <v>50</v>
      </c>
      <c r="GA56" t="s">
        <v>1069</v>
      </c>
      <c r="GD56">
        <v>0</v>
      </c>
      <c r="GF56">
        <v>-60067644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7"/>
        <v>0</v>
      </c>
      <c r="GM56">
        <f t="shared" si="48"/>
        <v>75552.679999999993</v>
      </c>
      <c r="GN56">
        <f t="shared" si="49"/>
        <v>75552.679999999993</v>
      </c>
      <c r="GO56">
        <f t="shared" si="50"/>
        <v>0</v>
      </c>
      <c r="GP56">
        <f t="shared" si="51"/>
        <v>0</v>
      </c>
      <c r="GR56">
        <v>0</v>
      </c>
      <c r="GS56">
        <v>3</v>
      </c>
      <c r="GT56">
        <v>0</v>
      </c>
      <c r="GU56" t="s">
        <v>1069</v>
      </c>
      <c r="GV56">
        <f t="shared" si="52"/>
        <v>0</v>
      </c>
      <c r="GW56">
        <v>1</v>
      </c>
      <c r="GX56">
        <f t="shared" si="53"/>
        <v>0</v>
      </c>
      <c r="HA56">
        <v>0</v>
      </c>
      <c r="HB56">
        <v>0</v>
      </c>
      <c r="HC56">
        <f t="shared" si="54"/>
        <v>0</v>
      </c>
      <c r="IK56">
        <v>0</v>
      </c>
    </row>
    <row r="57" spans="1:245">
      <c r="A57">
        <v>18</v>
      </c>
      <c r="B57">
        <v>1</v>
      </c>
      <c r="C57">
        <v>123</v>
      </c>
      <c r="E57" t="s">
        <v>1229</v>
      </c>
      <c r="F57" t="s">
        <v>1218</v>
      </c>
      <c r="G57" t="s">
        <v>1219</v>
      </c>
      <c r="H57" t="s">
        <v>1220</v>
      </c>
      <c r="I57">
        <f>I55*J57</f>
        <v>86.19</v>
      </c>
      <c r="J57">
        <v>13</v>
      </c>
      <c r="O57">
        <f t="shared" si="21"/>
        <v>4813.32</v>
      </c>
      <c r="P57">
        <f t="shared" si="22"/>
        <v>4813.32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27906248</v>
      </c>
      <c r="AB57">
        <f t="shared" si="32"/>
        <v>9.14</v>
      </c>
      <c r="AC57">
        <f t="shared" si="60"/>
        <v>9.14</v>
      </c>
      <c r="AD57">
        <f>ROUND((((ET57)-(EU57))+AE57),2)</f>
        <v>0</v>
      </c>
      <c r="AE57">
        <f>ROUND((EU57),2)</f>
        <v>0</v>
      </c>
      <c r="AF57">
        <f>ROUND((EV57),2)</f>
        <v>0</v>
      </c>
      <c r="AG57">
        <f t="shared" si="33"/>
        <v>0</v>
      </c>
      <c r="AH57">
        <f>(EW57)</f>
        <v>0</v>
      </c>
      <c r="AI57">
        <f>(EX57)</f>
        <v>0</v>
      </c>
      <c r="AJ57">
        <f t="shared" si="34"/>
        <v>0</v>
      </c>
      <c r="AK57">
        <v>9.14</v>
      </c>
      <c r="AL57">
        <v>9.14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79</v>
      </c>
      <c r="AU57">
        <v>50</v>
      </c>
      <c r="AV57">
        <v>1</v>
      </c>
      <c r="AW57">
        <v>1</v>
      </c>
      <c r="AZ57">
        <v>6.11</v>
      </c>
      <c r="BA57">
        <v>1</v>
      </c>
      <c r="BB57">
        <v>1</v>
      </c>
      <c r="BC57">
        <v>6.11</v>
      </c>
      <c r="BD57" t="s">
        <v>1069</v>
      </c>
      <c r="BE57" t="s">
        <v>1069</v>
      </c>
      <c r="BF57" t="s">
        <v>1069</v>
      </c>
      <c r="BG57" t="s">
        <v>1069</v>
      </c>
      <c r="BH57">
        <v>3</v>
      </c>
      <c r="BI57">
        <v>1</v>
      </c>
      <c r="BJ57" t="s">
        <v>1221</v>
      </c>
      <c r="BM57">
        <v>61001</v>
      </c>
      <c r="BN57">
        <v>0</v>
      </c>
      <c r="BO57" t="s">
        <v>1069</v>
      </c>
      <c r="BP57">
        <v>0</v>
      </c>
      <c r="BQ57">
        <v>6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1069</v>
      </c>
      <c r="BZ57">
        <v>79</v>
      </c>
      <c r="CA57">
        <v>50</v>
      </c>
      <c r="CE57">
        <v>0</v>
      </c>
      <c r="CF57">
        <v>0</v>
      </c>
      <c r="CG57">
        <v>0</v>
      </c>
      <c r="CM57">
        <v>0</v>
      </c>
      <c r="CN57" t="s">
        <v>1069</v>
      </c>
      <c r="CO57">
        <v>0</v>
      </c>
      <c r="CP57">
        <f t="shared" si="35"/>
        <v>4813.32</v>
      </c>
      <c r="CQ57">
        <f t="shared" si="36"/>
        <v>55.845400000000005</v>
      </c>
      <c r="CR57">
        <f t="shared" si="37"/>
        <v>0</v>
      </c>
      <c r="CS57">
        <f t="shared" si="38"/>
        <v>0</v>
      </c>
      <c r="CT57">
        <f t="shared" si="39"/>
        <v>0</v>
      </c>
      <c r="CU57">
        <f t="shared" si="40"/>
        <v>0</v>
      </c>
      <c r="CV57">
        <f t="shared" si="41"/>
        <v>0</v>
      </c>
      <c r="CW57">
        <f t="shared" si="42"/>
        <v>0</v>
      </c>
      <c r="CX57">
        <f t="shared" si="43"/>
        <v>0</v>
      </c>
      <c r="CY57">
        <f t="shared" si="44"/>
        <v>0</v>
      </c>
      <c r="CZ57">
        <f t="shared" si="45"/>
        <v>0</v>
      </c>
      <c r="DC57" t="s">
        <v>1069</v>
      </c>
      <c r="DD57" t="s">
        <v>1069</v>
      </c>
      <c r="DE57" t="s">
        <v>1069</v>
      </c>
      <c r="DF57" t="s">
        <v>1069</v>
      </c>
      <c r="DG57" t="s">
        <v>1069</v>
      </c>
      <c r="DH57" t="s">
        <v>1069</v>
      </c>
      <c r="DI57" t="s">
        <v>1069</v>
      </c>
      <c r="DJ57" t="s">
        <v>1069</v>
      </c>
      <c r="DK57" t="s">
        <v>1069</v>
      </c>
      <c r="DL57" t="s">
        <v>1069</v>
      </c>
      <c r="DM57" t="s">
        <v>1069</v>
      </c>
      <c r="DN57">
        <v>0</v>
      </c>
      <c r="DO57">
        <v>0</v>
      </c>
      <c r="DP57">
        <v>1</v>
      </c>
      <c r="DQ57">
        <v>1</v>
      </c>
      <c r="DU57">
        <v>1002</v>
      </c>
      <c r="DV57" t="s">
        <v>1220</v>
      </c>
      <c r="DW57" t="s">
        <v>1220</v>
      </c>
      <c r="DX57">
        <v>1</v>
      </c>
      <c r="EE57">
        <v>27029106</v>
      </c>
      <c r="EF57">
        <v>6</v>
      </c>
      <c r="EG57" t="s">
        <v>1107</v>
      </c>
      <c r="EH57">
        <v>0</v>
      </c>
      <c r="EI57" t="s">
        <v>1069</v>
      </c>
      <c r="EJ57">
        <v>1</v>
      </c>
      <c r="EK57">
        <v>61001</v>
      </c>
      <c r="EL57" t="s">
        <v>1212</v>
      </c>
      <c r="EM57" t="s">
        <v>1213</v>
      </c>
      <c r="EO57" t="s">
        <v>1069</v>
      </c>
      <c r="EQ57">
        <v>0</v>
      </c>
      <c r="ER57">
        <v>9.14</v>
      </c>
      <c r="ES57">
        <v>9.14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6"/>
        <v>0</v>
      </c>
      <c r="FS57">
        <v>0</v>
      </c>
      <c r="FX57">
        <v>79</v>
      </c>
      <c r="FY57">
        <v>50</v>
      </c>
      <c r="GA57" t="s">
        <v>1069</v>
      </c>
      <c r="GD57">
        <v>0</v>
      </c>
      <c r="GF57">
        <v>-972933126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7"/>
        <v>0</v>
      </c>
      <c r="GM57">
        <f t="shared" si="48"/>
        <v>4813.32</v>
      </c>
      <c r="GN57">
        <f t="shared" si="49"/>
        <v>4813.32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1069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HC57">
        <f t="shared" si="54"/>
        <v>0</v>
      </c>
      <c r="IK57">
        <v>0</v>
      </c>
    </row>
    <row r="58" spans="1:245">
      <c r="A58">
        <v>17</v>
      </c>
      <c r="B58">
        <v>1</v>
      </c>
      <c r="C58">
        <f ca="1">ROW(SmtRes!A130)</f>
        <v>130</v>
      </c>
      <c r="D58">
        <f ca="1">ROW(EtalonRes!A139)</f>
        <v>139</v>
      </c>
      <c r="E58" t="s">
        <v>1230</v>
      </c>
      <c r="F58" t="s">
        <v>1231</v>
      </c>
      <c r="G58" t="s">
        <v>1232</v>
      </c>
      <c r="H58" t="s">
        <v>1081</v>
      </c>
      <c r="I58">
        <f>ROUND((I55),9)</f>
        <v>6.63</v>
      </c>
      <c r="J58">
        <v>0</v>
      </c>
      <c r="O58">
        <f t="shared" si="21"/>
        <v>30457.32</v>
      </c>
      <c r="P58">
        <f t="shared" si="22"/>
        <v>105.32</v>
      </c>
      <c r="Q58">
        <f t="shared" si="23"/>
        <v>1822.92</v>
      </c>
      <c r="R58">
        <f t="shared" si="24"/>
        <v>1103.8800000000001</v>
      </c>
      <c r="S58">
        <f t="shared" si="25"/>
        <v>28529.08</v>
      </c>
      <c r="T58">
        <f t="shared" si="26"/>
        <v>0</v>
      </c>
      <c r="U58">
        <f t="shared" si="27"/>
        <v>547.43909999999994</v>
      </c>
      <c r="V58">
        <f t="shared" si="28"/>
        <v>16.574999999999999</v>
      </c>
      <c r="W58">
        <f t="shared" si="29"/>
        <v>0</v>
      </c>
      <c r="X58">
        <f t="shared" si="30"/>
        <v>28151.31</v>
      </c>
      <c r="Y58">
        <f t="shared" si="31"/>
        <v>13927.49</v>
      </c>
      <c r="AA58">
        <v>27906248</v>
      </c>
      <c r="AB58">
        <f t="shared" si="32"/>
        <v>751.86</v>
      </c>
      <c r="AC58">
        <f>ROUND(((ES58*20)),2)</f>
        <v>2.6</v>
      </c>
      <c r="AD58">
        <f>ROUND(((((ET58*1.25*20))-((EU58*1.25*20)))+AE58),2)</f>
        <v>45</v>
      </c>
      <c r="AE58">
        <f>ROUND(((EU58*1.25*20)),2)</f>
        <v>27.25</v>
      </c>
      <c r="AF58">
        <f>ROUND(((EV58*1.15*20)),2)</f>
        <v>704.26</v>
      </c>
      <c r="AG58">
        <f t="shared" si="33"/>
        <v>0</v>
      </c>
      <c r="AH58">
        <f>((EW58*1.15*20))</f>
        <v>82.57</v>
      </c>
      <c r="AI58">
        <f>((EX58*1.25*20))</f>
        <v>2.5</v>
      </c>
      <c r="AJ58">
        <f t="shared" si="34"/>
        <v>0</v>
      </c>
      <c r="AK58">
        <v>32.549999999999997</v>
      </c>
      <c r="AL58">
        <v>0.13</v>
      </c>
      <c r="AM58">
        <v>1.8</v>
      </c>
      <c r="AN58">
        <v>1.0900000000000001</v>
      </c>
      <c r="AO58">
        <v>30.62</v>
      </c>
      <c r="AP58">
        <v>0</v>
      </c>
      <c r="AQ58">
        <v>3.59</v>
      </c>
      <c r="AR58">
        <v>0.1</v>
      </c>
      <c r="AS58">
        <v>0</v>
      </c>
      <c r="AT58">
        <v>95</v>
      </c>
      <c r="AU58">
        <v>47</v>
      </c>
      <c r="AV58">
        <v>1</v>
      </c>
      <c r="AW58">
        <v>1</v>
      </c>
      <c r="AZ58">
        <v>6.11</v>
      </c>
      <c r="BA58">
        <v>6.11</v>
      </c>
      <c r="BB58">
        <v>6.11</v>
      </c>
      <c r="BC58">
        <v>6.11</v>
      </c>
      <c r="BD58" t="s">
        <v>1069</v>
      </c>
      <c r="BE58" t="s">
        <v>1069</v>
      </c>
      <c r="BF58" t="s">
        <v>1069</v>
      </c>
      <c r="BG58" t="s">
        <v>1069</v>
      </c>
      <c r="BH58">
        <v>0</v>
      </c>
      <c r="BI58">
        <v>1</v>
      </c>
      <c r="BJ58" t="s">
        <v>1233</v>
      </c>
      <c r="BM58">
        <v>15001</v>
      </c>
      <c r="BN58">
        <v>0</v>
      </c>
      <c r="BO58" t="s">
        <v>1069</v>
      </c>
      <c r="BP58">
        <v>0</v>
      </c>
      <c r="BQ58">
        <v>2</v>
      </c>
      <c r="BR58">
        <v>0</v>
      </c>
      <c r="BS58">
        <v>6.11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1069</v>
      </c>
      <c r="BZ58">
        <v>105</v>
      </c>
      <c r="CA58">
        <v>55</v>
      </c>
      <c r="CE58">
        <v>0</v>
      </c>
      <c r="CF58">
        <v>0</v>
      </c>
      <c r="CG58">
        <v>0</v>
      </c>
      <c r="CM58">
        <v>0</v>
      </c>
      <c r="CN58" t="s">
        <v>359</v>
      </c>
      <c r="CO58">
        <v>0</v>
      </c>
      <c r="CP58">
        <f t="shared" si="35"/>
        <v>30457.320000000003</v>
      </c>
      <c r="CQ58">
        <f t="shared" si="36"/>
        <v>15.886000000000001</v>
      </c>
      <c r="CR58">
        <f t="shared" si="37"/>
        <v>274.95</v>
      </c>
      <c r="CS58">
        <f t="shared" si="38"/>
        <v>166.4975</v>
      </c>
      <c r="CT58">
        <f t="shared" si="39"/>
        <v>4303.0286000000006</v>
      </c>
      <c r="CU58">
        <f t="shared" si="40"/>
        <v>0</v>
      </c>
      <c r="CV58">
        <f t="shared" si="41"/>
        <v>82.57</v>
      </c>
      <c r="CW58">
        <f t="shared" si="42"/>
        <v>2.5</v>
      </c>
      <c r="CX58">
        <f t="shared" si="43"/>
        <v>0</v>
      </c>
      <c r="CY58">
        <f t="shared" si="44"/>
        <v>28151.312000000002</v>
      </c>
      <c r="CZ58">
        <f t="shared" si="45"/>
        <v>13927.4912</v>
      </c>
      <c r="DC58" t="s">
        <v>1069</v>
      </c>
      <c r="DD58" t="s">
        <v>1234</v>
      </c>
      <c r="DE58" t="s">
        <v>1235</v>
      </c>
      <c r="DF58" t="s">
        <v>1235</v>
      </c>
      <c r="DG58" t="s">
        <v>1236</v>
      </c>
      <c r="DH58" t="s">
        <v>1069</v>
      </c>
      <c r="DI58" t="s">
        <v>1236</v>
      </c>
      <c r="DJ58" t="s">
        <v>1235</v>
      </c>
      <c r="DK58" t="s">
        <v>1069</v>
      </c>
      <c r="DL58" t="s">
        <v>1069</v>
      </c>
      <c r="DM58" t="s">
        <v>1069</v>
      </c>
      <c r="DN58">
        <v>0</v>
      </c>
      <c r="DO58">
        <v>0</v>
      </c>
      <c r="DP58">
        <v>1</v>
      </c>
      <c r="DQ58">
        <v>1</v>
      </c>
      <c r="DU58">
        <v>1005</v>
      </c>
      <c r="DV58" t="s">
        <v>1081</v>
      </c>
      <c r="DW58" t="s">
        <v>1081</v>
      </c>
      <c r="DX58">
        <v>100</v>
      </c>
      <c r="EE58">
        <v>27029049</v>
      </c>
      <c r="EF58">
        <v>2</v>
      </c>
      <c r="EG58" t="s">
        <v>1085</v>
      </c>
      <c r="EH58">
        <v>0</v>
      </c>
      <c r="EI58" t="s">
        <v>1069</v>
      </c>
      <c r="EJ58">
        <v>1</v>
      </c>
      <c r="EK58">
        <v>15001</v>
      </c>
      <c r="EL58" t="s">
        <v>1169</v>
      </c>
      <c r="EM58" t="s">
        <v>1170</v>
      </c>
      <c r="EO58" t="s">
        <v>1088</v>
      </c>
      <c r="EQ58">
        <v>0</v>
      </c>
      <c r="ER58">
        <v>32.549999999999997</v>
      </c>
      <c r="ES58">
        <v>0.13</v>
      </c>
      <c r="ET58">
        <v>1.8</v>
      </c>
      <c r="EU58">
        <v>1.0900000000000001</v>
      </c>
      <c r="EV58">
        <v>30.62</v>
      </c>
      <c r="EW58">
        <v>3.59</v>
      </c>
      <c r="EX58">
        <v>0.1</v>
      </c>
      <c r="EY58">
        <v>0</v>
      </c>
      <c r="FQ58">
        <v>0</v>
      </c>
      <c r="FR58">
        <f t="shared" si="46"/>
        <v>0</v>
      </c>
      <c r="FS58">
        <v>0</v>
      </c>
      <c r="FT58" t="s">
        <v>1089</v>
      </c>
      <c r="FU58" t="s">
        <v>1090</v>
      </c>
      <c r="FX58">
        <v>94.5</v>
      </c>
      <c r="FY58">
        <v>46.75</v>
      </c>
      <c r="GA58" t="s">
        <v>1069</v>
      </c>
      <c r="GD58">
        <v>0</v>
      </c>
      <c r="GF58">
        <v>-805786149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7"/>
        <v>0</v>
      </c>
      <c r="GM58">
        <f t="shared" si="48"/>
        <v>72536.12</v>
      </c>
      <c r="GN58">
        <f t="shared" si="49"/>
        <v>72536.12</v>
      </c>
      <c r="GO58">
        <f t="shared" si="50"/>
        <v>0</v>
      </c>
      <c r="GP58">
        <f t="shared" si="51"/>
        <v>0</v>
      </c>
      <c r="GR58">
        <v>0</v>
      </c>
      <c r="GS58">
        <v>3</v>
      </c>
      <c r="GT58">
        <v>0</v>
      </c>
      <c r="GU58" t="s">
        <v>1069</v>
      </c>
      <c r="GV58">
        <f t="shared" si="52"/>
        <v>0</v>
      </c>
      <c r="GW58">
        <v>1</v>
      </c>
      <c r="GX58">
        <f t="shared" si="53"/>
        <v>0</v>
      </c>
      <c r="HA58">
        <v>0</v>
      </c>
      <c r="HB58">
        <v>0</v>
      </c>
      <c r="HC58">
        <f t="shared" si="54"/>
        <v>0</v>
      </c>
      <c r="IK58">
        <v>0</v>
      </c>
    </row>
    <row r="59" spans="1:245">
      <c r="A59">
        <v>18</v>
      </c>
      <c r="B59">
        <v>1</v>
      </c>
      <c r="C59">
        <v>130</v>
      </c>
      <c r="E59" t="s">
        <v>1237</v>
      </c>
      <c r="F59" t="s">
        <v>1214</v>
      </c>
      <c r="G59" t="s">
        <v>1215</v>
      </c>
      <c r="H59" t="s">
        <v>1216</v>
      </c>
      <c r="I59">
        <f>I58*J59</f>
        <v>11.94726</v>
      </c>
      <c r="J59">
        <v>1.802</v>
      </c>
      <c r="O59">
        <f t="shared" si="21"/>
        <v>151.11000000000001</v>
      </c>
      <c r="P59">
        <f t="shared" si="22"/>
        <v>151.11000000000001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27906248</v>
      </c>
      <c r="AB59">
        <f t="shared" si="32"/>
        <v>2.0699999999999998</v>
      </c>
      <c r="AC59">
        <f t="shared" ref="AC59:AC66" si="64">ROUND((ES59),2)</f>
        <v>2.0699999999999998</v>
      </c>
      <c r="AD59">
        <f>ROUND((((ET59)-(EU59))+AE59),2)</f>
        <v>0</v>
      </c>
      <c r="AE59">
        <f t="shared" ref="AE59:AF63" si="65">ROUND((EU59),2)</f>
        <v>0</v>
      </c>
      <c r="AF59">
        <f t="shared" si="65"/>
        <v>0</v>
      </c>
      <c r="AG59">
        <f t="shared" si="33"/>
        <v>0</v>
      </c>
      <c r="AH59">
        <f t="shared" ref="AH59:AI63" si="66">(EW59)</f>
        <v>0</v>
      </c>
      <c r="AI59">
        <f t="shared" si="66"/>
        <v>0</v>
      </c>
      <c r="AJ59">
        <f t="shared" si="34"/>
        <v>0</v>
      </c>
      <c r="AK59">
        <v>2.0699999999999998</v>
      </c>
      <c r="AL59">
        <v>2.0699999999999998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79</v>
      </c>
      <c r="AU59">
        <v>50</v>
      </c>
      <c r="AV59">
        <v>1</v>
      </c>
      <c r="AW59">
        <v>1</v>
      </c>
      <c r="AZ59">
        <v>6.11</v>
      </c>
      <c r="BA59">
        <v>1</v>
      </c>
      <c r="BB59">
        <v>1</v>
      </c>
      <c r="BC59">
        <v>6.11</v>
      </c>
      <c r="BD59" t="s">
        <v>1069</v>
      </c>
      <c r="BE59" t="s">
        <v>1069</v>
      </c>
      <c r="BF59" t="s">
        <v>1069</v>
      </c>
      <c r="BG59" t="s">
        <v>1069</v>
      </c>
      <c r="BH59">
        <v>3</v>
      </c>
      <c r="BI59">
        <v>1</v>
      </c>
      <c r="BJ59" t="s">
        <v>1217</v>
      </c>
      <c r="BM59">
        <v>61001</v>
      </c>
      <c r="BN59">
        <v>0</v>
      </c>
      <c r="BO59" t="s">
        <v>1069</v>
      </c>
      <c r="BP59">
        <v>0</v>
      </c>
      <c r="BQ59">
        <v>6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1069</v>
      </c>
      <c r="BZ59">
        <v>79</v>
      </c>
      <c r="CA59">
        <v>50</v>
      </c>
      <c r="CE59">
        <v>0</v>
      </c>
      <c r="CF59">
        <v>0</v>
      </c>
      <c r="CG59">
        <v>0</v>
      </c>
      <c r="CM59">
        <v>0</v>
      </c>
      <c r="CN59" t="s">
        <v>1069</v>
      </c>
      <c r="CO59">
        <v>0</v>
      </c>
      <c r="CP59">
        <f t="shared" si="35"/>
        <v>151.11000000000001</v>
      </c>
      <c r="CQ59">
        <f t="shared" si="36"/>
        <v>12.6477</v>
      </c>
      <c r="CR59">
        <f t="shared" si="37"/>
        <v>0</v>
      </c>
      <c r="CS59">
        <f t="shared" si="38"/>
        <v>0</v>
      </c>
      <c r="CT59">
        <f t="shared" si="39"/>
        <v>0</v>
      </c>
      <c r="CU59">
        <f t="shared" si="40"/>
        <v>0</v>
      </c>
      <c r="CV59">
        <f t="shared" si="41"/>
        <v>0</v>
      </c>
      <c r="CW59">
        <f t="shared" si="42"/>
        <v>0</v>
      </c>
      <c r="CX59">
        <f t="shared" si="43"/>
        <v>0</v>
      </c>
      <c r="CY59">
        <f t="shared" si="44"/>
        <v>0</v>
      </c>
      <c r="CZ59">
        <f t="shared" si="45"/>
        <v>0</v>
      </c>
      <c r="DC59" t="s">
        <v>1069</v>
      </c>
      <c r="DD59" t="s">
        <v>1069</v>
      </c>
      <c r="DE59" t="s">
        <v>1069</v>
      </c>
      <c r="DF59" t="s">
        <v>1069</v>
      </c>
      <c r="DG59" t="s">
        <v>1069</v>
      </c>
      <c r="DH59" t="s">
        <v>1069</v>
      </c>
      <c r="DI59" t="s">
        <v>1069</v>
      </c>
      <c r="DJ59" t="s">
        <v>1069</v>
      </c>
      <c r="DK59" t="s">
        <v>1069</v>
      </c>
      <c r="DL59" t="s">
        <v>1069</v>
      </c>
      <c r="DM59" t="s">
        <v>1069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1216</v>
      </c>
      <c r="DW59" t="s">
        <v>1216</v>
      </c>
      <c r="DX59">
        <v>1</v>
      </c>
      <c r="EE59">
        <v>27029106</v>
      </c>
      <c r="EF59">
        <v>6</v>
      </c>
      <c r="EG59" t="s">
        <v>1107</v>
      </c>
      <c r="EH59">
        <v>0</v>
      </c>
      <c r="EI59" t="s">
        <v>1069</v>
      </c>
      <c r="EJ59">
        <v>1</v>
      </c>
      <c r="EK59">
        <v>61001</v>
      </c>
      <c r="EL59" t="s">
        <v>1212</v>
      </c>
      <c r="EM59" t="s">
        <v>1213</v>
      </c>
      <c r="EO59" t="s">
        <v>1069</v>
      </c>
      <c r="EQ59">
        <v>0</v>
      </c>
      <c r="ER59">
        <v>2.0699999999999998</v>
      </c>
      <c r="ES59">
        <v>2.0699999999999998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6"/>
        <v>0</v>
      </c>
      <c r="FS59">
        <v>0</v>
      </c>
      <c r="FX59">
        <v>79</v>
      </c>
      <c r="FY59">
        <v>50</v>
      </c>
      <c r="GA59" t="s">
        <v>1069</v>
      </c>
      <c r="GD59">
        <v>0</v>
      </c>
      <c r="GF59">
        <v>-60067644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7"/>
        <v>0</v>
      </c>
      <c r="GM59">
        <f t="shared" si="48"/>
        <v>151.11000000000001</v>
      </c>
      <c r="GN59">
        <f t="shared" si="49"/>
        <v>151.11000000000001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1069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HC59">
        <f t="shared" si="54"/>
        <v>0</v>
      </c>
      <c r="IK59">
        <v>0</v>
      </c>
    </row>
    <row r="60" spans="1:245">
      <c r="A60">
        <v>17</v>
      </c>
      <c r="B60">
        <v>1</v>
      </c>
      <c r="C60">
        <f ca="1">ROW(SmtRes!A139)</f>
        <v>139</v>
      </c>
      <c r="D60">
        <f ca="1">ROW(EtalonRes!A147)</f>
        <v>147</v>
      </c>
      <c r="E60" t="s">
        <v>1069</v>
      </c>
      <c r="F60" t="s">
        <v>1238</v>
      </c>
      <c r="G60" t="s">
        <v>1239</v>
      </c>
      <c r="H60" t="s">
        <v>1081</v>
      </c>
      <c r="I60">
        <f>ROUND(0.4134/100,9)</f>
        <v>4.1339999999999997E-3</v>
      </c>
      <c r="J60">
        <v>0</v>
      </c>
      <c r="O60">
        <f t="shared" ref="O60:O91" si="67">ROUND(CP60,2)</f>
        <v>19.239999999999998</v>
      </c>
      <c r="P60">
        <f t="shared" ref="P60:P91" si="68">ROUND(CQ60*I60,2)</f>
        <v>0.05</v>
      </c>
      <c r="Q60">
        <f t="shared" ref="Q60:Q91" si="69">ROUND(CR60*I60,2)</f>
        <v>0.6</v>
      </c>
      <c r="R60">
        <f t="shared" ref="R60:R91" si="70">ROUND(CS60*I60,2)</f>
        <v>0.37</v>
      </c>
      <c r="S60">
        <f t="shared" ref="S60:S91" si="71">ROUND(CT60*I60,2)</f>
        <v>18.59</v>
      </c>
      <c r="T60">
        <f t="shared" ref="T60:T91" si="72">ROUND(CU60*I60,2)</f>
        <v>0</v>
      </c>
      <c r="U60">
        <f t="shared" ref="U60:U91" si="73">CV60*I60</f>
        <v>0.35965799999999998</v>
      </c>
      <c r="V60">
        <f t="shared" ref="V60:V91" si="74">CW60*I60</f>
        <v>5.5395599999999998E-3</v>
      </c>
      <c r="W60">
        <f t="shared" ref="W60:W91" si="75">ROUND(CX60*I60,2)</f>
        <v>0</v>
      </c>
      <c r="X60">
        <f t="shared" ref="X60:X91" si="76">ROUND(CY60,2)</f>
        <v>14.98</v>
      </c>
      <c r="Y60">
        <f t="shared" ref="Y60:Y91" si="77">ROUND(CZ60,2)</f>
        <v>9.48</v>
      </c>
      <c r="AA60">
        <v>-1</v>
      </c>
      <c r="AB60">
        <f t="shared" ref="AB60:AB91" si="78">ROUND((AC60+AD60+AF60),2)</f>
        <v>761.65</v>
      </c>
      <c r="AC60">
        <f t="shared" si="64"/>
        <v>1.81</v>
      </c>
      <c r="AD60">
        <f>ROUND((((ET60)-(EU60))+AE60),2)</f>
        <v>23.82</v>
      </c>
      <c r="AE60">
        <f t="shared" si="65"/>
        <v>14.51</v>
      </c>
      <c r="AF60">
        <f t="shared" si="65"/>
        <v>736.02</v>
      </c>
      <c r="AG60">
        <f t="shared" ref="AG60:AG91" si="79">ROUND((AP60),2)</f>
        <v>0</v>
      </c>
      <c r="AH60">
        <f t="shared" si="66"/>
        <v>87</v>
      </c>
      <c r="AI60">
        <f t="shared" si="66"/>
        <v>1.34</v>
      </c>
      <c r="AJ60">
        <f t="shared" ref="AJ60:AJ91" si="80">(AS60)</f>
        <v>0</v>
      </c>
      <c r="AK60">
        <v>761.65</v>
      </c>
      <c r="AL60">
        <v>1.81</v>
      </c>
      <c r="AM60">
        <v>23.82</v>
      </c>
      <c r="AN60">
        <v>14.51</v>
      </c>
      <c r="AO60">
        <v>736.02</v>
      </c>
      <c r="AP60">
        <v>0</v>
      </c>
      <c r="AQ60">
        <v>87</v>
      </c>
      <c r="AR60">
        <v>1.34</v>
      </c>
      <c r="AS60">
        <v>0</v>
      </c>
      <c r="AT60">
        <v>79</v>
      </c>
      <c r="AU60">
        <v>50</v>
      </c>
      <c r="AV60">
        <v>1</v>
      </c>
      <c r="AW60">
        <v>1</v>
      </c>
      <c r="AZ60">
        <v>6.11</v>
      </c>
      <c r="BA60">
        <v>6.11</v>
      </c>
      <c r="BB60">
        <v>6.11</v>
      </c>
      <c r="BC60">
        <v>6.11</v>
      </c>
      <c r="BD60" t="s">
        <v>1069</v>
      </c>
      <c r="BE60" t="s">
        <v>1069</v>
      </c>
      <c r="BF60" t="s">
        <v>1069</v>
      </c>
      <c r="BG60" t="s">
        <v>1069</v>
      </c>
      <c r="BH60">
        <v>0</v>
      </c>
      <c r="BI60">
        <v>1</v>
      </c>
      <c r="BJ60" t="s">
        <v>1240</v>
      </c>
      <c r="BM60">
        <v>61001</v>
      </c>
      <c r="BN60">
        <v>0</v>
      </c>
      <c r="BO60" t="s">
        <v>1069</v>
      </c>
      <c r="BP60">
        <v>0</v>
      </c>
      <c r="BQ60">
        <v>6</v>
      </c>
      <c r="BR60">
        <v>0</v>
      </c>
      <c r="BS60">
        <v>6.11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1069</v>
      </c>
      <c r="BZ60">
        <v>79</v>
      </c>
      <c r="CA60">
        <v>50</v>
      </c>
      <c r="CE60">
        <v>0</v>
      </c>
      <c r="CF60">
        <v>0</v>
      </c>
      <c r="CG60">
        <v>0</v>
      </c>
      <c r="CM60">
        <v>0</v>
      </c>
      <c r="CN60" t="s">
        <v>1069</v>
      </c>
      <c r="CO60">
        <v>0</v>
      </c>
      <c r="CP60">
        <f t="shared" ref="CP60:CP91" si="81">(P60+Q60+S60)</f>
        <v>19.239999999999998</v>
      </c>
      <c r="CQ60">
        <f t="shared" ref="CQ60:CQ91" si="82">AC60*BC60</f>
        <v>11.059100000000001</v>
      </c>
      <c r="CR60">
        <f t="shared" ref="CR60:CR91" si="83">AD60*BB60</f>
        <v>145.5402</v>
      </c>
      <c r="CS60">
        <f t="shared" ref="CS60:CS91" si="84">AE60*BS60</f>
        <v>88.656100000000009</v>
      </c>
      <c r="CT60">
        <f t="shared" ref="CT60:CT91" si="85">AF60*BA60</f>
        <v>4497.0821999999998</v>
      </c>
      <c r="CU60">
        <f t="shared" ref="CU60:CU91" si="86">AG60</f>
        <v>0</v>
      </c>
      <c r="CV60">
        <f t="shared" ref="CV60:CV91" si="87">AH60</f>
        <v>87</v>
      </c>
      <c r="CW60">
        <f t="shared" ref="CW60:CW91" si="88">AI60</f>
        <v>1.34</v>
      </c>
      <c r="CX60">
        <f t="shared" ref="CX60:CX91" si="89">AJ60</f>
        <v>0</v>
      </c>
      <c r="CY60">
        <f t="shared" ref="CY60:CY91" si="90">(((S60+R60)*AT60)/100)</f>
        <v>14.978400000000001</v>
      </c>
      <c r="CZ60">
        <f t="shared" ref="CZ60:CZ91" si="91">(((S60+R60)*AU60)/100)</f>
        <v>9.48</v>
      </c>
      <c r="DC60" t="s">
        <v>1069</v>
      </c>
      <c r="DD60" t="s">
        <v>1069</v>
      </c>
      <c r="DE60" t="s">
        <v>1069</v>
      </c>
      <c r="DF60" t="s">
        <v>1069</v>
      </c>
      <c r="DG60" t="s">
        <v>1069</v>
      </c>
      <c r="DH60" t="s">
        <v>1069</v>
      </c>
      <c r="DI60" t="s">
        <v>1069</v>
      </c>
      <c r="DJ60" t="s">
        <v>1069</v>
      </c>
      <c r="DK60" t="s">
        <v>1069</v>
      </c>
      <c r="DL60" t="s">
        <v>1069</v>
      </c>
      <c r="DM60" t="s">
        <v>1069</v>
      </c>
      <c r="DN60">
        <v>0</v>
      </c>
      <c r="DO60">
        <v>0</v>
      </c>
      <c r="DP60">
        <v>1</v>
      </c>
      <c r="DQ60">
        <v>1</v>
      </c>
      <c r="DU60">
        <v>1005</v>
      </c>
      <c r="DV60" t="s">
        <v>1081</v>
      </c>
      <c r="DW60" t="s">
        <v>1081</v>
      </c>
      <c r="DX60">
        <v>100</v>
      </c>
      <c r="EE60">
        <v>27029106</v>
      </c>
      <c r="EF60">
        <v>6</v>
      </c>
      <c r="EG60" t="s">
        <v>1107</v>
      </c>
      <c r="EH60">
        <v>0</v>
      </c>
      <c r="EI60" t="s">
        <v>1069</v>
      </c>
      <c r="EJ60">
        <v>1</v>
      </c>
      <c r="EK60">
        <v>61001</v>
      </c>
      <c r="EL60" t="s">
        <v>1212</v>
      </c>
      <c r="EM60" t="s">
        <v>1213</v>
      </c>
      <c r="EO60" t="s">
        <v>1069</v>
      </c>
      <c r="EQ60">
        <v>132096</v>
      </c>
      <c r="ER60">
        <v>761.65</v>
      </c>
      <c r="ES60">
        <v>1.81</v>
      </c>
      <c r="ET60">
        <v>23.82</v>
      </c>
      <c r="EU60">
        <v>14.51</v>
      </c>
      <c r="EV60">
        <v>736.02</v>
      </c>
      <c r="EW60">
        <v>87</v>
      </c>
      <c r="EX60">
        <v>1.34</v>
      </c>
      <c r="EY60">
        <v>0</v>
      </c>
      <c r="FQ60">
        <v>0</v>
      </c>
      <c r="FR60">
        <f t="shared" ref="FR60:FR91" si="92">ROUND(IF(AND(BH60=3,BI60=3),P60,0),2)</f>
        <v>0</v>
      </c>
      <c r="FS60">
        <v>0</v>
      </c>
      <c r="FX60">
        <v>79</v>
      </c>
      <c r="FY60">
        <v>50</v>
      </c>
      <c r="GA60" t="s">
        <v>1069</v>
      </c>
      <c r="GD60">
        <v>0</v>
      </c>
      <c r="GF60">
        <v>601302876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91" si="93">ROUND(IF(AND(BH60=3,BI60=3,FS60&lt;&gt;0),P60,0),2)</f>
        <v>0</v>
      </c>
      <c r="GM60">
        <f t="shared" ref="GM60:GM91" si="94">ROUND(O60+X60+Y60+GK60,2)+GX60</f>
        <v>43.7</v>
      </c>
      <c r="GN60">
        <f t="shared" ref="GN60:GN91" si="95">IF(OR(BI60=0,BI60=1),ROUND(O60+X60+Y60+GK60,2),0)</f>
        <v>43.7</v>
      </c>
      <c r="GO60">
        <f t="shared" ref="GO60:GO91" si="96">IF(BI60=2,ROUND(O60+X60+Y60+GK60,2),0)</f>
        <v>0</v>
      </c>
      <c r="GP60">
        <f t="shared" ref="GP60:GP91" si="97">IF(BI60=4,ROUND(O60+X60+Y60+GK60,2)+GX60,0)</f>
        <v>0</v>
      </c>
      <c r="GR60">
        <v>0</v>
      </c>
      <c r="GS60">
        <v>3</v>
      </c>
      <c r="GT60">
        <v>0</v>
      </c>
      <c r="GU60" t="s">
        <v>1069</v>
      </c>
      <c r="GV60">
        <f t="shared" ref="GV60:GV91" si="98">ROUND((GT60),2)</f>
        <v>0</v>
      </c>
      <c r="GW60">
        <v>1</v>
      </c>
      <c r="GX60">
        <f t="shared" ref="GX60:GX91" si="99">ROUND(HC60*I60,2)</f>
        <v>0</v>
      </c>
      <c r="HA60">
        <v>0</v>
      </c>
      <c r="HB60">
        <v>0</v>
      </c>
      <c r="HC60">
        <f t="shared" ref="HC60:HC91" si="100">GV60*GW60</f>
        <v>0</v>
      </c>
      <c r="IK60">
        <v>0</v>
      </c>
    </row>
    <row r="61" spans="1:245">
      <c r="A61">
        <v>18</v>
      </c>
      <c r="B61">
        <v>1</v>
      </c>
      <c r="C61">
        <v>139</v>
      </c>
      <c r="E61" t="s">
        <v>1069</v>
      </c>
      <c r="F61" t="s">
        <v>1218</v>
      </c>
      <c r="G61" t="s">
        <v>1219</v>
      </c>
      <c r="H61" t="s">
        <v>1220</v>
      </c>
      <c r="I61">
        <f>I60*J61</f>
        <v>5.3745000000000001E-2</v>
      </c>
      <c r="J61">
        <v>13.000725689404936</v>
      </c>
      <c r="O61">
        <f t="shared" si="67"/>
        <v>3</v>
      </c>
      <c r="P61">
        <f t="shared" si="68"/>
        <v>3</v>
      </c>
      <c r="Q61">
        <f t="shared" si="69"/>
        <v>0</v>
      </c>
      <c r="R61">
        <f t="shared" si="70"/>
        <v>0</v>
      </c>
      <c r="S61">
        <f t="shared" si="71"/>
        <v>0</v>
      </c>
      <c r="T61">
        <f t="shared" si="72"/>
        <v>0</v>
      </c>
      <c r="U61">
        <f t="shared" si="73"/>
        <v>0</v>
      </c>
      <c r="V61">
        <f t="shared" si="74"/>
        <v>0</v>
      </c>
      <c r="W61">
        <f t="shared" si="75"/>
        <v>0</v>
      </c>
      <c r="X61">
        <f t="shared" si="76"/>
        <v>0</v>
      </c>
      <c r="Y61">
        <f t="shared" si="77"/>
        <v>0</v>
      </c>
      <c r="AA61">
        <v>-1</v>
      </c>
      <c r="AB61">
        <f t="shared" si="78"/>
        <v>9.14</v>
      </c>
      <c r="AC61">
        <f t="shared" si="64"/>
        <v>9.14</v>
      </c>
      <c r="AD61">
        <f>ROUND((((ET61)-(EU61))+AE61),2)</f>
        <v>0</v>
      </c>
      <c r="AE61">
        <f t="shared" si="65"/>
        <v>0</v>
      </c>
      <c r="AF61">
        <f t="shared" si="65"/>
        <v>0</v>
      </c>
      <c r="AG61">
        <f t="shared" si="79"/>
        <v>0</v>
      </c>
      <c r="AH61">
        <f t="shared" si="66"/>
        <v>0</v>
      </c>
      <c r="AI61">
        <f t="shared" si="66"/>
        <v>0</v>
      </c>
      <c r="AJ61">
        <f t="shared" si="80"/>
        <v>0</v>
      </c>
      <c r="AK61">
        <v>9.14</v>
      </c>
      <c r="AL61">
        <v>9.14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79</v>
      </c>
      <c r="AU61">
        <v>50</v>
      </c>
      <c r="AV61">
        <v>1</v>
      </c>
      <c r="AW61">
        <v>1</v>
      </c>
      <c r="AZ61">
        <v>6.11</v>
      </c>
      <c r="BA61">
        <v>1</v>
      </c>
      <c r="BB61">
        <v>1</v>
      </c>
      <c r="BC61">
        <v>6.11</v>
      </c>
      <c r="BD61" t="s">
        <v>1069</v>
      </c>
      <c r="BE61" t="s">
        <v>1069</v>
      </c>
      <c r="BF61" t="s">
        <v>1069</v>
      </c>
      <c r="BG61" t="s">
        <v>1069</v>
      </c>
      <c r="BH61">
        <v>3</v>
      </c>
      <c r="BI61">
        <v>1</v>
      </c>
      <c r="BJ61" t="s">
        <v>1221</v>
      </c>
      <c r="BM61">
        <v>61001</v>
      </c>
      <c r="BN61">
        <v>0</v>
      </c>
      <c r="BO61" t="s">
        <v>1069</v>
      </c>
      <c r="BP61">
        <v>0</v>
      </c>
      <c r="BQ61">
        <v>6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1069</v>
      </c>
      <c r="BZ61">
        <v>79</v>
      </c>
      <c r="CA61">
        <v>50</v>
      </c>
      <c r="CE61">
        <v>0</v>
      </c>
      <c r="CF61">
        <v>0</v>
      </c>
      <c r="CG61">
        <v>0</v>
      </c>
      <c r="CM61">
        <v>0</v>
      </c>
      <c r="CN61" t="s">
        <v>1069</v>
      </c>
      <c r="CO61">
        <v>0</v>
      </c>
      <c r="CP61">
        <f t="shared" si="81"/>
        <v>3</v>
      </c>
      <c r="CQ61">
        <f t="shared" si="82"/>
        <v>55.845400000000005</v>
      </c>
      <c r="CR61">
        <f t="shared" si="83"/>
        <v>0</v>
      </c>
      <c r="CS61">
        <f t="shared" si="84"/>
        <v>0</v>
      </c>
      <c r="CT61">
        <f t="shared" si="85"/>
        <v>0</v>
      </c>
      <c r="CU61">
        <f t="shared" si="86"/>
        <v>0</v>
      </c>
      <c r="CV61">
        <f t="shared" si="87"/>
        <v>0</v>
      </c>
      <c r="CW61">
        <f t="shared" si="88"/>
        <v>0</v>
      </c>
      <c r="CX61">
        <f t="shared" si="89"/>
        <v>0</v>
      </c>
      <c r="CY61">
        <f t="shared" si="90"/>
        <v>0</v>
      </c>
      <c r="CZ61">
        <f t="shared" si="91"/>
        <v>0</v>
      </c>
      <c r="DC61" t="s">
        <v>1069</v>
      </c>
      <c r="DD61" t="s">
        <v>1069</v>
      </c>
      <c r="DE61" t="s">
        <v>1069</v>
      </c>
      <c r="DF61" t="s">
        <v>1069</v>
      </c>
      <c r="DG61" t="s">
        <v>1069</v>
      </c>
      <c r="DH61" t="s">
        <v>1069</v>
      </c>
      <c r="DI61" t="s">
        <v>1069</v>
      </c>
      <c r="DJ61" t="s">
        <v>1069</v>
      </c>
      <c r="DK61" t="s">
        <v>1069</v>
      </c>
      <c r="DL61" t="s">
        <v>1069</v>
      </c>
      <c r="DM61" t="s">
        <v>1069</v>
      </c>
      <c r="DN61">
        <v>0</v>
      </c>
      <c r="DO61">
        <v>0</v>
      </c>
      <c r="DP61">
        <v>1</v>
      </c>
      <c r="DQ61">
        <v>1</v>
      </c>
      <c r="DU61">
        <v>1002</v>
      </c>
      <c r="DV61" t="s">
        <v>1220</v>
      </c>
      <c r="DW61" t="s">
        <v>1220</v>
      </c>
      <c r="DX61">
        <v>1</v>
      </c>
      <c r="EE61">
        <v>27029106</v>
      </c>
      <c r="EF61">
        <v>6</v>
      </c>
      <c r="EG61" t="s">
        <v>1107</v>
      </c>
      <c r="EH61">
        <v>0</v>
      </c>
      <c r="EI61" t="s">
        <v>1069</v>
      </c>
      <c r="EJ61">
        <v>1</v>
      </c>
      <c r="EK61">
        <v>61001</v>
      </c>
      <c r="EL61" t="s">
        <v>1212</v>
      </c>
      <c r="EM61" t="s">
        <v>1213</v>
      </c>
      <c r="EO61" t="s">
        <v>1069</v>
      </c>
      <c r="EQ61">
        <v>1024</v>
      </c>
      <c r="ER61">
        <v>9.14</v>
      </c>
      <c r="ES61">
        <v>9.14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2"/>
        <v>0</v>
      </c>
      <c r="FS61">
        <v>0</v>
      </c>
      <c r="FX61">
        <v>79</v>
      </c>
      <c r="FY61">
        <v>50</v>
      </c>
      <c r="GA61" t="s">
        <v>1069</v>
      </c>
      <c r="GD61">
        <v>0</v>
      </c>
      <c r="GF61">
        <v>-972933126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3"/>
        <v>0</v>
      </c>
      <c r="GM61">
        <f t="shared" si="94"/>
        <v>3</v>
      </c>
      <c r="GN61">
        <f t="shared" si="95"/>
        <v>3</v>
      </c>
      <c r="GO61">
        <f t="shared" si="96"/>
        <v>0</v>
      </c>
      <c r="GP61">
        <f t="shared" si="97"/>
        <v>0</v>
      </c>
      <c r="GR61">
        <v>0</v>
      </c>
      <c r="GS61">
        <v>3</v>
      </c>
      <c r="GT61">
        <v>0</v>
      </c>
      <c r="GU61" t="s">
        <v>1069</v>
      </c>
      <c r="GV61">
        <f t="shared" si="98"/>
        <v>0</v>
      </c>
      <c r="GW61">
        <v>1</v>
      </c>
      <c r="GX61">
        <f t="shared" si="99"/>
        <v>0</v>
      </c>
      <c r="HA61">
        <v>0</v>
      </c>
      <c r="HB61">
        <v>0</v>
      </c>
      <c r="HC61">
        <f t="shared" si="100"/>
        <v>0</v>
      </c>
      <c r="IK61">
        <v>0</v>
      </c>
    </row>
    <row r="62" spans="1:245">
      <c r="A62">
        <v>18</v>
      </c>
      <c r="B62">
        <v>1</v>
      </c>
      <c r="C62">
        <v>138</v>
      </c>
      <c r="E62" t="s">
        <v>1069</v>
      </c>
      <c r="F62" t="s">
        <v>1241</v>
      </c>
      <c r="G62" t="s">
        <v>1242</v>
      </c>
      <c r="H62" t="s">
        <v>1094</v>
      </c>
      <c r="I62">
        <f>I60*J62</f>
        <v>5.1050000000000002E-3</v>
      </c>
      <c r="J62">
        <v>1.2348814707305276</v>
      </c>
      <c r="O62">
        <f t="shared" si="67"/>
        <v>34.72</v>
      </c>
      <c r="P62">
        <f t="shared" si="68"/>
        <v>34.72</v>
      </c>
      <c r="Q62">
        <f t="shared" si="69"/>
        <v>0</v>
      </c>
      <c r="R62">
        <f t="shared" si="70"/>
        <v>0</v>
      </c>
      <c r="S62">
        <f t="shared" si="71"/>
        <v>0</v>
      </c>
      <c r="T62">
        <f t="shared" si="72"/>
        <v>0</v>
      </c>
      <c r="U62">
        <f t="shared" si="73"/>
        <v>0</v>
      </c>
      <c r="V62">
        <f t="shared" si="74"/>
        <v>0</v>
      </c>
      <c r="W62">
        <f t="shared" si="75"/>
        <v>0</v>
      </c>
      <c r="X62">
        <f t="shared" si="76"/>
        <v>0</v>
      </c>
      <c r="Y62">
        <f t="shared" si="77"/>
        <v>0</v>
      </c>
      <c r="AA62">
        <v>-1</v>
      </c>
      <c r="AB62">
        <f t="shared" si="78"/>
        <v>1113.1099999999999</v>
      </c>
      <c r="AC62">
        <f t="shared" si="64"/>
        <v>1113.1099999999999</v>
      </c>
      <c r="AD62">
        <f>ROUND((((ET62)-(EU62))+AE62),2)</f>
        <v>0</v>
      </c>
      <c r="AE62">
        <f t="shared" si="65"/>
        <v>0</v>
      </c>
      <c r="AF62">
        <f t="shared" si="65"/>
        <v>0</v>
      </c>
      <c r="AG62">
        <f t="shared" si="79"/>
        <v>0</v>
      </c>
      <c r="AH62">
        <f t="shared" si="66"/>
        <v>0</v>
      </c>
      <c r="AI62">
        <f t="shared" si="66"/>
        <v>0</v>
      </c>
      <c r="AJ62">
        <f t="shared" si="80"/>
        <v>0</v>
      </c>
      <c r="AK62">
        <v>1113.1099999999999</v>
      </c>
      <c r="AL62">
        <v>1113.1099999999999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79</v>
      </c>
      <c r="AU62">
        <v>50</v>
      </c>
      <c r="AV62">
        <v>1</v>
      </c>
      <c r="AW62">
        <v>1</v>
      </c>
      <c r="AZ62">
        <v>6.11</v>
      </c>
      <c r="BA62">
        <v>1</v>
      </c>
      <c r="BB62">
        <v>1</v>
      </c>
      <c r="BC62">
        <v>6.11</v>
      </c>
      <c r="BD62" t="s">
        <v>1069</v>
      </c>
      <c r="BE62" t="s">
        <v>1069</v>
      </c>
      <c r="BF62" t="s">
        <v>1069</v>
      </c>
      <c r="BG62" t="s">
        <v>1069</v>
      </c>
      <c r="BH62">
        <v>3</v>
      </c>
      <c r="BI62">
        <v>1</v>
      </c>
      <c r="BJ62" t="s">
        <v>1243</v>
      </c>
      <c r="BM62">
        <v>61001</v>
      </c>
      <c r="BN62">
        <v>0</v>
      </c>
      <c r="BO62" t="s">
        <v>1069</v>
      </c>
      <c r="BP62">
        <v>0</v>
      </c>
      <c r="BQ62">
        <v>6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1069</v>
      </c>
      <c r="BZ62">
        <v>79</v>
      </c>
      <c r="CA62">
        <v>50</v>
      </c>
      <c r="CE62">
        <v>0</v>
      </c>
      <c r="CF62">
        <v>0</v>
      </c>
      <c r="CG62">
        <v>0</v>
      </c>
      <c r="CM62">
        <v>0</v>
      </c>
      <c r="CN62" t="s">
        <v>1069</v>
      </c>
      <c r="CO62">
        <v>0</v>
      </c>
      <c r="CP62">
        <f t="shared" si="81"/>
        <v>34.72</v>
      </c>
      <c r="CQ62">
        <f t="shared" si="82"/>
        <v>6801.1021000000001</v>
      </c>
      <c r="CR62">
        <f t="shared" si="83"/>
        <v>0</v>
      </c>
      <c r="CS62">
        <f t="shared" si="84"/>
        <v>0</v>
      </c>
      <c r="CT62">
        <f t="shared" si="85"/>
        <v>0</v>
      </c>
      <c r="CU62">
        <f t="shared" si="86"/>
        <v>0</v>
      </c>
      <c r="CV62">
        <f t="shared" si="87"/>
        <v>0</v>
      </c>
      <c r="CW62">
        <f t="shared" si="88"/>
        <v>0</v>
      </c>
      <c r="CX62">
        <f t="shared" si="89"/>
        <v>0</v>
      </c>
      <c r="CY62">
        <f t="shared" si="90"/>
        <v>0</v>
      </c>
      <c r="CZ62">
        <f t="shared" si="91"/>
        <v>0</v>
      </c>
      <c r="DC62" t="s">
        <v>1069</v>
      </c>
      <c r="DD62" t="s">
        <v>1069</v>
      </c>
      <c r="DE62" t="s">
        <v>1069</v>
      </c>
      <c r="DF62" t="s">
        <v>1069</v>
      </c>
      <c r="DG62" t="s">
        <v>1069</v>
      </c>
      <c r="DH62" t="s">
        <v>1069</v>
      </c>
      <c r="DI62" t="s">
        <v>1069</v>
      </c>
      <c r="DJ62" t="s">
        <v>1069</v>
      </c>
      <c r="DK62" t="s">
        <v>1069</v>
      </c>
      <c r="DL62" t="s">
        <v>1069</v>
      </c>
      <c r="DM62" t="s">
        <v>1069</v>
      </c>
      <c r="DN62">
        <v>0</v>
      </c>
      <c r="DO62">
        <v>0</v>
      </c>
      <c r="DP62">
        <v>1</v>
      </c>
      <c r="DQ62">
        <v>1</v>
      </c>
      <c r="DU62">
        <v>1009</v>
      </c>
      <c r="DV62" t="s">
        <v>1094</v>
      </c>
      <c r="DW62" t="s">
        <v>1094</v>
      </c>
      <c r="DX62">
        <v>1000</v>
      </c>
      <c r="EE62">
        <v>27029106</v>
      </c>
      <c r="EF62">
        <v>6</v>
      </c>
      <c r="EG62" t="s">
        <v>1107</v>
      </c>
      <c r="EH62">
        <v>0</v>
      </c>
      <c r="EI62" t="s">
        <v>1069</v>
      </c>
      <c r="EJ62">
        <v>1</v>
      </c>
      <c r="EK62">
        <v>61001</v>
      </c>
      <c r="EL62" t="s">
        <v>1212</v>
      </c>
      <c r="EM62" t="s">
        <v>1213</v>
      </c>
      <c r="EO62" t="s">
        <v>1069</v>
      </c>
      <c r="EQ62">
        <v>1024</v>
      </c>
      <c r="ER62">
        <v>1113.1099999999999</v>
      </c>
      <c r="ES62">
        <v>1113.1099999999999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92"/>
        <v>0</v>
      </c>
      <c r="FS62">
        <v>0</v>
      </c>
      <c r="FX62">
        <v>79</v>
      </c>
      <c r="FY62">
        <v>50</v>
      </c>
      <c r="GA62" t="s">
        <v>1069</v>
      </c>
      <c r="GD62">
        <v>0</v>
      </c>
      <c r="GF62">
        <v>-2099882780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3"/>
        <v>0</v>
      </c>
      <c r="GM62">
        <f t="shared" si="94"/>
        <v>34.72</v>
      </c>
      <c r="GN62">
        <f t="shared" si="95"/>
        <v>34.72</v>
      </c>
      <c r="GO62">
        <f t="shared" si="96"/>
        <v>0</v>
      </c>
      <c r="GP62">
        <f t="shared" si="97"/>
        <v>0</v>
      </c>
      <c r="GR62">
        <v>0</v>
      </c>
      <c r="GS62">
        <v>3</v>
      </c>
      <c r="GT62">
        <v>0</v>
      </c>
      <c r="GU62" t="s">
        <v>1069</v>
      </c>
      <c r="GV62">
        <f t="shared" si="98"/>
        <v>0</v>
      </c>
      <c r="GW62">
        <v>1</v>
      </c>
      <c r="GX62">
        <f t="shared" si="99"/>
        <v>0</v>
      </c>
      <c r="HA62">
        <v>0</v>
      </c>
      <c r="HB62">
        <v>0</v>
      </c>
      <c r="HC62">
        <f t="shared" si="100"/>
        <v>0</v>
      </c>
      <c r="IK62">
        <v>0</v>
      </c>
    </row>
    <row r="63" spans="1:245">
      <c r="A63">
        <v>18</v>
      </c>
      <c r="B63">
        <v>1</v>
      </c>
      <c r="C63">
        <v>137</v>
      </c>
      <c r="E63" t="s">
        <v>1069</v>
      </c>
      <c r="F63" t="s">
        <v>1222</v>
      </c>
      <c r="G63" t="s">
        <v>1223</v>
      </c>
      <c r="H63" t="s">
        <v>1094</v>
      </c>
      <c r="I63">
        <f>I60*J63</f>
        <v>5.1050000000000002E-3</v>
      </c>
      <c r="J63">
        <v>1.2348814707305276</v>
      </c>
      <c r="O63">
        <f t="shared" si="67"/>
        <v>0</v>
      </c>
      <c r="P63">
        <f t="shared" si="68"/>
        <v>0</v>
      </c>
      <c r="Q63">
        <f t="shared" si="69"/>
        <v>0</v>
      </c>
      <c r="R63">
        <f t="shared" si="70"/>
        <v>0</v>
      </c>
      <c r="S63">
        <f t="shared" si="71"/>
        <v>0</v>
      </c>
      <c r="T63">
        <f t="shared" si="72"/>
        <v>0</v>
      </c>
      <c r="U63">
        <f t="shared" si="73"/>
        <v>0</v>
      </c>
      <c r="V63">
        <f t="shared" si="74"/>
        <v>0</v>
      </c>
      <c r="W63">
        <f t="shared" si="75"/>
        <v>0</v>
      </c>
      <c r="X63">
        <f t="shared" si="76"/>
        <v>0</v>
      </c>
      <c r="Y63">
        <f t="shared" si="77"/>
        <v>0</v>
      </c>
      <c r="AA63">
        <v>-1</v>
      </c>
      <c r="AB63">
        <f t="shared" si="78"/>
        <v>0</v>
      </c>
      <c r="AC63">
        <f t="shared" si="64"/>
        <v>0</v>
      </c>
      <c r="AD63">
        <f>ROUND((((ET63)-(EU63))+AE63),2)</f>
        <v>0</v>
      </c>
      <c r="AE63">
        <f t="shared" si="65"/>
        <v>0</v>
      </c>
      <c r="AF63">
        <f t="shared" si="65"/>
        <v>0</v>
      </c>
      <c r="AG63">
        <f t="shared" si="79"/>
        <v>0</v>
      </c>
      <c r="AH63">
        <f t="shared" si="66"/>
        <v>0</v>
      </c>
      <c r="AI63">
        <f t="shared" si="66"/>
        <v>0</v>
      </c>
      <c r="AJ63">
        <f t="shared" si="80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79</v>
      </c>
      <c r="AU63">
        <v>50</v>
      </c>
      <c r="AV63">
        <v>1</v>
      </c>
      <c r="AW63">
        <v>1</v>
      </c>
      <c r="AZ63">
        <v>6.11</v>
      </c>
      <c r="BA63">
        <v>1</v>
      </c>
      <c r="BB63">
        <v>1</v>
      </c>
      <c r="BC63">
        <v>6.11</v>
      </c>
      <c r="BD63" t="s">
        <v>1069</v>
      </c>
      <c r="BE63" t="s">
        <v>1069</v>
      </c>
      <c r="BF63" t="s">
        <v>1069</v>
      </c>
      <c r="BG63" t="s">
        <v>1069</v>
      </c>
      <c r="BH63">
        <v>3</v>
      </c>
      <c r="BI63">
        <v>1</v>
      </c>
      <c r="BJ63" t="s">
        <v>1069</v>
      </c>
      <c r="BM63">
        <v>61001</v>
      </c>
      <c r="BN63">
        <v>0</v>
      </c>
      <c r="BO63" t="s">
        <v>1069</v>
      </c>
      <c r="BP63">
        <v>0</v>
      </c>
      <c r="BQ63">
        <v>6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1069</v>
      </c>
      <c r="BZ63">
        <v>79</v>
      </c>
      <c r="CA63">
        <v>50</v>
      </c>
      <c r="CE63">
        <v>0</v>
      </c>
      <c r="CF63">
        <v>0</v>
      </c>
      <c r="CG63">
        <v>0</v>
      </c>
      <c r="CM63">
        <v>0</v>
      </c>
      <c r="CN63" t="s">
        <v>1069</v>
      </c>
      <c r="CO63">
        <v>0</v>
      </c>
      <c r="CP63">
        <f t="shared" si="81"/>
        <v>0</v>
      </c>
      <c r="CQ63">
        <f t="shared" si="82"/>
        <v>0</v>
      </c>
      <c r="CR63">
        <f t="shared" si="83"/>
        <v>0</v>
      </c>
      <c r="CS63">
        <f t="shared" si="84"/>
        <v>0</v>
      </c>
      <c r="CT63">
        <f t="shared" si="85"/>
        <v>0</v>
      </c>
      <c r="CU63">
        <f t="shared" si="86"/>
        <v>0</v>
      </c>
      <c r="CV63">
        <f t="shared" si="87"/>
        <v>0</v>
      </c>
      <c r="CW63">
        <f t="shared" si="88"/>
        <v>0</v>
      </c>
      <c r="CX63">
        <f t="shared" si="89"/>
        <v>0</v>
      </c>
      <c r="CY63">
        <f t="shared" si="90"/>
        <v>0</v>
      </c>
      <c r="CZ63">
        <f t="shared" si="91"/>
        <v>0</v>
      </c>
      <c r="DC63" t="s">
        <v>1069</v>
      </c>
      <c r="DD63" t="s">
        <v>1069</v>
      </c>
      <c r="DE63" t="s">
        <v>1069</v>
      </c>
      <c r="DF63" t="s">
        <v>1069</v>
      </c>
      <c r="DG63" t="s">
        <v>1069</v>
      </c>
      <c r="DH63" t="s">
        <v>1069</v>
      </c>
      <c r="DI63" t="s">
        <v>1069</v>
      </c>
      <c r="DJ63" t="s">
        <v>1069</v>
      </c>
      <c r="DK63" t="s">
        <v>1069</v>
      </c>
      <c r="DL63" t="s">
        <v>1069</v>
      </c>
      <c r="DM63" t="s">
        <v>1069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1094</v>
      </c>
      <c r="DW63" t="s">
        <v>1094</v>
      </c>
      <c r="DX63">
        <v>1000</v>
      </c>
      <c r="EE63">
        <v>27029106</v>
      </c>
      <c r="EF63">
        <v>6</v>
      </c>
      <c r="EG63" t="s">
        <v>1107</v>
      </c>
      <c r="EH63">
        <v>0</v>
      </c>
      <c r="EI63" t="s">
        <v>1069</v>
      </c>
      <c r="EJ63">
        <v>1</v>
      </c>
      <c r="EK63">
        <v>61001</v>
      </c>
      <c r="EL63" t="s">
        <v>1212</v>
      </c>
      <c r="EM63" t="s">
        <v>1213</v>
      </c>
      <c r="EO63" t="s">
        <v>1069</v>
      </c>
      <c r="EQ63">
        <v>1024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2"/>
        <v>0</v>
      </c>
      <c r="FS63">
        <v>0</v>
      </c>
      <c r="FX63">
        <v>79</v>
      </c>
      <c r="FY63">
        <v>50</v>
      </c>
      <c r="GA63" t="s">
        <v>1069</v>
      </c>
      <c r="GD63">
        <v>0</v>
      </c>
      <c r="GF63">
        <v>1880203204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3"/>
        <v>0</v>
      </c>
      <c r="GM63">
        <f t="shared" si="94"/>
        <v>0</v>
      </c>
      <c r="GN63">
        <f t="shared" si="95"/>
        <v>0</v>
      </c>
      <c r="GO63">
        <f t="shared" si="96"/>
        <v>0</v>
      </c>
      <c r="GP63">
        <f t="shared" si="97"/>
        <v>0</v>
      </c>
      <c r="GR63">
        <v>0</v>
      </c>
      <c r="GS63">
        <v>3</v>
      </c>
      <c r="GT63">
        <v>0</v>
      </c>
      <c r="GU63" t="s">
        <v>1069</v>
      </c>
      <c r="GV63">
        <f t="shared" si="98"/>
        <v>0</v>
      </c>
      <c r="GW63">
        <v>1</v>
      </c>
      <c r="GX63">
        <f t="shared" si="99"/>
        <v>0</v>
      </c>
      <c r="HA63">
        <v>0</v>
      </c>
      <c r="HB63">
        <v>0</v>
      </c>
      <c r="HC63">
        <f t="shared" si="100"/>
        <v>0</v>
      </c>
      <c r="IK63">
        <v>0</v>
      </c>
    </row>
    <row r="64" spans="1:245">
      <c r="A64">
        <v>17</v>
      </c>
      <c r="B64">
        <v>1</v>
      </c>
      <c r="C64">
        <f ca="1">ROW(SmtRes!A147)</f>
        <v>147</v>
      </c>
      <c r="D64">
        <f ca="1">ROW(EtalonRes!A155)</f>
        <v>155</v>
      </c>
      <c r="E64" t="s">
        <v>1244</v>
      </c>
      <c r="F64" t="s">
        <v>1245</v>
      </c>
      <c r="G64" t="s">
        <v>1246</v>
      </c>
      <c r="H64" t="s">
        <v>1081</v>
      </c>
      <c r="I64">
        <f>ROUND((1.11+2.68+2.2+3.46+2.7+4.77+1.59+12+8.06+1.69+2.27)/100,9)</f>
        <v>0.42530000000000001</v>
      </c>
      <c r="J64">
        <v>0</v>
      </c>
      <c r="O64">
        <f t="shared" si="67"/>
        <v>2214.9299999999998</v>
      </c>
      <c r="P64">
        <f t="shared" si="68"/>
        <v>4.7</v>
      </c>
      <c r="Q64">
        <f t="shared" si="69"/>
        <v>77.39</v>
      </c>
      <c r="R64">
        <f t="shared" si="70"/>
        <v>47.14</v>
      </c>
      <c r="S64">
        <f t="shared" si="71"/>
        <v>2132.84</v>
      </c>
      <c r="T64">
        <f t="shared" si="72"/>
        <v>0</v>
      </c>
      <c r="U64">
        <f t="shared" si="73"/>
        <v>40.922578649999998</v>
      </c>
      <c r="V64">
        <f t="shared" si="74"/>
        <v>0.7123775</v>
      </c>
      <c r="W64">
        <f t="shared" si="75"/>
        <v>0</v>
      </c>
      <c r="X64">
        <f t="shared" si="76"/>
        <v>2070.98</v>
      </c>
      <c r="Y64">
        <f t="shared" si="77"/>
        <v>1024.5899999999999</v>
      </c>
      <c r="AA64">
        <v>27906248</v>
      </c>
      <c r="AB64">
        <f t="shared" si="78"/>
        <v>852.36</v>
      </c>
      <c r="AC64">
        <f t="shared" si="64"/>
        <v>1.81</v>
      </c>
      <c r="AD64">
        <f>ROUND(((((ET64*1.25))-((EU64*1.25)))+AE64),2)</f>
        <v>29.78</v>
      </c>
      <c r="AE64">
        <f>ROUND(((EU64*1.25)),2)</f>
        <v>18.14</v>
      </c>
      <c r="AF64">
        <f>ROUND(((EV64*1.15)),2)</f>
        <v>820.77</v>
      </c>
      <c r="AG64">
        <f t="shared" si="79"/>
        <v>0</v>
      </c>
      <c r="AH64">
        <f>((EW64*1.15))</f>
        <v>96.220500000000001</v>
      </c>
      <c r="AI64">
        <f>((EX64*1.25))</f>
        <v>1.675</v>
      </c>
      <c r="AJ64">
        <f t="shared" si="80"/>
        <v>0</v>
      </c>
      <c r="AK64">
        <v>739.34</v>
      </c>
      <c r="AL64">
        <v>1.81</v>
      </c>
      <c r="AM64">
        <v>23.82</v>
      </c>
      <c r="AN64">
        <v>14.51</v>
      </c>
      <c r="AO64">
        <v>713.71</v>
      </c>
      <c r="AP64">
        <v>0</v>
      </c>
      <c r="AQ64">
        <v>83.67</v>
      </c>
      <c r="AR64">
        <v>1.34</v>
      </c>
      <c r="AS64">
        <v>0</v>
      </c>
      <c r="AT64">
        <v>95</v>
      </c>
      <c r="AU64">
        <v>47</v>
      </c>
      <c r="AV64">
        <v>1</v>
      </c>
      <c r="AW64">
        <v>1</v>
      </c>
      <c r="AZ64">
        <v>6.11</v>
      </c>
      <c r="BA64">
        <v>6.11</v>
      </c>
      <c r="BB64">
        <v>6.11</v>
      </c>
      <c r="BC64">
        <v>6.11</v>
      </c>
      <c r="BD64" t="s">
        <v>1069</v>
      </c>
      <c r="BE64" t="s">
        <v>1069</v>
      </c>
      <c r="BF64" t="s">
        <v>1069</v>
      </c>
      <c r="BG64" t="s">
        <v>1069</v>
      </c>
      <c r="BH64">
        <v>0</v>
      </c>
      <c r="BI64">
        <v>1</v>
      </c>
      <c r="BJ64" t="s">
        <v>1247</v>
      </c>
      <c r="BM64">
        <v>15001</v>
      </c>
      <c r="BN64">
        <v>0</v>
      </c>
      <c r="BO64" t="s">
        <v>1069</v>
      </c>
      <c r="BP64">
        <v>0</v>
      </c>
      <c r="BQ64">
        <v>2</v>
      </c>
      <c r="BR64">
        <v>0</v>
      </c>
      <c r="BS64">
        <v>6.11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1069</v>
      </c>
      <c r="BZ64">
        <v>105</v>
      </c>
      <c r="CA64">
        <v>55</v>
      </c>
      <c r="CE64">
        <v>0</v>
      </c>
      <c r="CF64">
        <v>0</v>
      </c>
      <c r="CG64">
        <v>0</v>
      </c>
      <c r="CM64">
        <v>0</v>
      </c>
      <c r="CN64" t="s">
        <v>359</v>
      </c>
      <c r="CO64">
        <v>0</v>
      </c>
      <c r="CP64">
        <f t="shared" si="81"/>
        <v>2214.9300000000003</v>
      </c>
      <c r="CQ64">
        <f t="shared" si="82"/>
        <v>11.059100000000001</v>
      </c>
      <c r="CR64">
        <f t="shared" si="83"/>
        <v>181.95580000000001</v>
      </c>
      <c r="CS64">
        <f t="shared" si="84"/>
        <v>110.83540000000001</v>
      </c>
      <c r="CT64">
        <f t="shared" si="85"/>
        <v>5014.9047</v>
      </c>
      <c r="CU64">
        <f t="shared" si="86"/>
        <v>0</v>
      </c>
      <c r="CV64">
        <f t="shared" si="87"/>
        <v>96.220500000000001</v>
      </c>
      <c r="CW64">
        <f t="shared" si="88"/>
        <v>1.675</v>
      </c>
      <c r="CX64">
        <f t="shared" si="89"/>
        <v>0</v>
      </c>
      <c r="CY64">
        <f t="shared" si="90"/>
        <v>2070.9810000000002</v>
      </c>
      <c r="CZ64">
        <f t="shared" si="91"/>
        <v>1024.5906</v>
      </c>
      <c r="DC64" t="s">
        <v>1069</v>
      </c>
      <c r="DD64" t="s">
        <v>1069</v>
      </c>
      <c r="DE64" t="s">
        <v>1083</v>
      </c>
      <c r="DF64" t="s">
        <v>1083</v>
      </c>
      <c r="DG64" t="s">
        <v>1084</v>
      </c>
      <c r="DH64" t="s">
        <v>1069</v>
      </c>
      <c r="DI64" t="s">
        <v>1084</v>
      </c>
      <c r="DJ64" t="s">
        <v>1083</v>
      </c>
      <c r="DK64" t="s">
        <v>1069</v>
      </c>
      <c r="DL64" t="s">
        <v>1069</v>
      </c>
      <c r="DM64" t="s">
        <v>1069</v>
      </c>
      <c r="DN64">
        <v>0</v>
      </c>
      <c r="DO64">
        <v>0</v>
      </c>
      <c r="DP64">
        <v>1</v>
      </c>
      <c r="DQ64">
        <v>1</v>
      </c>
      <c r="DU64">
        <v>1005</v>
      </c>
      <c r="DV64" t="s">
        <v>1081</v>
      </c>
      <c r="DW64" t="s">
        <v>1081</v>
      </c>
      <c r="DX64">
        <v>100</v>
      </c>
      <c r="EE64">
        <v>27029049</v>
      </c>
      <c r="EF64">
        <v>2</v>
      </c>
      <c r="EG64" t="s">
        <v>1085</v>
      </c>
      <c r="EH64">
        <v>0</v>
      </c>
      <c r="EI64" t="s">
        <v>1069</v>
      </c>
      <c r="EJ64">
        <v>1</v>
      </c>
      <c r="EK64">
        <v>15001</v>
      </c>
      <c r="EL64" t="s">
        <v>1169</v>
      </c>
      <c r="EM64" t="s">
        <v>1170</v>
      </c>
      <c r="EO64" t="s">
        <v>1088</v>
      </c>
      <c r="EQ64">
        <v>0</v>
      </c>
      <c r="ER64">
        <v>739.34</v>
      </c>
      <c r="ES64">
        <v>1.81</v>
      </c>
      <c r="ET64">
        <v>23.82</v>
      </c>
      <c r="EU64">
        <v>14.51</v>
      </c>
      <c r="EV64">
        <v>713.71</v>
      </c>
      <c r="EW64">
        <v>83.67</v>
      </c>
      <c r="EX64">
        <v>1.34</v>
      </c>
      <c r="EY64">
        <v>0</v>
      </c>
      <c r="FQ64">
        <v>0</v>
      </c>
      <c r="FR64">
        <f t="shared" si="92"/>
        <v>0</v>
      </c>
      <c r="FS64">
        <v>0</v>
      </c>
      <c r="FT64" t="s">
        <v>1089</v>
      </c>
      <c r="FU64" t="s">
        <v>1090</v>
      </c>
      <c r="FX64">
        <v>94.5</v>
      </c>
      <c r="FY64">
        <v>46.75</v>
      </c>
      <c r="GA64" t="s">
        <v>1069</v>
      </c>
      <c r="GD64">
        <v>0</v>
      </c>
      <c r="GF64">
        <v>-195782614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3"/>
        <v>0</v>
      </c>
      <c r="GM64">
        <f t="shared" si="94"/>
        <v>5310.5</v>
      </c>
      <c r="GN64">
        <f t="shared" si="95"/>
        <v>5310.5</v>
      </c>
      <c r="GO64">
        <f t="shared" si="96"/>
        <v>0</v>
      </c>
      <c r="GP64">
        <f t="shared" si="97"/>
        <v>0</v>
      </c>
      <c r="GR64">
        <v>0</v>
      </c>
      <c r="GS64">
        <v>3</v>
      </c>
      <c r="GT64">
        <v>0</v>
      </c>
      <c r="GU64" t="s">
        <v>1069</v>
      </c>
      <c r="GV64">
        <f t="shared" si="98"/>
        <v>0</v>
      </c>
      <c r="GW64">
        <v>1</v>
      </c>
      <c r="GX64">
        <f t="shared" si="99"/>
        <v>0</v>
      </c>
      <c r="HA64">
        <v>0</v>
      </c>
      <c r="HB64">
        <v>0</v>
      </c>
      <c r="HC64">
        <f t="shared" si="100"/>
        <v>0</v>
      </c>
      <c r="IK64">
        <v>0</v>
      </c>
    </row>
    <row r="65" spans="1:245">
      <c r="A65">
        <v>18</v>
      </c>
      <c r="B65">
        <v>1</v>
      </c>
      <c r="C65">
        <v>147</v>
      </c>
      <c r="E65" t="s">
        <v>1248</v>
      </c>
      <c r="F65" t="s">
        <v>1218</v>
      </c>
      <c r="G65" t="s">
        <v>1219</v>
      </c>
      <c r="H65" t="s">
        <v>1220</v>
      </c>
      <c r="I65">
        <f>I64*J65</f>
        <v>5.5289000000000001</v>
      </c>
      <c r="J65">
        <v>13</v>
      </c>
      <c r="O65">
        <f t="shared" si="67"/>
        <v>308.76</v>
      </c>
      <c r="P65">
        <f t="shared" si="68"/>
        <v>308.76</v>
      </c>
      <c r="Q65">
        <f t="shared" si="69"/>
        <v>0</v>
      </c>
      <c r="R65">
        <f t="shared" si="70"/>
        <v>0</v>
      </c>
      <c r="S65">
        <f t="shared" si="71"/>
        <v>0</v>
      </c>
      <c r="T65">
        <f t="shared" si="72"/>
        <v>0</v>
      </c>
      <c r="U65">
        <f t="shared" si="73"/>
        <v>0</v>
      </c>
      <c r="V65">
        <f t="shared" si="74"/>
        <v>0</v>
      </c>
      <c r="W65">
        <f t="shared" si="75"/>
        <v>0</v>
      </c>
      <c r="X65">
        <f t="shared" si="76"/>
        <v>0</v>
      </c>
      <c r="Y65">
        <f t="shared" si="77"/>
        <v>0</v>
      </c>
      <c r="AA65">
        <v>27906248</v>
      </c>
      <c r="AB65">
        <f t="shared" si="78"/>
        <v>9.14</v>
      </c>
      <c r="AC65">
        <f t="shared" si="64"/>
        <v>9.14</v>
      </c>
      <c r="AD65">
        <f>ROUND((((ET65)-(EU65))+AE65),2)</f>
        <v>0</v>
      </c>
      <c r="AE65">
        <f>ROUND((EU65),2)</f>
        <v>0</v>
      </c>
      <c r="AF65">
        <f>ROUND((EV65),2)</f>
        <v>0</v>
      </c>
      <c r="AG65">
        <f t="shared" si="79"/>
        <v>0</v>
      </c>
      <c r="AH65">
        <f>(EW65)</f>
        <v>0</v>
      </c>
      <c r="AI65">
        <f>(EX65)</f>
        <v>0</v>
      </c>
      <c r="AJ65">
        <f t="shared" si="80"/>
        <v>0</v>
      </c>
      <c r="AK65">
        <v>9.14</v>
      </c>
      <c r="AL65">
        <v>9.14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79</v>
      </c>
      <c r="AU65">
        <v>50</v>
      </c>
      <c r="AV65">
        <v>1</v>
      </c>
      <c r="AW65">
        <v>1</v>
      </c>
      <c r="AZ65">
        <v>6.11</v>
      </c>
      <c r="BA65">
        <v>1</v>
      </c>
      <c r="BB65">
        <v>1</v>
      </c>
      <c r="BC65">
        <v>6.11</v>
      </c>
      <c r="BD65" t="s">
        <v>1069</v>
      </c>
      <c r="BE65" t="s">
        <v>1069</v>
      </c>
      <c r="BF65" t="s">
        <v>1069</v>
      </c>
      <c r="BG65" t="s">
        <v>1069</v>
      </c>
      <c r="BH65">
        <v>3</v>
      </c>
      <c r="BI65">
        <v>1</v>
      </c>
      <c r="BJ65" t="s">
        <v>1221</v>
      </c>
      <c r="BM65">
        <v>61001</v>
      </c>
      <c r="BN65">
        <v>0</v>
      </c>
      <c r="BO65" t="s">
        <v>1069</v>
      </c>
      <c r="BP65">
        <v>0</v>
      </c>
      <c r="BQ65">
        <v>6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1069</v>
      </c>
      <c r="BZ65">
        <v>79</v>
      </c>
      <c r="CA65">
        <v>50</v>
      </c>
      <c r="CE65">
        <v>0</v>
      </c>
      <c r="CF65">
        <v>0</v>
      </c>
      <c r="CG65">
        <v>0</v>
      </c>
      <c r="CM65">
        <v>0</v>
      </c>
      <c r="CN65" t="s">
        <v>1069</v>
      </c>
      <c r="CO65">
        <v>0</v>
      </c>
      <c r="CP65">
        <f t="shared" si="81"/>
        <v>308.76</v>
      </c>
      <c r="CQ65">
        <f t="shared" si="82"/>
        <v>55.845400000000005</v>
      </c>
      <c r="CR65">
        <f t="shared" si="83"/>
        <v>0</v>
      </c>
      <c r="CS65">
        <f t="shared" si="84"/>
        <v>0</v>
      </c>
      <c r="CT65">
        <f t="shared" si="85"/>
        <v>0</v>
      </c>
      <c r="CU65">
        <f t="shared" si="86"/>
        <v>0</v>
      </c>
      <c r="CV65">
        <f t="shared" si="87"/>
        <v>0</v>
      </c>
      <c r="CW65">
        <f t="shared" si="88"/>
        <v>0</v>
      </c>
      <c r="CX65">
        <f t="shared" si="89"/>
        <v>0</v>
      </c>
      <c r="CY65">
        <f t="shared" si="90"/>
        <v>0</v>
      </c>
      <c r="CZ65">
        <f t="shared" si="91"/>
        <v>0</v>
      </c>
      <c r="DC65" t="s">
        <v>1069</v>
      </c>
      <c r="DD65" t="s">
        <v>1069</v>
      </c>
      <c r="DE65" t="s">
        <v>1069</v>
      </c>
      <c r="DF65" t="s">
        <v>1069</v>
      </c>
      <c r="DG65" t="s">
        <v>1069</v>
      </c>
      <c r="DH65" t="s">
        <v>1069</v>
      </c>
      <c r="DI65" t="s">
        <v>1069</v>
      </c>
      <c r="DJ65" t="s">
        <v>1069</v>
      </c>
      <c r="DK65" t="s">
        <v>1069</v>
      </c>
      <c r="DL65" t="s">
        <v>1069</v>
      </c>
      <c r="DM65" t="s">
        <v>1069</v>
      </c>
      <c r="DN65">
        <v>0</v>
      </c>
      <c r="DO65">
        <v>0</v>
      </c>
      <c r="DP65">
        <v>1</v>
      </c>
      <c r="DQ65">
        <v>1</v>
      </c>
      <c r="DU65">
        <v>1002</v>
      </c>
      <c r="DV65" t="s">
        <v>1220</v>
      </c>
      <c r="DW65" t="s">
        <v>1220</v>
      </c>
      <c r="DX65">
        <v>1</v>
      </c>
      <c r="EE65">
        <v>27029106</v>
      </c>
      <c r="EF65">
        <v>6</v>
      </c>
      <c r="EG65" t="s">
        <v>1107</v>
      </c>
      <c r="EH65">
        <v>0</v>
      </c>
      <c r="EI65" t="s">
        <v>1069</v>
      </c>
      <c r="EJ65">
        <v>1</v>
      </c>
      <c r="EK65">
        <v>61001</v>
      </c>
      <c r="EL65" t="s">
        <v>1212</v>
      </c>
      <c r="EM65" t="s">
        <v>1213</v>
      </c>
      <c r="EO65" t="s">
        <v>1069</v>
      </c>
      <c r="EQ65">
        <v>0</v>
      </c>
      <c r="ER65">
        <v>9.14</v>
      </c>
      <c r="ES65">
        <v>9.14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2"/>
        <v>0</v>
      </c>
      <c r="FS65">
        <v>0</v>
      </c>
      <c r="FX65">
        <v>79</v>
      </c>
      <c r="FY65">
        <v>50</v>
      </c>
      <c r="GA65" t="s">
        <v>1069</v>
      </c>
      <c r="GD65">
        <v>0</v>
      </c>
      <c r="GF65">
        <v>-972933126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3"/>
        <v>0</v>
      </c>
      <c r="GM65">
        <f t="shared" si="94"/>
        <v>308.76</v>
      </c>
      <c r="GN65">
        <f t="shared" si="95"/>
        <v>308.76</v>
      </c>
      <c r="GO65">
        <f t="shared" si="96"/>
        <v>0</v>
      </c>
      <c r="GP65">
        <f t="shared" si="97"/>
        <v>0</v>
      </c>
      <c r="GR65">
        <v>0</v>
      </c>
      <c r="GS65">
        <v>3</v>
      </c>
      <c r="GT65">
        <v>0</v>
      </c>
      <c r="GU65" t="s">
        <v>1069</v>
      </c>
      <c r="GV65">
        <f t="shared" si="98"/>
        <v>0</v>
      </c>
      <c r="GW65">
        <v>1</v>
      </c>
      <c r="GX65">
        <f t="shared" si="99"/>
        <v>0</v>
      </c>
      <c r="HA65">
        <v>0</v>
      </c>
      <c r="HB65">
        <v>0</v>
      </c>
      <c r="HC65">
        <f t="shared" si="100"/>
        <v>0</v>
      </c>
      <c r="IK65">
        <v>0</v>
      </c>
    </row>
    <row r="66" spans="1:245">
      <c r="A66">
        <v>18</v>
      </c>
      <c r="B66">
        <v>1</v>
      </c>
      <c r="C66">
        <v>146</v>
      </c>
      <c r="E66" t="s">
        <v>1249</v>
      </c>
      <c r="F66" t="s">
        <v>1241</v>
      </c>
      <c r="G66" t="s">
        <v>1242</v>
      </c>
      <c r="H66" t="s">
        <v>1094</v>
      </c>
      <c r="I66">
        <f>I64*J66</f>
        <v>0.523119</v>
      </c>
      <c r="J66">
        <v>1.23</v>
      </c>
      <c r="O66">
        <f t="shared" si="67"/>
        <v>3557.79</v>
      </c>
      <c r="P66">
        <f t="shared" si="68"/>
        <v>3557.79</v>
      </c>
      <c r="Q66">
        <f t="shared" si="69"/>
        <v>0</v>
      </c>
      <c r="R66">
        <f t="shared" si="70"/>
        <v>0</v>
      </c>
      <c r="S66">
        <f t="shared" si="71"/>
        <v>0</v>
      </c>
      <c r="T66">
        <f t="shared" si="72"/>
        <v>0</v>
      </c>
      <c r="U66">
        <f t="shared" si="73"/>
        <v>0</v>
      </c>
      <c r="V66">
        <f t="shared" si="74"/>
        <v>0</v>
      </c>
      <c r="W66">
        <f t="shared" si="75"/>
        <v>0</v>
      </c>
      <c r="X66">
        <f t="shared" si="76"/>
        <v>0</v>
      </c>
      <c r="Y66">
        <f t="shared" si="77"/>
        <v>0</v>
      </c>
      <c r="AA66">
        <v>27906248</v>
      </c>
      <c r="AB66">
        <f t="shared" si="78"/>
        <v>1113.1099999999999</v>
      </c>
      <c r="AC66">
        <f t="shared" si="64"/>
        <v>1113.1099999999999</v>
      </c>
      <c r="AD66">
        <f>ROUND((((ET66)-(EU66))+AE66),2)</f>
        <v>0</v>
      </c>
      <c r="AE66">
        <f>ROUND((EU66),2)</f>
        <v>0</v>
      </c>
      <c r="AF66">
        <f>ROUND((EV66),2)</f>
        <v>0</v>
      </c>
      <c r="AG66">
        <f t="shared" si="79"/>
        <v>0</v>
      </c>
      <c r="AH66">
        <f>(EW66)</f>
        <v>0</v>
      </c>
      <c r="AI66">
        <f>(EX66)</f>
        <v>0</v>
      </c>
      <c r="AJ66">
        <f t="shared" si="80"/>
        <v>0</v>
      </c>
      <c r="AK66">
        <v>1113.1099999999999</v>
      </c>
      <c r="AL66">
        <v>1113.1099999999999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79</v>
      </c>
      <c r="AU66">
        <v>50</v>
      </c>
      <c r="AV66">
        <v>1</v>
      </c>
      <c r="AW66">
        <v>1</v>
      </c>
      <c r="AZ66">
        <v>6.11</v>
      </c>
      <c r="BA66">
        <v>1</v>
      </c>
      <c r="BB66">
        <v>1</v>
      </c>
      <c r="BC66">
        <v>6.11</v>
      </c>
      <c r="BD66" t="s">
        <v>1069</v>
      </c>
      <c r="BE66" t="s">
        <v>1069</v>
      </c>
      <c r="BF66" t="s">
        <v>1069</v>
      </c>
      <c r="BG66" t="s">
        <v>1069</v>
      </c>
      <c r="BH66">
        <v>3</v>
      </c>
      <c r="BI66">
        <v>1</v>
      </c>
      <c r="BJ66" t="s">
        <v>1243</v>
      </c>
      <c r="BM66">
        <v>61001</v>
      </c>
      <c r="BN66">
        <v>0</v>
      </c>
      <c r="BO66" t="s">
        <v>1069</v>
      </c>
      <c r="BP66">
        <v>0</v>
      </c>
      <c r="BQ66">
        <v>6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1069</v>
      </c>
      <c r="BZ66">
        <v>79</v>
      </c>
      <c r="CA66">
        <v>50</v>
      </c>
      <c r="CE66">
        <v>0</v>
      </c>
      <c r="CF66">
        <v>0</v>
      </c>
      <c r="CG66">
        <v>0</v>
      </c>
      <c r="CM66">
        <v>0</v>
      </c>
      <c r="CN66" t="s">
        <v>1069</v>
      </c>
      <c r="CO66">
        <v>0</v>
      </c>
      <c r="CP66">
        <f t="shared" si="81"/>
        <v>3557.79</v>
      </c>
      <c r="CQ66">
        <f t="shared" si="82"/>
        <v>6801.1021000000001</v>
      </c>
      <c r="CR66">
        <f t="shared" si="83"/>
        <v>0</v>
      </c>
      <c r="CS66">
        <f t="shared" si="84"/>
        <v>0</v>
      </c>
      <c r="CT66">
        <f t="shared" si="85"/>
        <v>0</v>
      </c>
      <c r="CU66">
        <f t="shared" si="86"/>
        <v>0</v>
      </c>
      <c r="CV66">
        <f t="shared" si="87"/>
        <v>0</v>
      </c>
      <c r="CW66">
        <f t="shared" si="88"/>
        <v>0</v>
      </c>
      <c r="CX66">
        <f t="shared" si="89"/>
        <v>0</v>
      </c>
      <c r="CY66">
        <f t="shared" si="90"/>
        <v>0</v>
      </c>
      <c r="CZ66">
        <f t="shared" si="91"/>
        <v>0</v>
      </c>
      <c r="DC66" t="s">
        <v>1069</v>
      </c>
      <c r="DD66" t="s">
        <v>1069</v>
      </c>
      <c r="DE66" t="s">
        <v>1069</v>
      </c>
      <c r="DF66" t="s">
        <v>1069</v>
      </c>
      <c r="DG66" t="s">
        <v>1069</v>
      </c>
      <c r="DH66" t="s">
        <v>1069</v>
      </c>
      <c r="DI66" t="s">
        <v>1069</v>
      </c>
      <c r="DJ66" t="s">
        <v>1069</v>
      </c>
      <c r="DK66" t="s">
        <v>1069</v>
      </c>
      <c r="DL66" t="s">
        <v>1069</v>
      </c>
      <c r="DM66" t="s">
        <v>1069</v>
      </c>
      <c r="DN66">
        <v>0</v>
      </c>
      <c r="DO66">
        <v>0</v>
      </c>
      <c r="DP66">
        <v>1</v>
      </c>
      <c r="DQ66">
        <v>1</v>
      </c>
      <c r="DU66">
        <v>1009</v>
      </c>
      <c r="DV66" t="s">
        <v>1094</v>
      </c>
      <c r="DW66" t="s">
        <v>1094</v>
      </c>
      <c r="DX66">
        <v>1000</v>
      </c>
      <c r="EE66">
        <v>27029106</v>
      </c>
      <c r="EF66">
        <v>6</v>
      </c>
      <c r="EG66" t="s">
        <v>1107</v>
      </c>
      <c r="EH66">
        <v>0</v>
      </c>
      <c r="EI66" t="s">
        <v>1069</v>
      </c>
      <c r="EJ66">
        <v>1</v>
      </c>
      <c r="EK66">
        <v>61001</v>
      </c>
      <c r="EL66" t="s">
        <v>1212</v>
      </c>
      <c r="EM66" t="s">
        <v>1213</v>
      </c>
      <c r="EO66" t="s">
        <v>1069</v>
      </c>
      <c r="EQ66">
        <v>0</v>
      </c>
      <c r="ER66">
        <v>1113.1099999999999</v>
      </c>
      <c r="ES66">
        <v>1113.1099999999999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92"/>
        <v>0</v>
      </c>
      <c r="FS66">
        <v>0</v>
      </c>
      <c r="FX66">
        <v>79</v>
      </c>
      <c r="FY66">
        <v>50</v>
      </c>
      <c r="GA66" t="s">
        <v>1069</v>
      </c>
      <c r="GD66">
        <v>0</v>
      </c>
      <c r="GF66">
        <v>-2099882780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3"/>
        <v>0</v>
      </c>
      <c r="GM66">
        <f t="shared" si="94"/>
        <v>3557.79</v>
      </c>
      <c r="GN66">
        <f t="shared" si="95"/>
        <v>3557.79</v>
      </c>
      <c r="GO66">
        <f t="shared" si="96"/>
        <v>0</v>
      </c>
      <c r="GP66">
        <f t="shared" si="97"/>
        <v>0</v>
      </c>
      <c r="GR66">
        <v>0</v>
      </c>
      <c r="GS66">
        <v>3</v>
      </c>
      <c r="GT66">
        <v>0</v>
      </c>
      <c r="GU66" t="s">
        <v>1069</v>
      </c>
      <c r="GV66">
        <f t="shared" si="98"/>
        <v>0</v>
      </c>
      <c r="GW66">
        <v>1</v>
      </c>
      <c r="GX66">
        <f t="shared" si="99"/>
        <v>0</v>
      </c>
      <c r="HA66">
        <v>0</v>
      </c>
      <c r="HB66">
        <v>0</v>
      </c>
      <c r="HC66">
        <f t="shared" si="100"/>
        <v>0</v>
      </c>
      <c r="IK66">
        <v>0</v>
      </c>
    </row>
    <row r="67" spans="1:245">
      <c r="A67">
        <v>17</v>
      </c>
      <c r="B67">
        <v>1</v>
      </c>
      <c r="C67">
        <f ca="1">ROW(SmtRes!A154)</f>
        <v>154</v>
      </c>
      <c r="D67">
        <f ca="1">ROW(EtalonRes!A162)</f>
        <v>162</v>
      </c>
      <c r="E67" t="s">
        <v>1250</v>
      </c>
      <c r="F67" t="s">
        <v>1251</v>
      </c>
      <c r="G67" t="s">
        <v>1252</v>
      </c>
      <c r="H67" t="s">
        <v>1081</v>
      </c>
      <c r="I67">
        <f>ROUND((I64),9)</f>
        <v>0.42530000000000001</v>
      </c>
      <c r="J67">
        <v>0</v>
      </c>
      <c r="O67">
        <f t="shared" si="67"/>
        <v>4353.5600000000004</v>
      </c>
      <c r="P67">
        <f t="shared" si="68"/>
        <v>9.35</v>
      </c>
      <c r="Q67">
        <f t="shared" si="69"/>
        <v>153.32</v>
      </c>
      <c r="R67">
        <f t="shared" si="70"/>
        <v>93.55</v>
      </c>
      <c r="S67">
        <f t="shared" si="71"/>
        <v>4190.8900000000003</v>
      </c>
      <c r="T67">
        <f t="shared" si="72"/>
        <v>0</v>
      </c>
      <c r="U67">
        <f t="shared" si="73"/>
        <v>80.407218</v>
      </c>
      <c r="V67">
        <f t="shared" si="74"/>
        <v>1.382225</v>
      </c>
      <c r="W67">
        <f t="shared" si="75"/>
        <v>0</v>
      </c>
      <c r="X67">
        <f t="shared" si="76"/>
        <v>4070.22</v>
      </c>
      <c r="Y67">
        <f t="shared" si="77"/>
        <v>2013.69</v>
      </c>
      <c r="AA67">
        <v>27906248</v>
      </c>
      <c r="AB67">
        <f t="shared" si="78"/>
        <v>1675.36</v>
      </c>
      <c r="AC67">
        <f>ROUND(((ES67*20)),2)</f>
        <v>3.6</v>
      </c>
      <c r="AD67">
        <f>ROUND(((((ET67*1.25*20))-((EU67*1.25*20)))+AE67),2)</f>
        <v>59</v>
      </c>
      <c r="AE67">
        <f>ROUND(((EU67*1.25*20)),2)</f>
        <v>36</v>
      </c>
      <c r="AF67">
        <f>ROUND(((EV67*1.15*20)),2)</f>
        <v>1612.76</v>
      </c>
      <c r="AG67">
        <f t="shared" si="79"/>
        <v>0</v>
      </c>
      <c r="AH67">
        <f>((EW67*1.15*20))</f>
        <v>189.06</v>
      </c>
      <c r="AI67">
        <f>((EX67*1.25*20))</f>
        <v>3.25</v>
      </c>
      <c r="AJ67">
        <f t="shared" si="80"/>
        <v>0</v>
      </c>
      <c r="AK67">
        <v>72.66</v>
      </c>
      <c r="AL67">
        <v>0.18</v>
      </c>
      <c r="AM67">
        <v>2.36</v>
      </c>
      <c r="AN67">
        <v>1.44</v>
      </c>
      <c r="AO67">
        <v>70.12</v>
      </c>
      <c r="AP67">
        <v>0</v>
      </c>
      <c r="AQ67">
        <v>8.2200000000000006</v>
      </c>
      <c r="AR67">
        <v>0.13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6.11</v>
      </c>
      <c r="BA67">
        <v>6.11</v>
      </c>
      <c r="BB67">
        <v>6.11</v>
      </c>
      <c r="BC67">
        <v>6.11</v>
      </c>
      <c r="BD67" t="s">
        <v>1069</v>
      </c>
      <c r="BE67" t="s">
        <v>1069</v>
      </c>
      <c r="BF67" t="s">
        <v>1069</v>
      </c>
      <c r="BG67" t="s">
        <v>1069</v>
      </c>
      <c r="BH67">
        <v>0</v>
      </c>
      <c r="BI67">
        <v>1</v>
      </c>
      <c r="BJ67" t="s">
        <v>1253</v>
      </c>
      <c r="BM67">
        <v>15001</v>
      </c>
      <c r="BN67">
        <v>0</v>
      </c>
      <c r="BO67" t="s">
        <v>1069</v>
      </c>
      <c r="BP67">
        <v>0</v>
      </c>
      <c r="BQ67">
        <v>2</v>
      </c>
      <c r="BR67">
        <v>0</v>
      </c>
      <c r="BS67">
        <v>6.11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1069</v>
      </c>
      <c r="BZ67">
        <v>105</v>
      </c>
      <c r="CA67">
        <v>55</v>
      </c>
      <c r="CE67">
        <v>0</v>
      </c>
      <c r="CF67">
        <v>0</v>
      </c>
      <c r="CG67">
        <v>0</v>
      </c>
      <c r="CM67">
        <v>0</v>
      </c>
      <c r="CN67" t="s">
        <v>359</v>
      </c>
      <c r="CO67">
        <v>0</v>
      </c>
      <c r="CP67">
        <f t="shared" si="81"/>
        <v>4353.5600000000004</v>
      </c>
      <c r="CQ67">
        <f t="shared" si="82"/>
        <v>21.996000000000002</v>
      </c>
      <c r="CR67">
        <f t="shared" si="83"/>
        <v>360.49</v>
      </c>
      <c r="CS67">
        <f t="shared" si="84"/>
        <v>219.96</v>
      </c>
      <c r="CT67">
        <f t="shared" si="85"/>
        <v>9853.963600000001</v>
      </c>
      <c r="CU67">
        <f t="shared" si="86"/>
        <v>0</v>
      </c>
      <c r="CV67">
        <f t="shared" si="87"/>
        <v>189.06</v>
      </c>
      <c r="CW67">
        <f t="shared" si="88"/>
        <v>3.25</v>
      </c>
      <c r="CX67">
        <f t="shared" si="89"/>
        <v>0</v>
      </c>
      <c r="CY67">
        <f t="shared" si="90"/>
        <v>4070.2180000000003</v>
      </c>
      <c r="CZ67">
        <f t="shared" si="91"/>
        <v>2013.6868000000002</v>
      </c>
      <c r="DC67" t="s">
        <v>1069</v>
      </c>
      <c r="DD67" t="s">
        <v>1234</v>
      </c>
      <c r="DE67" t="s">
        <v>1235</v>
      </c>
      <c r="DF67" t="s">
        <v>1235</v>
      </c>
      <c r="DG67" t="s">
        <v>1236</v>
      </c>
      <c r="DH67" t="s">
        <v>1069</v>
      </c>
      <c r="DI67" t="s">
        <v>1236</v>
      </c>
      <c r="DJ67" t="s">
        <v>1235</v>
      </c>
      <c r="DK67" t="s">
        <v>1069</v>
      </c>
      <c r="DL67" t="s">
        <v>1069</v>
      </c>
      <c r="DM67" t="s">
        <v>1069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1081</v>
      </c>
      <c r="DW67" t="s">
        <v>1081</v>
      </c>
      <c r="DX67">
        <v>100</v>
      </c>
      <c r="EE67">
        <v>27029049</v>
      </c>
      <c r="EF67">
        <v>2</v>
      </c>
      <c r="EG67" t="s">
        <v>1085</v>
      </c>
      <c r="EH67">
        <v>0</v>
      </c>
      <c r="EI67" t="s">
        <v>1069</v>
      </c>
      <c r="EJ67">
        <v>1</v>
      </c>
      <c r="EK67">
        <v>15001</v>
      </c>
      <c r="EL67" t="s">
        <v>1169</v>
      </c>
      <c r="EM67" t="s">
        <v>1170</v>
      </c>
      <c r="EO67" t="s">
        <v>1088</v>
      </c>
      <c r="EQ67">
        <v>0</v>
      </c>
      <c r="ER67">
        <v>72.66</v>
      </c>
      <c r="ES67">
        <v>0.18</v>
      </c>
      <c r="ET67">
        <v>2.36</v>
      </c>
      <c r="EU67">
        <v>1.44</v>
      </c>
      <c r="EV67">
        <v>70.12</v>
      </c>
      <c r="EW67">
        <v>8.2200000000000006</v>
      </c>
      <c r="EX67">
        <v>0.13</v>
      </c>
      <c r="EY67">
        <v>0</v>
      </c>
      <c r="FQ67">
        <v>0</v>
      </c>
      <c r="FR67">
        <f t="shared" si="92"/>
        <v>0</v>
      </c>
      <c r="FS67">
        <v>0</v>
      </c>
      <c r="FT67" t="s">
        <v>1089</v>
      </c>
      <c r="FU67" t="s">
        <v>1090</v>
      </c>
      <c r="FX67">
        <v>94.5</v>
      </c>
      <c r="FY67">
        <v>46.75</v>
      </c>
      <c r="GA67" t="s">
        <v>1069</v>
      </c>
      <c r="GD67">
        <v>0</v>
      </c>
      <c r="GF67">
        <v>-1171862808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3"/>
        <v>0</v>
      </c>
      <c r="GM67">
        <f t="shared" si="94"/>
        <v>10437.469999999999</v>
      </c>
      <c r="GN67">
        <f t="shared" si="95"/>
        <v>10437.469999999999</v>
      </c>
      <c r="GO67">
        <f t="shared" si="96"/>
        <v>0</v>
      </c>
      <c r="GP67">
        <f t="shared" si="97"/>
        <v>0</v>
      </c>
      <c r="GR67">
        <v>0</v>
      </c>
      <c r="GS67">
        <v>3</v>
      </c>
      <c r="GT67">
        <v>0</v>
      </c>
      <c r="GU67" t="s">
        <v>1069</v>
      </c>
      <c r="GV67">
        <f t="shared" si="98"/>
        <v>0</v>
      </c>
      <c r="GW67">
        <v>1</v>
      </c>
      <c r="GX67">
        <f t="shared" si="99"/>
        <v>0</v>
      </c>
      <c r="HA67">
        <v>0</v>
      </c>
      <c r="HB67">
        <v>0</v>
      </c>
      <c r="HC67">
        <f t="shared" si="100"/>
        <v>0</v>
      </c>
      <c r="IK67">
        <v>0</v>
      </c>
    </row>
    <row r="68" spans="1:245">
      <c r="A68">
        <v>18</v>
      </c>
      <c r="B68">
        <v>1</v>
      </c>
      <c r="C68">
        <v>154</v>
      </c>
      <c r="E68" t="s">
        <v>1254</v>
      </c>
      <c r="F68" t="s">
        <v>1241</v>
      </c>
      <c r="G68" t="s">
        <v>1242</v>
      </c>
      <c r="H68" t="s">
        <v>1094</v>
      </c>
      <c r="I68">
        <f>I67*J68</f>
        <v>10.46238</v>
      </c>
      <c r="J68">
        <v>24.599999999999998</v>
      </c>
      <c r="O68">
        <f t="shared" si="67"/>
        <v>71155.710000000006</v>
      </c>
      <c r="P68">
        <f t="shared" si="68"/>
        <v>71155.710000000006</v>
      </c>
      <c r="Q68">
        <f t="shared" si="69"/>
        <v>0</v>
      </c>
      <c r="R68">
        <f t="shared" si="70"/>
        <v>0</v>
      </c>
      <c r="S68">
        <f t="shared" si="71"/>
        <v>0</v>
      </c>
      <c r="T68">
        <f t="shared" si="72"/>
        <v>0</v>
      </c>
      <c r="U68">
        <f t="shared" si="73"/>
        <v>0</v>
      </c>
      <c r="V68">
        <f t="shared" si="74"/>
        <v>0</v>
      </c>
      <c r="W68">
        <f t="shared" si="75"/>
        <v>0</v>
      </c>
      <c r="X68">
        <f t="shared" si="76"/>
        <v>0</v>
      </c>
      <c r="Y68">
        <f t="shared" si="77"/>
        <v>0</v>
      </c>
      <c r="AA68">
        <v>27906248</v>
      </c>
      <c r="AB68">
        <f t="shared" si="78"/>
        <v>1113.1099999999999</v>
      </c>
      <c r="AC68">
        <f t="shared" ref="AC68:AC78" si="101">ROUND((ES68),2)</f>
        <v>1113.1099999999999</v>
      </c>
      <c r="AD68">
        <f>ROUND((((ET68)-(EU68))+AE68),2)</f>
        <v>0</v>
      </c>
      <c r="AE68">
        <f>ROUND((EU68),2)</f>
        <v>0</v>
      </c>
      <c r="AF68">
        <f>ROUND((EV68),2)</f>
        <v>0</v>
      </c>
      <c r="AG68">
        <f t="shared" si="79"/>
        <v>0</v>
      </c>
      <c r="AH68">
        <f>(EW68)</f>
        <v>0</v>
      </c>
      <c r="AI68">
        <f>(EX68)</f>
        <v>0</v>
      </c>
      <c r="AJ68">
        <f t="shared" si="80"/>
        <v>0</v>
      </c>
      <c r="AK68">
        <v>1113.1099999999999</v>
      </c>
      <c r="AL68">
        <v>1113.1099999999999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79</v>
      </c>
      <c r="AU68">
        <v>50</v>
      </c>
      <c r="AV68">
        <v>1</v>
      </c>
      <c r="AW68">
        <v>1</v>
      </c>
      <c r="AZ68">
        <v>6.11</v>
      </c>
      <c r="BA68">
        <v>1</v>
      </c>
      <c r="BB68">
        <v>1</v>
      </c>
      <c r="BC68">
        <v>6.11</v>
      </c>
      <c r="BD68" t="s">
        <v>1069</v>
      </c>
      <c r="BE68" t="s">
        <v>1069</v>
      </c>
      <c r="BF68" t="s">
        <v>1069</v>
      </c>
      <c r="BG68" t="s">
        <v>1069</v>
      </c>
      <c r="BH68">
        <v>3</v>
      </c>
      <c r="BI68">
        <v>1</v>
      </c>
      <c r="BJ68" t="s">
        <v>1243</v>
      </c>
      <c r="BM68">
        <v>61001</v>
      </c>
      <c r="BN68">
        <v>0</v>
      </c>
      <c r="BO68" t="s">
        <v>1069</v>
      </c>
      <c r="BP68">
        <v>0</v>
      </c>
      <c r="BQ68">
        <v>6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1069</v>
      </c>
      <c r="BZ68">
        <v>79</v>
      </c>
      <c r="CA68">
        <v>50</v>
      </c>
      <c r="CE68">
        <v>0</v>
      </c>
      <c r="CF68">
        <v>0</v>
      </c>
      <c r="CG68">
        <v>0</v>
      </c>
      <c r="CM68">
        <v>0</v>
      </c>
      <c r="CN68" t="s">
        <v>359</v>
      </c>
      <c r="CO68">
        <v>0</v>
      </c>
      <c r="CP68">
        <f t="shared" si="81"/>
        <v>71155.710000000006</v>
      </c>
      <c r="CQ68">
        <f t="shared" si="82"/>
        <v>6801.1021000000001</v>
      </c>
      <c r="CR68">
        <f t="shared" si="83"/>
        <v>0</v>
      </c>
      <c r="CS68">
        <f t="shared" si="84"/>
        <v>0</v>
      </c>
      <c r="CT68">
        <f t="shared" si="85"/>
        <v>0</v>
      </c>
      <c r="CU68">
        <f t="shared" si="86"/>
        <v>0</v>
      </c>
      <c r="CV68">
        <f t="shared" si="87"/>
        <v>0</v>
      </c>
      <c r="CW68">
        <f t="shared" si="88"/>
        <v>0</v>
      </c>
      <c r="CX68">
        <f t="shared" si="89"/>
        <v>0</v>
      </c>
      <c r="CY68">
        <f t="shared" si="90"/>
        <v>0</v>
      </c>
      <c r="CZ68">
        <f t="shared" si="91"/>
        <v>0</v>
      </c>
      <c r="DC68" t="s">
        <v>1069</v>
      </c>
      <c r="DD68" t="s">
        <v>1069</v>
      </c>
      <c r="DE68" t="s">
        <v>1069</v>
      </c>
      <c r="DF68" t="s">
        <v>1069</v>
      </c>
      <c r="DG68" t="s">
        <v>1069</v>
      </c>
      <c r="DH68" t="s">
        <v>1069</v>
      </c>
      <c r="DI68" t="s">
        <v>1069</v>
      </c>
      <c r="DJ68" t="s">
        <v>1069</v>
      </c>
      <c r="DK68" t="s">
        <v>1069</v>
      </c>
      <c r="DL68" t="s">
        <v>1069</v>
      </c>
      <c r="DM68" t="s">
        <v>1069</v>
      </c>
      <c r="DN68">
        <v>0</v>
      </c>
      <c r="DO68">
        <v>0</v>
      </c>
      <c r="DP68">
        <v>1</v>
      </c>
      <c r="DQ68">
        <v>1</v>
      </c>
      <c r="DU68">
        <v>1009</v>
      </c>
      <c r="DV68" t="s">
        <v>1094</v>
      </c>
      <c r="DW68" t="s">
        <v>1094</v>
      </c>
      <c r="DX68">
        <v>1000</v>
      </c>
      <c r="EE68">
        <v>27029106</v>
      </c>
      <c r="EF68">
        <v>6</v>
      </c>
      <c r="EG68" t="s">
        <v>1107</v>
      </c>
      <c r="EH68">
        <v>0</v>
      </c>
      <c r="EI68" t="s">
        <v>1069</v>
      </c>
      <c r="EJ68">
        <v>1</v>
      </c>
      <c r="EK68">
        <v>61001</v>
      </c>
      <c r="EL68" t="s">
        <v>1212</v>
      </c>
      <c r="EM68" t="s">
        <v>1213</v>
      </c>
      <c r="EO68" t="s">
        <v>1088</v>
      </c>
      <c r="EQ68">
        <v>0</v>
      </c>
      <c r="ER68">
        <v>1113.1099999999999</v>
      </c>
      <c r="ES68">
        <v>1113.1099999999999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92"/>
        <v>0</v>
      </c>
      <c r="FS68">
        <v>0</v>
      </c>
      <c r="FX68">
        <v>79</v>
      </c>
      <c r="FY68">
        <v>50</v>
      </c>
      <c r="GA68" t="s">
        <v>1069</v>
      </c>
      <c r="GD68">
        <v>0</v>
      </c>
      <c r="GF68">
        <v>-2099882780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3"/>
        <v>0</v>
      </c>
      <c r="GM68">
        <f t="shared" si="94"/>
        <v>71155.710000000006</v>
      </c>
      <c r="GN68">
        <f t="shared" si="95"/>
        <v>71155.710000000006</v>
      </c>
      <c r="GO68">
        <f t="shared" si="96"/>
        <v>0</v>
      </c>
      <c r="GP68">
        <f t="shared" si="97"/>
        <v>0</v>
      </c>
      <c r="GR68">
        <v>0</v>
      </c>
      <c r="GS68">
        <v>3</v>
      </c>
      <c r="GT68">
        <v>0</v>
      </c>
      <c r="GU68" t="s">
        <v>1069</v>
      </c>
      <c r="GV68">
        <f t="shared" si="98"/>
        <v>0</v>
      </c>
      <c r="GW68">
        <v>1</v>
      </c>
      <c r="GX68">
        <f t="shared" si="99"/>
        <v>0</v>
      </c>
      <c r="HA68">
        <v>0</v>
      </c>
      <c r="HB68">
        <v>0</v>
      </c>
      <c r="HC68">
        <f t="shared" si="100"/>
        <v>0</v>
      </c>
      <c r="IK68">
        <v>0</v>
      </c>
    </row>
    <row r="69" spans="1:245">
      <c r="A69">
        <v>17</v>
      </c>
      <c r="B69">
        <v>1</v>
      </c>
      <c r="C69">
        <f ca="1">ROW(SmtRes!A160)</f>
        <v>160</v>
      </c>
      <c r="D69">
        <f ca="1">ROW(EtalonRes!A168)</f>
        <v>168</v>
      </c>
      <c r="E69" t="s">
        <v>1255</v>
      </c>
      <c r="F69" t="s">
        <v>1256</v>
      </c>
      <c r="G69" t="s">
        <v>1257</v>
      </c>
      <c r="H69" t="s">
        <v>1081</v>
      </c>
      <c r="I69">
        <f>ROUND(I58,9)</f>
        <v>6.63</v>
      </c>
      <c r="J69">
        <v>0</v>
      </c>
      <c r="O69">
        <f t="shared" si="67"/>
        <v>3686.75</v>
      </c>
      <c r="P69">
        <f t="shared" si="68"/>
        <v>7.29</v>
      </c>
      <c r="Q69">
        <f t="shared" si="69"/>
        <v>49.42</v>
      </c>
      <c r="R69">
        <f t="shared" si="70"/>
        <v>13.37</v>
      </c>
      <c r="S69">
        <f t="shared" si="71"/>
        <v>3630.04</v>
      </c>
      <c r="T69">
        <f t="shared" si="72"/>
        <v>0</v>
      </c>
      <c r="U69">
        <f t="shared" si="73"/>
        <v>61.758449999999996</v>
      </c>
      <c r="V69">
        <f t="shared" si="74"/>
        <v>0.16575000000000001</v>
      </c>
      <c r="W69">
        <f t="shared" si="75"/>
        <v>0</v>
      </c>
      <c r="X69">
        <f t="shared" si="76"/>
        <v>3461.24</v>
      </c>
      <c r="Y69">
        <f t="shared" si="77"/>
        <v>1712.4</v>
      </c>
      <c r="AA69">
        <v>27906248</v>
      </c>
      <c r="AB69">
        <f t="shared" si="78"/>
        <v>91.01</v>
      </c>
      <c r="AC69">
        <f t="shared" si="101"/>
        <v>0.18</v>
      </c>
      <c r="AD69">
        <f>ROUND(((((ET69*1.25))-((EU69*1.25)))+AE69),2)</f>
        <v>1.22</v>
      </c>
      <c r="AE69">
        <f>ROUND(((EU69*1.25)),2)</f>
        <v>0.33</v>
      </c>
      <c r="AF69">
        <f>ROUND(((EV69*1.15)),2)</f>
        <v>89.61</v>
      </c>
      <c r="AG69">
        <f t="shared" si="79"/>
        <v>0</v>
      </c>
      <c r="AH69">
        <f>((EW69*1.15))</f>
        <v>9.3149999999999995</v>
      </c>
      <c r="AI69">
        <f>((EX69*1.25))</f>
        <v>2.5000000000000001E-2</v>
      </c>
      <c r="AJ69">
        <f t="shared" si="80"/>
        <v>0</v>
      </c>
      <c r="AK69">
        <v>79.069999999999993</v>
      </c>
      <c r="AL69">
        <v>0.18</v>
      </c>
      <c r="AM69">
        <v>0.97</v>
      </c>
      <c r="AN69">
        <v>0.26</v>
      </c>
      <c r="AO69">
        <v>77.92</v>
      </c>
      <c r="AP69">
        <v>0</v>
      </c>
      <c r="AQ69">
        <v>8.1</v>
      </c>
      <c r="AR69">
        <v>0.02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6.11</v>
      </c>
      <c r="BA69">
        <v>6.11</v>
      </c>
      <c r="BB69">
        <v>6.11</v>
      </c>
      <c r="BC69">
        <v>6.11</v>
      </c>
      <c r="BD69" t="s">
        <v>1069</v>
      </c>
      <c r="BE69" t="s">
        <v>1069</v>
      </c>
      <c r="BF69" t="s">
        <v>1069</v>
      </c>
      <c r="BG69" t="s">
        <v>1069</v>
      </c>
      <c r="BH69">
        <v>0</v>
      </c>
      <c r="BI69">
        <v>1</v>
      </c>
      <c r="BJ69" t="s">
        <v>1258</v>
      </c>
      <c r="BM69">
        <v>15001</v>
      </c>
      <c r="BN69">
        <v>0</v>
      </c>
      <c r="BO69" t="s">
        <v>1069</v>
      </c>
      <c r="BP69">
        <v>0</v>
      </c>
      <c r="BQ69">
        <v>2</v>
      </c>
      <c r="BR69">
        <v>0</v>
      </c>
      <c r="BS69">
        <v>6.11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1069</v>
      </c>
      <c r="BZ69">
        <v>105</v>
      </c>
      <c r="CA69">
        <v>55</v>
      </c>
      <c r="CE69">
        <v>0</v>
      </c>
      <c r="CF69">
        <v>0</v>
      </c>
      <c r="CG69">
        <v>0</v>
      </c>
      <c r="CM69">
        <v>0</v>
      </c>
      <c r="CN69" t="s">
        <v>359</v>
      </c>
      <c r="CO69">
        <v>0</v>
      </c>
      <c r="CP69">
        <f t="shared" si="81"/>
        <v>3686.75</v>
      </c>
      <c r="CQ69">
        <f t="shared" si="82"/>
        <v>1.0998000000000001</v>
      </c>
      <c r="CR69">
        <f t="shared" si="83"/>
        <v>7.4542000000000002</v>
      </c>
      <c r="CS69">
        <f t="shared" si="84"/>
        <v>2.0163000000000002</v>
      </c>
      <c r="CT69">
        <f t="shared" si="85"/>
        <v>547.51710000000003</v>
      </c>
      <c r="CU69">
        <f t="shared" si="86"/>
        <v>0</v>
      </c>
      <c r="CV69">
        <f t="shared" si="87"/>
        <v>9.3149999999999995</v>
      </c>
      <c r="CW69">
        <f t="shared" si="88"/>
        <v>2.5000000000000001E-2</v>
      </c>
      <c r="CX69">
        <f t="shared" si="89"/>
        <v>0</v>
      </c>
      <c r="CY69">
        <f t="shared" si="90"/>
        <v>3461.2395000000001</v>
      </c>
      <c r="CZ69">
        <f t="shared" si="91"/>
        <v>1712.4026999999999</v>
      </c>
      <c r="DC69" t="s">
        <v>1069</v>
      </c>
      <c r="DD69" t="s">
        <v>1069</v>
      </c>
      <c r="DE69" t="s">
        <v>1083</v>
      </c>
      <c r="DF69" t="s">
        <v>1083</v>
      </c>
      <c r="DG69" t="s">
        <v>1084</v>
      </c>
      <c r="DH69" t="s">
        <v>1069</v>
      </c>
      <c r="DI69" t="s">
        <v>1084</v>
      </c>
      <c r="DJ69" t="s">
        <v>1083</v>
      </c>
      <c r="DK69" t="s">
        <v>1069</v>
      </c>
      <c r="DL69" t="s">
        <v>1069</v>
      </c>
      <c r="DM69" t="s">
        <v>1069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1081</v>
      </c>
      <c r="DW69" t="s">
        <v>1081</v>
      </c>
      <c r="DX69">
        <v>100</v>
      </c>
      <c r="EE69">
        <v>27029049</v>
      </c>
      <c r="EF69">
        <v>2</v>
      </c>
      <c r="EG69" t="s">
        <v>1085</v>
      </c>
      <c r="EH69">
        <v>0</v>
      </c>
      <c r="EI69" t="s">
        <v>1069</v>
      </c>
      <c r="EJ69">
        <v>1</v>
      </c>
      <c r="EK69">
        <v>15001</v>
      </c>
      <c r="EL69" t="s">
        <v>1169</v>
      </c>
      <c r="EM69" t="s">
        <v>1170</v>
      </c>
      <c r="EO69" t="s">
        <v>1088</v>
      </c>
      <c r="EQ69">
        <v>131072</v>
      </c>
      <c r="ER69">
        <v>79.069999999999993</v>
      </c>
      <c r="ES69">
        <v>0.18</v>
      </c>
      <c r="ET69">
        <v>0.97</v>
      </c>
      <c r="EU69">
        <v>0.26</v>
      </c>
      <c r="EV69">
        <v>77.92</v>
      </c>
      <c r="EW69">
        <v>8.1</v>
      </c>
      <c r="EX69">
        <v>0.02</v>
      </c>
      <c r="EY69">
        <v>0</v>
      </c>
      <c r="FQ69">
        <v>0</v>
      </c>
      <c r="FR69">
        <f t="shared" si="92"/>
        <v>0</v>
      </c>
      <c r="FS69">
        <v>0</v>
      </c>
      <c r="FT69" t="s">
        <v>1089</v>
      </c>
      <c r="FU69" t="s">
        <v>1090</v>
      </c>
      <c r="FX69">
        <v>94.5</v>
      </c>
      <c r="FY69">
        <v>46.75</v>
      </c>
      <c r="GA69" t="s">
        <v>1069</v>
      </c>
      <c r="GD69">
        <v>0</v>
      </c>
      <c r="GF69">
        <v>-111781109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3"/>
        <v>0</v>
      </c>
      <c r="GM69">
        <f t="shared" si="94"/>
        <v>8860.39</v>
      </c>
      <c r="GN69">
        <f t="shared" si="95"/>
        <v>8860.39</v>
      </c>
      <c r="GO69">
        <f t="shared" si="96"/>
        <v>0</v>
      </c>
      <c r="GP69">
        <f t="shared" si="97"/>
        <v>0</v>
      </c>
      <c r="GR69">
        <v>0</v>
      </c>
      <c r="GS69">
        <v>3</v>
      </c>
      <c r="GT69">
        <v>0</v>
      </c>
      <c r="GU69" t="s">
        <v>1069</v>
      </c>
      <c r="GV69">
        <f t="shared" si="98"/>
        <v>0</v>
      </c>
      <c r="GW69">
        <v>1</v>
      </c>
      <c r="GX69">
        <f t="shared" si="99"/>
        <v>0</v>
      </c>
      <c r="HA69">
        <v>0</v>
      </c>
      <c r="HB69">
        <v>0</v>
      </c>
      <c r="HC69">
        <f t="shared" si="100"/>
        <v>0</v>
      </c>
      <c r="IK69">
        <v>0</v>
      </c>
    </row>
    <row r="70" spans="1:245">
      <c r="A70">
        <v>18</v>
      </c>
      <c r="B70">
        <v>1</v>
      </c>
      <c r="C70">
        <v>160</v>
      </c>
      <c r="E70" t="s">
        <v>1259</v>
      </c>
      <c r="F70" t="s">
        <v>1218</v>
      </c>
      <c r="G70" t="s">
        <v>1219</v>
      </c>
      <c r="H70" t="s">
        <v>1220</v>
      </c>
      <c r="I70">
        <f>I69*J70</f>
        <v>86.19</v>
      </c>
      <c r="J70">
        <v>13</v>
      </c>
      <c r="O70">
        <f t="shared" si="67"/>
        <v>4813.32</v>
      </c>
      <c r="P70">
        <f t="shared" si="68"/>
        <v>4813.32</v>
      </c>
      <c r="Q70">
        <f t="shared" si="69"/>
        <v>0</v>
      </c>
      <c r="R70">
        <f t="shared" si="70"/>
        <v>0</v>
      </c>
      <c r="S70">
        <f t="shared" si="71"/>
        <v>0</v>
      </c>
      <c r="T70">
        <f t="shared" si="72"/>
        <v>0</v>
      </c>
      <c r="U70">
        <f t="shared" si="73"/>
        <v>0</v>
      </c>
      <c r="V70">
        <f t="shared" si="74"/>
        <v>0</v>
      </c>
      <c r="W70">
        <f t="shared" si="75"/>
        <v>0</v>
      </c>
      <c r="X70">
        <f t="shared" si="76"/>
        <v>0</v>
      </c>
      <c r="Y70">
        <f t="shared" si="77"/>
        <v>0</v>
      </c>
      <c r="AA70">
        <v>27906248</v>
      </c>
      <c r="AB70">
        <f t="shared" si="78"/>
        <v>9.14</v>
      </c>
      <c r="AC70">
        <f t="shared" si="101"/>
        <v>9.14</v>
      </c>
      <c r="AD70">
        <f>ROUND((((ET70)-(EU70))+AE70),2)</f>
        <v>0</v>
      </c>
      <c r="AE70">
        <f>ROUND((EU70),2)</f>
        <v>0</v>
      </c>
      <c r="AF70">
        <f>ROUND((EV70),2)</f>
        <v>0</v>
      </c>
      <c r="AG70">
        <f t="shared" si="79"/>
        <v>0</v>
      </c>
      <c r="AH70">
        <f>(EW70)</f>
        <v>0</v>
      </c>
      <c r="AI70">
        <f>(EX70)</f>
        <v>0</v>
      </c>
      <c r="AJ70">
        <f t="shared" si="80"/>
        <v>0</v>
      </c>
      <c r="AK70">
        <v>9.14</v>
      </c>
      <c r="AL70">
        <v>9.14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79</v>
      </c>
      <c r="AU70">
        <v>50</v>
      </c>
      <c r="AV70">
        <v>1</v>
      </c>
      <c r="AW70">
        <v>1</v>
      </c>
      <c r="AZ70">
        <v>6.11</v>
      </c>
      <c r="BA70">
        <v>1</v>
      </c>
      <c r="BB70">
        <v>1</v>
      </c>
      <c r="BC70">
        <v>6.11</v>
      </c>
      <c r="BD70" t="s">
        <v>1069</v>
      </c>
      <c r="BE70" t="s">
        <v>1069</v>
      </c>
      <c r="BF70" t="s">
        <v>1069</v>
      </c>
      <c r="BG70" t="s">
        <v>1069</v>
      </c>
      <c r="BH70">
        <v>3</v>
      </c>
      <c r="BI70">
        <v>1</v>
      </c>
      <c r="BJ70" t="s">
        <v>1221</v>
      </c>
      <c r="BM70">
        <v>61001</v>
      </c>
      <c r="BN70">
        <v>0</v>
      </c>
      <c r="BO70" t="s">
        <v>1069</v>
      </c>
      <c r="BP70">
        <v>0</v>
      </c>
      <c r="BQ70">
        <v>6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1069</v>
      </c>
      <c r="BZ70">
        <v>79</v>
      </c>
      <c r="CA70">
        <v>50</v>
      </c>
      <c r="CE70">
        <v>0</v>
      </c>
      <c r="CF70">
        <v>0</v>
      </c>
      <c r="CG70">
        <v>0</v>
      </c>
      <c r="CM70">
        <v>0</v>
      </c>
      <c r="CN70" t="s">
        <v>1069</v>
      </c>
      <c r="CO70">
        <v>0</v>
      </c>
      <c r="CP70">
        <f t="shared" si="81"/>
        <v>4813.32</v>
      </c>
      <c r="CQ70">
        <f t="shared" si="82"/>
        <v>55.845400000000005</v>
      </c>
      <c r="CR70">
        <f t="shared" si="83"/>
        <v>0</v>
      </c>
      <c r="CS70">
        <f t="shared" si="84"/>
        <v>0</v>
      </c>
      <c r="CT70">
        <f t="shared" si="85"/>
        <v>0</v>
      </c>
      <c r="CU70">
        <f t="shared" si="86"/>
        <v>0</v>
      </c>
      <c r="CV70">
        <f t="shared" si="87"/>
        <v>0</v>
      </c>
      <c r="CW70">
        <f t="shared" si="88"/>
        <v>0</v>
      </c>
      <c r="CX70">
        <f t="shared" si="89"/>
        <v>0</v>
      </c>
      <c r="CY70">
        <f t="shared" si="90"/>
        <v>0</v>
      </c>
      <c r="CZ70">
        <f t="shared" si="91"/>
        <v>0</v>
      </c>
      <c r="DC70" t="s">
        <v>1069</v>
      </c>
      <c r="DD70" t="s">
        <v>1069</v>
      </c>
      <c r="DE70" t="s">
        <v>1069</v>
      </c>
      <c r="DF70" t="s">
        <v>1069</v>
      </c>
      <c r="DG70" t="s">
        <v>1069</v>
      </c>
      <c r="DH70" t="s">
        <v>1069</v>
      </c>
      <c r="DI70" t="s">
        <v>1069</v>
      </c>
      <c r="DJ70" t="s">
        <v>1069</v>
      </c>
      <c r="DK70" t="s">
        <v>1069</v>
      </c>
      <c r="DL70" t="s">
        <v>1069</v>
      </c>
      <c r="DM70" t="s">
        <v>1069</v>
      </c>
      <c r="DN70">
        <v>0</v>
      </c>
      <c r="DO70">
        <v>0</v>
      </c>
      <c r="DP70">
        <v>1</v>
      </c>
      <c r="DQ70">
        <v>1</v>
      </c>
      <c r="DU70">
        <v>1002</v>
      </c>
      <c r="DV70" t="s">
        <v>1220</v>
      </c>
      <c r="DW70" t="s">
        <v>1220</v>
      </c>
      <c r="DX70">
        <v>1</v>
      </c>
      <c r="EE70">
        <v>27029106</v>
      </c>
      <c r="EF70">
        <v>6</v>
      </c>
      <c r="EG70" t="s">
        <v>1107</v>
      </c>
      <c r="EH70">
        <v>0</v>
      </c>
      <c r="EI70" t="s">
        <v>1069</v>
      </c>
      <c r="EJ70">
        <v>1</v>
      </c>
      <c r="EK70">
        <v>61001</v>
      </c>
      <c r="EL70" t="s">
        <v>1212</v>
      </c>
      <c r="EM70" t="s">
        <v>1213</v>
      </c>
      <c r="EO70" t="s">
        <v>1069</v>
      </c>
      <c r="EQ70">
        <v>0</v>
      </c>
      <c r="ER70">
        <v>9.14</v>
      </c>
      <c r="ES70">
        <v>9.14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92"/>
        <v>0</v>
      </c>
      <c r="FS70">
        <v>0</v>
      </c>
      <c r="FX70">
        <v>79</v>
      </c>
      <c r="FY70">
        <v>50</v>
      </c>
      <c r="GA70" t="s">
        <v>1069</v>
      </c>
      <c r="GD70">
        <v>0</v>
      </c>
      <c r="GF70">
        <v>-972933126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3"/>
        <v>0</v>
      </c>
      <c r="GM70">
        <f t="shared" si="94"/>
        <v>4813.32</v>
      </c>
      <c r="GN70">
        <f t="shared" si="95"/>
        <v>4813.32</v>
      </c>
      <c r="GO70">
        <f t="shared" si="96"/>
        <v>0</v>
      </c>
      <c r="GP70">
        <f t="shared" si="97"/>
        <v>0</v>
      </c>
      <c r="GR70">
        <v>0</v>
      </c>
      <c r="GS70">
        <v>3</v>
      </c>
      <c r="GT70">
        <v>0</v>
      </c>
      <c r="GU70" t="s">
        <v>1069</v>
      </c>
      <c r="GV70">
        <f t="shared" si="98"/>
        <v>0</v>
      </c>
      <c r="GW70">
        <v>1</v>
      </c>
      <c r="GX70">
        <f t="shared" si="99"/>
        <v>0</v>
      </c>
      <c r="HA70">
        <v>0</v>
      </c>
      <c r="HB70">
        <v>0</v>
      </c>
      <c r="HC70">
        <f t="shared" si="100"/>
        <v>0</v>
      </c>
      <c r="IK70">
        <v>0</v>
      </c>
    </row>
    <row r="71" spans="1:245">
      <c r="A71">
        <v>17</v>
      </c>
      <c r="B71">
        <v>1</v>
      </c>
      <c r="C71">
        <f ca="1">ROW(SmtRes!A168)</f>
        <v>168</v>
      </c>
      <c r="D71">
        <f ca="1">ROW(EtalonRes!A176)</f>
        <v>176</v>
      </c>
      <c r="E71" t="s">
        <v>1260</v>
      </c>
      <c r="F71" t="s">
        <v>1261</v>
      </c>
      <c r="G71" t="s">
        <v>1262</v>
      </c>
      <c r="H71" t="s">
        <v>1081</v>
      </c>
      <c r="I71">
        <f>ROUND(I69,9)</f>
        <v>6.63</v>
      </c>
      <c r="J71">
        <v>0</v>
      </c>
      <c r="O71">
        <f t="shared" si="67"/>
        <v>35137.769999999997</v>
      </c>
      <c r="P71">
        <f t="shared" si="68"/>
        <v>12050.71</v>
      </c>
      <c r="Q71">
        <f t="shared" si="69"/>
        <v>563.89</v>
      </c>
      <c r="R71">
        <f t="shared" si="70"/>
        <v>107.75</v>
      </c>
      <c r="S71">
        <f t="shared" si="71"/>
        <v>22523.17</v>
      </c>
      <c r="T71">
        <f t="shared" si="72"/>
        <v>0</v>
      </c>
      <c r="U71">
        <f t="shared" si="73"/>
        <v>410.96054999999996</v>
      </c>
      <c r="V71">
        <f t="shared" si="74"/>
        <v>1.4917499999999999</v>
      </c>
      <c r="W71">
        <f t="shared" si="75"/>
        <v>0</v>
      </c>
      <c r="X71">
        <f t="shared" si="76"/>
        <v>21499.37</v>
      </c>
      <c r="Y71">
        <f t="shared" si="77"/>
        <v>10636.53</v>
      </c>
      <c r="AA71">
        <v>27906248</v>
      </c>
      <c r="AB71">
        <f t="shared" si="78"/>
        <v>867.4</v>
      </c>
      <c r="AC71">
        <f t="shared" si="101"/>
        <v>297.48</v>
      </c>
      <c r="AD71">
        <f>ROUND(((((ET71*1.25))-((EU71*1.25)))+AE71),2)</f>
        <v>13.92</v>
      </c>
      <c r="AE71">
        <f>ROUND(((EU71*1.25)),2)</f>
        <v>2.66</v>
      </c>
      <c r="AF71">
        <f>ROUND(((EV71*1.15)),2)</f>
        <v>556</v>
      </c>
      <c r="AG71">
        <f t="shared" si="79"/>
        <v>0</v>
      </c>
      <c r="AH71">
        <f>((EW71*1.15))</f>
        <v>61.984999999999992</v>
      </c>
      <c r="AI71">
        <f>((EX71*1.25))</f>
        <v>0.22499999999999998</v>
      </c>
      <c r="AJ71">
        <f t="shared" si="80"/>
        <v>0</v>
      </c>
      <c r="AK71">
        <v>792.1</v>
      </c>
      <c r="AL71">
        <v>297.48</v>
      </c>
      <c r="AM71">
        <v>11.14</v>
      </c>
      <c r="AN71">
        <v>2.13</v>
      </c>
      <c r="AO71">
        <v>483.48</v>
      </c>
      <c r="AP71">
        <v>0</v>
      </c>
      <c r="AQ71">
        <v>53.9</v>
      </c>
      <c r="AR71">
        <v>0.18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6.11</v>
      </c>
      <c r="BA71">
        <v>6.11</v>
      </c>
      <c r="BB71">
        <v>6.11</v>
      </c>
      <c r="BC71">
        <v>6.11</v>
      </c>
      <c r="BD71" t="s">
        <v>1069</v>
      </c>
      <c r="BE71" t="s">
        <v>1069</v>
      </c>
      <c r="BF71" t="s">
        <v>1069</v>
      </c>
      <c r="BG71" t="s">
        <v>1069</v>
      </c>
      <c r="BH71">
        <v>0</v>
      </c>
      <c r="BI71">
        <v>1</v>
      </c>
      <c r="BJ71" t="s">
        <v>1263</v>
      </c>
      <c r="BM71">
        <v>15001</v>
      </c>
      <c r="BN71">
        <v>0</v>
      </c>
      <c r="BO71" t="s">
        <v>1069</v>
      </c>
      <c r="BP71">
        <v>0</v>
      </c>
      <c r="BQ71">
        <v>2</v>
      </c>
      <c r="BR71">
        <v>0</v>
      </c>
      <c r="BS71">
        <v>6.11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1069</v>
      </c>
      <c r="BZ71">
        <v>105</v>
      </c>
      <c r="CA71">
        <v>55</v>
      </c>
      <c r="CE71">
        <v>0</v>
      </c>
      <c r="CF71">
        <v>0</v>
      </c>
      <c r="CG71">
        <v>0</v>
      </c>
      <c r="CM71">
        <v>0</v>
      </c>
      <c r="CN71" t="s">
        <v>359</v>
      </c>
      <c r="CO71">
        <v>0</v>
      </c>
      <c r="CP71">
        <f t="shared" si="81"/>
        <v>35137.769999999997</v>
      </c>
      <c r="CQ71">
        <f t="shared" si="82"/>
        <v>1817.6028000000001</v>
      </c>
      <c r="CR71">
        <f t="shared" si="83"/>
        <v>85.051200000000009</v>
      </c>
      <c r="CS71">
        <f t="shared" si="84"/>
        <v>16.252600000000001</v>
      </c>
      <c r="CT71">
        <f t="shared" si="85"/>
        <v>3397.1600000000003</v>
      </c>
      <c r="CU71">
        <f t="shared" si="86"/>
        <v>0</v>
      </c>
      <c r="CV71">
        <f t="shared" si="87"/>
        <v>61.984999999999992</v>
      </c>
      <c r="CW71">
        <f t="shared" si="88"/>
        <v>0.22499999999999998</v>
      </c>
      <c r="CX71">
        <f t="shared" si="89"/>
        <v>0</v>
      </c>
      <c r="CY71">
        <f t="shared" si="90"/>
        <v>21499.374</v>
      </c>
      <c r="CZ71">
        <f t="shared" si="91"/>
        <v>10636.5324</v>
      </c>
      <c r="DC71" t="s">
        <v>1069</v>
      </c>
      <c r="DD71" t="s">
        <v>1069</v>
      </c>
      <c r="DE71" t="s">
        <v>1083</v>
      </c>
      <c r="DF71" t="s">
        <v>1083</v>
      </c>
      <c r="DG71" t="s">
        <v>1084</v>
      </c>
      <c r="DH71" t="s">
        <v>1069</v>
      </c>
      <c r="DI71" t="s">
        <v>1084</v>
      </c>
      <c r="DJ71" t="s">
        <v>1083</v>
      </c>
      <c r="DK71" t="s">
        <v>1069</v>
      </c>
      <c r="DL71" t="s">
        <v>1069</v>
      </c>
      <c r="DM71" t="s">
        <v>1069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1081</v>
      </c>
      <c r="DW71" t="s">
        <v>1081</v>
      </c>
      <c r="DX71">
        <v>100</v>
      </c>
      <c r="EE71">
        <v>27029049</v>
      </c>
      <c r="EF71">
        <v>2</v>
      </c>
      <c r="EG71" t="s">
        <v>1085</v>
      </c>
      <c r="EH71">
        <v>0</v>
      </c>
      <c r="EI71" t="s">
        <v>1069</v>
      </c>
      <c r="EJ71">
        <v>1</v>
      </c>
      <c r="EK71">
        <v>15001</v>
      </c>
      <c r="EL71" t="s">
        <v>1169</v>
      </c>
      <c r="EM71" t="s">
        <v>1170</v>
      </c>
      <c r="EO71" t="s">
        <v>1088</v>
      </c>
      <c r="EQ71">
        <v>131072</v>
      </c>
      <c r="ER71">
        <v>792.1</v>
      </c>
      <c r="ES71">
        <v>297.48</v>
      </c>
      <c r="ET71">
        <v>11.14</v>
      </c>
      <c r="EU71">
        <v>2.13</v>
      </c>
      <c r="EV71">
        <v>483.48</v>
      </c>
      <c r="EW71">
        <v>53.9</v>
      </c>
      <c r="EX71">
        <v>0.18</v>
      </c>
      <c r="EY71">
        <v>0</v>
      </c>
      <c r="FQ71">
        <v>0</v>
      </c>
      <c r="FR71">
        <f t="shared" si="92"/>
        <v>0</v>
      </c>
      <c r="FS71">
        <v>0</v>
      </c>
      <c r="FT71" t="s">
        <v>1089</v>
      </c>
      <c r="FU71" t="s">
        <v>1090</v>
      </c>
      <c r="FX71">
        <v>94.5</v>
      </c>
      <c r="FY71">
        <v>46.75</v>
      </c>
      <c r="GA71" t="s">
        <v>1069</v>
      </c>
      <c r="GD71">
        <v>0</v>
      </c>
      <c r="GF71">
        <v>-941053178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3"/>
        <v>0</v>
      </c>
      <c r="GM71">
        <f t="shared" si="94"/>
        <v>67273.67</v>
      </c>
      <c r="GN71">
        <f t="shared" si="95"/>
        <v>67273.67</v>
      </c>
      <c r="GO71">
        <f t="shared" si="96"/>
        <v>0</v>
      </c>
      <c r="GP71">
        <f t="shared" si="97"/>
        <v>0</v>
      </c>
      <c r="GR71">
        <v>0</v>
      </c>
      <c r="GS71">
        <v>3</v>
      </c>
      <c r="GT71">
        <v>0</v>
      </c>
      <c r="GU71" t="s">
        <v>1069</v>
      </c>
      <c r="GV71">
        <f t="shared" si="98"/>
        <v>0</v>
      </c>
      <c r="GW71">
        <v>1</v>
      </c>
      <c r="GX71">
        <f t="shared" si="99"/>
        <v>0</v>
      </c>
      <c r="HA71">
        <v>0</v>
      </c>
      <c r="HB71">
        <v>0</v>
      </c>
      <c r="HC71">
        <f t="shared" si="100"/>
        <v>0</v>
      </c>
      <c r="IK71">
        <v>0</v>
      </c>
    </row>
    <row r="72" spans="1:245">
      <c r="A72">
        <v>18</v>
      </c>
      <c r="B72">
        <v>1</v>
      </c>
      <c r="C72">
        <v>167</v>
      </c>
      <c r="E72" t="s">
        <v>1264</v>
      </c>
      <c r="F72" t="s">
        <v>1265</v>
      </c>
      <c r="G72" t="s">
        <v>1266</v>
      </c>
      <c r="H72" t="s">
        <v>1094</v>
      </c>
      <c r="I72">
        <f>I71*J72</f>
        <v>0.45747000000000004</v>
      </c>
      <c r="J72">
        <v>6.9000000000000006E-2</v>
      </c>
      <c r="O72">
        <f t="shared" si="67"/>
        <v>62847.81</v>
      </c>
      <c r="P72">
        <f t="shared" si="68"/>
        <v>62847.81</v>
      </c>
      <c r="Q72">
        <f t="shared" si="69"/>
        <v>0</v>
      </c>
      <c r="R72">
        <f t="shared" si="70"/>
        <v>0</v>
      </c>
      <c r="S72">
        <f t="shared" si="71"/>
        <v>0</v>
      </c>
      <c r="T72">
        <f t="shared" si="72"/>
        <v>0</v>
      </c>
      <c r="U72">
        <f t="shared" si="73"/>
        <v>0</v>
      </c>
      <c r="V72">
        <f t="shared" si="74"/>
        <v>0</v>
      </c>
      <c r="W72">
        <f t="shared" si="75"/>
        <v>0</v>
      </c>
      <c r="X72">
        <f t="shared" si="76"/>
        <v>0</v>
      </c>
      <c r="Y72">
        <f t="shared" si="77"/>
        <v>0</v>
      </c>
      <c r="AA72">
        <v>27906248</v>
      </c>
      <c r="AB72">
        <f t="shared" si="78"/>
        <v>22484.66</v>
      </c>
      <c r="AC72">
        <f t="shared" si="101"/>
        <v>22484.66</v>
      </c>
      <c r="AD72">
        <f>ROUND((((ET72)-(EU72))+AE72),2)</f>
        <v>0</v>
      </c>
      <c r="AE72">
        <f t="shared" ref="AE72:AF75" si="102">ROUND((EU72),2)</f>
        <v>0</v>
      </c>
      <c r="AF72">
        <f t="shared" si="102"/>
        <v>0</v>
      </c>
      <c r="AG72">
        <f t="shared" si="79"/>
        <v>0</v>
      </c>
      <c r="AH72">
        <f t="shared" ref="AH72:AI75" si="103">(EW72)</f>
        <v>0</v>
      </c>
      <c r="AI72">
        <f t="shared" si="103"/>
        <v>0</v>
      </c>
      <c r="AJ72">
        <f t="shared" si="80"/>
        <v>0</v>
      </c>
      <c r="AK72">
        <v>22484.66</v>
      </c>
      <c r="AL72">
        <v>22484.66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95</v>
      </c>
      <c r="AU72">
        <v>47</v>
      </c>
      <c r="AV72">
        <v>1</v>
      </c>
      <c r="AW72">
        <v>1</v>
      </c>
      <c r="AZ72">
        <v>6.11</v>
      </c>
      <c r="BA72">
        <v>1</v>
      </c>
      <c r="BB72">
        <v>1</v>
      </c>
      <c r="BC72">
        <v>6.11</v>
      </c>
      <c r="BD72" t="s">
        <v>1069</v>
      </c>
      <c r="BE72" t="s">
        <v>1069</v>
      </c>
      <c r="BF72" t="s">
        <v>1069</v>
      </c>
      <c r="BG72" t="s">
        <v>1069</v>
      </c>
      <c r="BH72">
        <v>3</v>
      </c>
      <c r="BI72">
        <v>1</v>
      </c>
      <c r="BJ72" t="s">
        <v>1267</v>
      </c>
      <c r="BM72">
        <v>15001</v>
      </c>
      <c r="BN72">
        <v>0</v>
      </c>
      <c r="BO72" t="s">
        <v>1069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1069</v>
      </c>
      <c r="BZ72">
        <v>105</v>
      </c>
      <c r="CA72">
        <v>55</v>
      </c>
      <c r="CE72">
        <v>0</v>
      </c>
      <c r="CF72">
        <v>0</v>
      </c>
      <c r="CG72">
        <v>0</v>
      </c>
      <c r="CM72">
        <v>0</v>
      </c>
      <c r="CN72" t="s">
        <v>1069</v>
      </c>
      <c r="CO72">
        <v>0</v>
      </c>
      <c r="CP72">
        <f t="shared" si="81"/>
        <v>62847.81</v>
      </c>
      <c r="CQ72">
        <f t="shared" si="82"/>
        <v>137381.2726</v>
      </c>
      <c r="CR72">
        <f t="shared" si="83"/>
        <v>0</v>
      </c>
      <c r="CS72">
        <f t="shared" si="84"/>
        <v>0</v>
      </c>
      <c r="CT72">
        <f t="shared" si="85"/>
        <v>0</v>
      </c>
      <c r="CU72">
        <f t="shared" si="86"/>
        <v>0</v>
      </c>
      <c r="CV72">
        <f t="shared" si="87"/>
        <v>0</v>
      </c>
      <c r="CW72">
        <f t="shared" si="88"/>
        <v>0</v>
      </c>
      <c r="CX72">
        <f t="shared" si="89"/>
        <v>0</v>
      </c>
      <c r="CY72">
        <f t="shared" si="90"/>
        <v>0</v>
      </c>
      <c r="CZ72">
        <f t="shared" si="91"/>
        <v>0</v>
      </c>
      <c r="DC72" t="s">
        <v>1069</v>
      </c>
      <c r="DD72" t="s">
        <v>1069</v>
      </c>
      <c r="DE72" t="s">
        <v>1069</v>
      </c>
      <c r="DF72" t="s">
        <v>1069</v>
      </c>
      <c r="DG72" t="s">
        <v>1069</v>
      </c>
      <c r="DH72" t="s">
        <v>1069</v>
      </c>
      <c r="DI72" t="s">
        <v>1069</v>
      </c>
      <c r="DJ72" t="s">
        <v>1069</v>
      </c>
      <c r="DK72" t="s">
        <v>1069</v>
      </c>
      <c r="DL72" t="s">
        <v>1069</v>
      </c>
      <c r="DM72" t="s">
        <v>1069</v>
      </c>
      <c r="DN72">
        <v>0</v>
      </c>
      <c r="DO72">
        <v>0</v>
      </c>
      <c r="DP72">
        <v>1</v>
      </c>
      <c r="DQ72">
        <v>1</v>
      </c>
      <c r="DU72">
        <v>1009</v>
      </c>
      <c r="DV72" t="s">
        <v>1094</v>
      </c>
      <c r="DW72" t="s">
        <v>1094</v>
      </c>
      <c r="DX72">
        <v>1000</v>
      </c>
      <c r="EE72">
        <v>27029049</v>
      </c>
      <c r="EF72">
        <v>2</v>
      </c>
      <c r="EG72" t="s">
        <v>1085</v>
      </c>
      <c r="EH72">
        <v>0</v>
      </c>
      <c r="EI72" t="s">
        <v>1069</v>
      </c>
      <c r="EJ72">
        <v>1</v>
      </c>
      <c r="EK72">
        <v>15001</v>
      </c>
      <c r="EL72" t="s">
        <v>1169</v>
      </c>
      <c r="EM72" t="s">
        <v>1170</v>
      </c>
      <c r="EO72" t="s">
        <v>1069</v>
      </c>
      <c r="EQ72">
        <v>0</v>
      </c>
      <c r="ER72">
        <v>22484.66</v>
      </c>
      <c r="ES72">
        <v>22484.66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92"/>
        <v>0</v>
      </c>
      <c r="FS72">
        <v>0</v>
      </c>
      <c r="FT72" t="s">
        <v>1089</v>
      </c>
      <c r="FU72" t="s">
        <v>1090</v>
      </c>
      <c r="FX72">
        <v>94.5</v>
      </c>
      <c r="FY72">
        <v>46.75</v>
      </c>
      <c r="GA72" t="s">
        <v>1069</v>
      </c>
      <c r="GD72">
        <v>0</v>
      </c>
      <c r="GF72">
        <v>960802034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3"/>
        <v>0</v>
      </c>
      <c r="GM72">
        <f t="shared" si="94"/>
        <v>62847.81</v>
      </c>
      <c r="GN72">
        <f t="shared" si="95"/>
        <v>62847.81</v>
      </c>
      <c r="GO72">
        <f t="shared" si="96"/>
        <v>0</v>
      </c>
      <c r="GP72">
        <f t="shared" si="97"/>
        <v>0</v>
      </c>
      <c r="GR72">
        <v>0</v>
      </c>
      <c r="GS72">
        <v>3</v>
      </c>
      <c r="GT72">
        <v>0</v>
      </c>
      <c r="GU72" t="s">
        <v>1069</v>
      </c>
      <c r="GV72">
        <f t="shared" si="98"/>
        <v>0</v>
      </c>
      <c r="GW72">
        <v>1</v>
      </c>
      <c r="GX72">
        <f t="shared" si="99"/>
        <v>0</v>
      </c>
      <c r="HA72">
        <v>0</v>
      </c>
      <c r="HB72">
        <v>0</v>
      </c>
      <c r="HC72">
        <f t="shared" si="100"/>
        <v>0</v>
      </c>
      <c r="IK72">
        <v>0</v>
      </c>
    </row>
    <row r="73" spans="1:245">
      <c r="A73">
        <v>17</v>
      </c>
      <c r="B73">
        <v>1</v>
      </c>
      <c r="C73">
        <f ca="1">ROW(SmtRes!A176)</f>
        <v>176</v>
      </c>
      <c r="D73">
        <f ca="1">ROW(EtalonRes!A184)</f>
        <v>184</v>
      </c>
      <c r="E73" t="s">
        <v>1069</v>
      </c>
      <c r="F73" t="s">
        <v>1268</v>
      </c>
      <c r="G73" t="s">
        <v>1269</v>
      </c>
      <c r="H73" t="s">
        <v>1081</v>
      </c>
      <c r="I73">
        <f>ROUND(646.06/100,9)</f>
        <v>6.4606000000000003</v>
      </c>
      <c r="J73">
        <v>0</v>
      </c>
      <c r="O73">
        <f t="shared" si="67"/>
        <v>12692.16</v>
      </c>
      <c r="P73">
        <f t="shared" si="68"/>
        <v>49.34</v>
      </c>
      <c r="Q73">
        <f t="shared" si="69"/>
        <v>677.38</v>
      </c>
      <c r="R73">
        <f t="shared" si="70"/>
        <v>401.85</v>
      </c>
      <c r="S73">
        <f t="shared" si="71"/>
        <v>11965.44</v>
      </c>
      <c r="T73">
        <f t="shared" si="72"/>
        <v>0</v>
      </c>
      <c r="U73">
        <f t="shared" si="73"/>
        <v>231.48329799999999</v>
      </c>
      <c r="V73">
        <f t="shared" si="74"/>
        <v>6.0729639999999998</v>
      </c>
      <c r="W73">
        <f t="shared" si="75"/>
        <v>0</v>
      </c>
      <c r="X73">
        <f t="shared" si="76"/>
        <v>9770.16</v>
      </c>
      <c r="Y73">
        <f t="shared" si="77"/>
        <v>6183.65</v>
      </c>
      <c r="AA73">
        <v>-1</v>
      </c>
      <c r="AB73">
        <f t="shared" si="78"/>
        <v>321.52999999999997</v>
      </c>
      <c r="AC73">
        <f t="shared" si="101"/>
        <v>1.25</v>
      </c>
      <c r="AD73">
        <f>ROUND((((ET73)-(EU73))+AE73),2)</f>
        <v>17.16</v>
      </c>
      <c r="AE73">
        <f t="shared" si="102"/>
        <v>10.18</v>
      </c>
      <c r="AF73">
        <f t="shared" si="102"/>
        <v>303.12</v>
      </c>
      <c r="AG73">
        <f t="shared" si="79"/>
        <v>0</v>
      </c>
      <c r="AH73">
        <f t="shared" si="103"/>
        <v>35.83</v>
      </c>
      <c r="AI73">
        <f t="shared" si="103"/>
        <v>0.94</v>
      </c>
      <c r="AJ73">
        <f t="shared" si="80"/>
        <v>0</v>
      </c>
      <c r="AK73">
        <v>321.52999999999997</v>
      </c>
      <c r="AL73">
        <v>1.25</v>
      </c>
      <c r="AM73">
        <v>17.16</v>
      </c>
      <c r="AN73">
        <v>10.18</v>
      </c>
      <c r="AO73">
        <v>303.12</v>
      </c>
      <c r="AP73">
        <v>0</v>
      </c>
      <c r="AQ73">
        <v>35.83</v>
      </c>
      <c r="AR73">
        <v>0.94</v>
      </c>
      <c r="AS73">
        <v>0</v>
      </c>
      <c r="AT73">
        <v>79</v>
      </c>
      <c r="AU73">
        <v>50</v>
      </c>
      <c r="AV73">
        <v>1</v>
      </c>
      <c r="AW73">
        <v>1</v>
      </c>
      <c r="AZ73">
        <v>6.11</v>
      </c>
      <c r="BA73">
        <v>6.11</v>
      </c>
      <c r="BB73">
        <v>6.11</v>
      </c>
      <c r="BC73">
        <v>6.11</v>
      </c>
      <c r="BD73" t="s">
        <v>1069</v>
      </c>
      <c r="BE73" t="s">
        <v>1069</v>
      </c>
      <c r="BF73" t="s">
        <v>1069</v>
      </c>
      <c r="BG73" t="s">
        <v>1069</v>
      </c>
      <c r="BH73">
        <v>0</v>
      </c>
      <c r="BI73">
        <v>1</v>
      </c>
      <c r="BJ73" t="s">
        <v>1270</v>
      </c>
      <c r="BM73">
        <v>61001</v>
      </c>
      <c r="BN73">
        <v>0</v>
      </c>
      <c r="BO73" t="s">
        <v>1069</v>
      </c>
      <c r="BP73">
        <v>0</v>
      </c>
      <c r="BQ73">
        <v>6</v>
      </c>
      <c r="BR73">
        <v>0</v>
      </c>
      <c r="BS73">
        <v>6.11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1069</v>
      </c>
      <c r="BZ73">
        <v>79</v>
      </c>
      <c r="CA73">
        <v>50</v>
      </c>
      <c r="CE73">
        <v>0</v>
      </c>
      <c r="CF73">
        <v>0</v>
      </c>
      <c r="CG73">
        <v>0</v>
      </c>
      <c r="CM73">
        <v>0</v>
      </c>
      <c r="CN73" t="s">
        <v>1069</v>
      </c>
      <c r="CO73">
        <v>0</v>
      </c>
      <c r="CP73">
        <f t="shared" si="81"/>
        <v>12692.16</v>
      </c>
      <c r="CQ73">
        <f t="shared" si="82"/>
        <v>7.6375000000000002</v>
      </c>
      <c r="CR73">
        <f t="shared" si="83"/>
        <v>104.8476</v>
      </c>
      <c r="CS73">
        <f t="shared" si="84"/>
        <v>62.199800000000003</v>
      </c>
      <c r="CT73">
        <f t="shared" si="85"/>
        <v>1852.0632000000001</v>
      </c>
      <c r="CU73">
        <f t="shared" si="86"/>
        <v>0</v>
      </c>
      <c r="CV73">
        <f t="shared" si="87"/>
        <v>35.83</v>
      </c>
      <c r="CW73">
        <f t="shared" si="88"/>
        <v>0.94</v>
      </c>
      <c r="CX73">
        <f t="shared" si="89"/>
        <v>0</v>
      </c>
      <c r="CY73">
        <f t="shared" si="90"/>
        <v>9770.1591000000008</v>
      </c>
      <c r="CZ73">
        <f t="shared" si="91"/>
        <v>6183.6450000000004</v>
      </c>
      <c r="DC73" t="s">
        <v>1069</v>
      </c>
      <c r="DD73" t="s">
        <v>1069</v>
      </c>
      <c r="DE73" t="s">
        <v>1069</v>
      </c>
      <c r="DF73" t="s">
        <v>1069</v>
      </c>
      <c r="DG73" t="s">
        <v>1069</v>
      </c>
      <c r="DH73" t="s">
        <v>1069</v>
      </c>
      <c r="DI73" t="s">
        <v>1069</v>
      </c>
      <c r="DJ73" t="s">
        <v>1069</v>
      </c>
      <c r="DK73" t="s">
        <v>1069</v>
      </c>
      <c r="DL73" t="s">
        <v>1069</v>
      </c>
      <c r="DM73" t="s">
        <v>1069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1081</v>
      </c>
      <c r="DW73" t="s">
        <v>1081</v>
      </c>
      <c r="DX73">
        <v>100</v>
      </c>
      <c r="EE73">
        <v>27029106</v>
      </c>
      <c r="EF73">
        <v>6</v>
      </c>
      <c r="EG73" t="s">
        <v>1107</v>
      </c>
      <c r="EH73">
        <v>0</v>
      </c>
      <c r="EI73" t="s">
        <v>1069</v>
      </c>
      <c r="EJ73">
        <v>1</v>
      </c>
      <c r="EK73">
        <v>61001</v>
      </c>
      <c r="EL73" t="s">
        <v>1212</v>
      </c>
      <c r="EM73" t="s">
        <v>1213</v>
      </c>
      <c r="EO73" t="s">
        <v>1069</v>
      </c>
      <c r="EQ73">
        <v>132096</v>
      </c>
      <c r="ER73">
        <v>321.52999999999997</v>
      </c>
      <c r="ES73">
        <v>1.25</v>
      </c>
      <c r="ET73">
        <v>17.16</v>
      </c>
      <c r="EU73">
        <v>10.18</v>
      </c>
      <c r="EV73">
        <v>303.12</v>
      </c>
      <c r="EW73">
        <v>35.83</v>
      </c>
      <c r="EX73">
        <v>0.94</v>
      </c>
      <c r="EY73">
        <v>0</v>
      </c>
      <c r="FQ73">
        <v>0</v>
      </c>
      <c r="FR73">
        <f t="shared" si="92"/>
        <v>0</v>
      </c>
      <c r="FS73">
        <v>0</v>
      </c>
      <c r="FX73">
        <v>79</v>
      </c>
      <c r="FY73">
        <v>50</v>
      </c>
      <c r="GA73" t="s">
        <v>1069</v>
      </c>
      <c r="GD73">
        <v>0</v>
      </c>
      <c r="GF73">
        <v>237699517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3"/>
        <v>0</v>
      </c>
      <c r="GM73">
        <f t="shared" si="94"/>
        <v>28645.97</v>
      </c>
      <c r="GN73">
        <f t="shared" si="95"/>
        <v>28645.97</v>
      </c>
      <c r="GO73">
        <f t="shared" si="96"/>
        <v>0</v>
      </c>
      <c r="GP73">
        <f t="shared" si="97"/>
        <v>0</v>
      </c>
      <c r="GR73">
        <v>0</v>
      </c>
      <c r="GS73">
        <v>3</v>
      </c>
      <c r="GT73">
        <v>0</v>
      </c>
      <c r="GU73" t="s">
        <v>1069</v>
      </c>
      <c r="GV73">
        <f t="shared" si="98"/>
        <v>0</v>
      </c>
      <c r="GW73">
        <v>1</v>
      </c>
      <c r="GX73">
        <f t="shared" si="99"/>
        <v>0</v>
      </c>
      <c r="HA73">
        <v>0</v>
      </c>
      <c r="HB73">
        <v>0</v>
      </c>
      <c r="HC73">
        <f t="shared" si="100"/>
        <v>0</v>
      </c>
      <c r="IK73">
        <v>0</v>
      </c>
    </row>
    <row r="74" spans="1:245">
      <c r="A74">
        <v>18</v>
      </c>
      <c r="B74">
        <v>1</v>
      </c>
      <c r="C74">
        <v>175</v>
      </c>
      <c r="E74" t="s">
        <v>1069</v>
      </c>
      <c r="F74" t="s">
        <v>1241</v>
      </c>
      <c r="G74" t="s">
        <v>1242</v>
      </c>
      <c r="H74" t="s">
        <v>1094</v>
      </c>
      <c r="I74">
        <f>I73*J74</f>
        <v>5.5238129999999996</v>
      </c>
      <c r="J74">
        <v>0.85499999999999987</v>
      </c>
      <c r="O74">
        <f t="shared" si="67"/>
        <v>37568.019999999997</v>
      </c>
      <c r="P74">
        <f t="shared" si="68"/>
        <v>37568.019999999997</v>
      </c>
      <c r="Q74">
        <f t="shared" si="69"/>
        <v>0</v>
      </c>
      <c r="R74">
        <f t="shared" si="70"/>
        <v>0</v>
      </c>
      <c r="S74">
        <f t="shared" si="71"/>
        <v>0</v>
      </c>
      <c r="T74">
        <f t="shared" si="72"/>
        <v>0</v>
      </c>
      <c r="U74">
        <f t="shared" si="73"/>
        <v>0</v>
      </c>
      <c r="V74">
        <f t="shared" si="74"/>
        <v>0</v>
      </c>
      <c r="W74">
        <f t="shared" si="75"/>
        <v>0</v>
      </c>
      <c r="X74">
        <f t="shared" si="76"/>
        <v>0</v>
      </c>
      <c r="Y74">
        <f t="shared" si="77"/>
        <v>0</v>
      </c>
      <c r="AA74">
        <v>-1</v>
      </c>
      <c r="AB74">
        <f t="shared" si="78"/>
        <v>1113.1099999999999</v>
      </c>
      <c r="AC74">
        <f t="shared" si="101"/>
        <v>1113.1099999999999</v>
      </c>
      <c r="AD74">
        <f>ROUND((((ET74)-(EU74))+AE74),2)</f>
        <v>0</v>
      </c>
      <c r="AE74">
        <f t="shared" si="102"/>
        <v>0</v>
      </c>
      <c r="AF74">
        <f t="shared" si="102"/>
        <v>0</v>
      </c>
      <c r="AG74">
        <f t="shared" si="79"/>
        <v>0</v>
      </c>
      <c r="AH74">
        <f t="shared" si="103"/>
        <v>0</v>
      </c>
      <c r="AI74">
        <f t="shared" si="103"/>
        <v>0</v>
      </c>
      <c r="AJ74">
        <f t="shared" si="80"/>
        <v>0</v>
      </c>
      <c r="AK74">
        <v>1113.1099999999999</v>
      </c>
      <c r="AL74">
        <v>1113.1099999999999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79</v>
      </c>
      <c r="AU74">
        <v>50</v>
      </c>
      <c r="AV74">
        <v>1</v>
      </c>
      <c r="AW74">
        <v>1</v>
      </c>
      <c r="AZ74">
        <v>6.11</v>
      </c>
      <c r="BA74">
        <v>1</v>
      </c>
      <c r="BB74">
        <v>1</v>
      </c>
      <c r="BC74">
        <v>6.11</v>
      </c>
      <c r="BD74" t="s">
        <v>1069</v>
      </c>
      <c r="BE74" t="s">
        <v>1069</v>
      </c>
      <c r="BF74" t="s">
        <v>1069</v>
      </c>
      <c r="BG74" t="s">
        <v>1069</v>
      </c>
      <c r="BH74">
        <v>3</v>
      </c>
      <c r="BI74">
        <v>1</v>
      </c>
      <c r="BJ74" t="s">
        <v>1243</v>
      </c>
      <c r="BM74">
        <v>61001</v>
      </c>
      <c r="BN74">
        <v>0</v>
      </c>
      <c r="BO74" t="s">
        <v>1069</v>
      </c>
      <c r="BP74">
        <v>0</v>
      </c>
      <c r="BQ74">
        <v>6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1069</v>
      </c>
      <c r="BZ74">
        <v>79</v>
      </c>
      <c r="CA74">
        <v>50</v>
      </c>
      <c r="CE74">
        <v>0</v>
      </c>
      <c r="CF74">
        <v>0</v>
      </c>
      <c r="CG74">
        <v>0</v>
      </c>
      <c r="CM74">
        <v>0</v>
      </c>
      <c r="CN74" t="s">
        <v>1069</v>
      </c>
      <c r="CO74">
        <v>0</v>
      </c>
      <c r="CP74">
        <f t="shared" si="81"/>
        <v>37568.019999999997</v>
      </c>
      <c r="CQ74">
        <f t="shared" si="82"/>
        <v>6801.1021000000001</v>
      </c>
      <c r="CR74">
        <f t="shared" si="83"/>
        <v>0</v>
      </c>
      <c r="CS74">
        <f t="shared" si="84"/>
        <v>0</v>
      </c>
      <c r="CT74">
        <f t="shared" si="85"/>
        <v>0</v>
      </c>
      <c r="CU74">
        <f t="shared" si="86"/>
        <v>0</v>
      </c>
      <c r="CV74">
        <f t="shared" si="87"/>
        <v>0</v>
      </c>
      <c r="CW74">
        <f t="shared" si="88"/>
        <v>0</v>
      </c>
      <c r="CX74">
        <f t="shared" si="89"/>
        <v>0</v>
      </c>
      <c r="CY74">
        <f t="shared" si="90"/>
        <v>0</v>
      </c>
      <c r="CZ74">
        <f t="shared" si="91"/>
        <v>0</v>
      </c>
      <c r="DC74" t="s">
        <v>1069</v>
      </c>
      <c r="DD74" t="s">
        <v>1069</v>
      </c>
      <c r="DE74" t="s">
        <v>1069</v>
      </c>
      <c r="DF74" t="s">
        <v>1069</v>
      </c>
      <c r="DG74" t="s">
        <v>1069</v>
      </c>
      <c r="DH74" t="s">
        <v>1069</v>
      </c>
      <c r="DI74" t="s">
        <v>1069</v>
      </c>
      <c r="DJ74" t="s">
        <v>1069</v>
      </c>
      <c r="DK74" t="s">
        <v>1069</v>
      </c>
      <c r="DL74" t="s">
        <v>1069</v>
      </c>
      <c r="DM74" t="s">
        <v>1069</v>
      </c>
      <c r="DN74">
        <v>0</v>
      </c>
      <c r="DO74">
        <v>0</v>
      </c>
      <c r="DP74">
        <v>1</v>
      </c>
      <c r="DQ74">
        <v>1</v>
      </c>
      <c r="DU74">
        <v>1009</v>
      </c>
      <c r="DV74" t="s">
        <v>1094</v>
      </c>
      <c r="DW74" t="s">
        <v>1094</v>
      </c>
      <c r="DX74">
        <v>1000</v>
      </c>
      <c r="EE74">
        <v>27029106</v>
      </c>
      <c r="EF74">
        <v>6</v>
      </c>
      <c r="EG74" t="s">
        <v>1107</v>
      </c>
      <c r="EH74">
        <v>0</v>
      </c>
      <c r="EI74" t="s">
        <v>1069</v>
      </c>
      <c r="EJ74">
        <v>1</v>
      </c>
      <c r="EK74">
        <v>61001</v>
      </c>
      <c r="EL74" t="s">
        <v>1212</v>
      </c>
      <c r="EM74" t="s">
        <v>1213</v>
      </c>
      <c r="EO74" t="s">
        <v>1069</v>
      </c>
      <c r="EQ74">
        <v>1024</v>
      </c>
      <c r="ER74">
        <v>1113.1099999999999</v>
      </c>
      <c r="ES74">
        <v>1113.1099999999999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92"/>
        <v>0</v>
      </c>
      <c r="FS74">
        <v>0</v>
      </c>
      <c r="FX74">
        <v>79</v>
      </c>
      <c r="FY74">
        <v>50</v>
      </c>
      <c r="GA74" t="s">
        <v>1069</v>
      </c>
      <c r="GD74">
        <v>0</v>
      </c>
      <c r="GF74">
        <v>-2099882780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3"/>
        <v>0</v>
      </c>
      <c r="GM74">
        <f t="shared" si="94"/>
        <v>37568.019999999997</v>
      </c>
      <c r="GN74">
        <f t="shared" si="95"/>
        <v>37568.019999999997</v>
      </c>
      <c r="GO74">
        <f t="shared" si="96"/>
        <v>0</v>
      </c>
      <c r="GP74">
        <f t="shared" si="97"/>
        <v>0</v>
      </c>
      <c r="GR74">
        <v>0</v>
      </c>
      <c r="GS74">
        <v>3</v>
      </c>
      <c r="GT74">
        <v>0</v>
      </c>
      <c r="GU74" t="s">
        <v>1069</v>
      </c>
      <c r="GV74">
        <f t="shared" si="98"/>
        <v>0</v>
      </c>
      <c r="GW74">
        <v>1</v>
      </c>
      <c r="GX74">
        <f t="shared" si="99"/>
        <v>0</v>
      </c>
      <c r="HA74">
        <v>0</v>
      </c>
      <c r="HB74">
        <v>0</v>
      </c>
      <c r="HC74">
        <f t="shared" si="100"/>
        <v>0</v>
      </c>
      <c r="IK74">
        <v>0</v>
      </c>
    </row>
    <row r="75" spans="1:245">
      <c r="A75">
        <v>18</v>
      </c>
      <c r="B75">
        <v>1</v>
      </c>
      <c r="C75">
        <v>176</v>
      </c>
      <c r="E75" t="s">
        <v>1069</v>
      </c>
      <c r="F75" t="s">
        <v>1218</v>
      </c>
      <c r="G75" t="s">
        <v>1219</v>
      </c>
      <c r="H75" t="s">
        <v>1220</v>
      </c>
      <c r="I75">
        <f>I73*J75</f>
        <v>89.365003000000002</v>
      </c>
      <c r="J75">
        <v>13.832307061263659</v>
      </c>
      <c r="O75">
        <f t="shared" si="67"/>
        <v>4990.62</v>
      </c>
      <c r="P75">
        <f t="shared" si="68"/>
        <v>4990.62</v>
      </c>
      <c r="Q75">
        <f t="shared" si="69"/>
        <v>0</v>
      </c>
      <c r="R75">
        <f t="shared" si="70"/>
        <v>0</v>
      </c>
      <c r="S75">
        <f t="shared" si="71"/>
        <v>0</v>
      </c>
      <c r="T75">
        <f t="shared" si="72"/>
        <v>0</v>
      </c>
      <c r="U75">
        <f t="shared" si="73"/>
        <v>0</v>
      </c>
      <c r="V75">
        <f t="shared" si="74"/>
        <v>0</v>
      </c>
      <c r="W75">
        <f t="shared" si="75"/>
        <v>0</v>
      </c>
      <c r="X75">
        <f t="shared" si="76"/>
        <v>0</v>
      </c>
      <c r="Y75">
        <f t="shared" si="77"/>
        <v>0</v>
      </c>
      <c r="AA75">
        <v>-1</v>
      </c>
      <c r="AB75">
        <f t="shared" si="78"/>
        <v>9.14</v>
      </c>
      <c r="AC75">
        <f t="shared" si="101"/>
        <v>9.14</v>
      </c>
      <c r="AD75">
        <f>ROUND((((ET75)-(EU75))+AE75),2)</f>
        <v>0</v>
      </c>
      <c r="AE75">
        <f t="shared" si="102"/>
        <v>0</v>
      </c>
      <c r="AF75">
        <f t="shared" si="102"/>
        <v>0</v>
      </c>
      <c r="AG75">
        <f t="shared" si="79"/>
        <v>0</v>
      </c>
      <c r="AH75">
        <f t="shared" si="103"/>
        <v>0</v>
      </c>
      <c r="AI75">
        <f t="shared" si="103"/>
        <v>0</v>
      </c>
      <c r="AJ75">
        <f t="shared" si="80"/>
        <v>0</v>
      </c>
      <c r="AK75">
        <v>9.14</v>
      </c>
      <c r="AL75">
        <v>9.14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79</v>
      </c>
      <c r="AU75">
        <v>50</v>
      </c>
      <c r="AV75">
        <v>1</v>
      </c>
      <c r="AW75">
        <v>1</v>
      </c>
      <c r="AZ75">
        <v>6.11</v>
      </c>
      <c r="BA75">
        <v>1</v>
      </c>
      <c r="BB75">
        <v>1</v>
      </c>
      <c r="BC75">
        <v>6.11</v>
      </c>
      <c r="BD75" t="s">
        <v>1069</v>
      </c>
      <c r="BE75" t="s">
        <v>1069</v>
      </c>
      <c r="BF75" t="s">
        <v>1069</v>
      </c>
      <c r="BG75" t="s">
        <v>1069</v>
      </c>
      <c r="BH75">
        <v>3</v>
      </c>
      <c r="BI75">
        <v>1</v>
      </c>
      <c r="BJ75" t="s">
        <v>1221</v>
      </c>
      <c r="BM75">
        <v>61001</v>
      </c>
      <c r="BN75">
        <v>0</v>
      </c>
      <c r="BO75" t="s">
        <v>1069</v>
      </c>
      <c r="BP75">
        <v>0</v>
      </c>
      <c r="BQ75">
        <v>6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1069</v>
      </c>
      <c r="BZ75">
        <v>79</v>
      </c>
      <c r="CA75">
        <v>50</v>
      </c>
      <c r="CE75">
        <v>0</v>
      </c>
      <c r="CF75">
        <v>0</v>
      </c>
      <c r="CG75">
        <v>0</v>
      </c>
      <c r="CM75">
        <v>0</v>
      </c>
      <c r="CN75" t="s">
        <v>1069</v>
      </c>
      <c r="CO75">
        <v>0</v>
      </c>
      <c r="CP75">
        <f t="shared" si="81"/>
        <v>4990.62</v>
      </c>
      <c r="CQ75">
        <f t="shared" si="82"/>
        <v>55.845400000000005</v>
      </c>
      <c r="CR75">
        <f t="shared" si="83"/>
        <v>0</v>
      </c>
      <c r="CS75">
        <f t="shared" si="84"/>
        <v>0</v>
      </c>
      <c r="CT75">
        <f t="shared" si="85"/>
        <v>0</v>
      </c>
      <c r="CU75">
        <f t="shared" si="86"/>
        <v>0</v>
      </c>
      <c r="CV75">
        <f t="shared" si="87"/>
        <v>0</v>
      </c>
      <c r="CW75">
        <f t="shared" si="88"/>
        <v>0</v>
      </c>
      <c r="CX75">
        <f t="shared" si="89"/>
        <v>0</v>
      </c>
      <c r="CY75">
        <f t="shared" si="90"/>
        <v>0</v>
      </c>
      <c r="CZ75">
        <f t="shared" si="91"/>
        <v>0</v>
      </c>
      <c r="DC75" t="s">
        <v>1069</v>
      </c>
      <c r="DD75" t="s">
        <v>1069</v>
      </c>
      <c r="DE75" t="s">
        <v>1069</v>
      </c>
      <c r="DF75" t="s">
        <v>1069</v>
      </c>
      <c r="DG75" t="s">
        <v>1069</v>
      </c>
      <c r="DH75" t="s">
        <v>1069</v>
      </c>
      <c r="DI75" t="s">
        <v>1069</v>
      </c>
      <c r="DJ75" t="s">
        <v>1069</v>
      </c>
      <c r="DK75" t="s">
        <v>1069</v>
      </c>
      <c r="DL75" t="s">
        <v>1069</v>
      </c>
      <c r="DM75" t="s">
        <v>1069</v>
      </c>
      <c r="DN75">
        <v>0</v>
      </c>
      <c r="DO75">
        <v>0</v>
      </c>
      <c r="DP75">
        <v>1</v>
      </c>
      <c r="DQ75">
        <v>1</v>
      </c>
      <c r="DU75">
        <v>1002</v>
      </c>
      <c r="DV75" t="s">
        <v>1220</v>
      </c>
      <c r="DW75" t="s">
        <v>1220</v>
      </c>
      <c r="DX75">
        <v>1</v>
      </c>
      <c r="EE75">
        <v>27029106</v>
      </c>
      <c r="EF75">
        <v>6</v>
      </c>
      <c r="EG75" t="s">
        <v>1107</v>
      </c>
      <c r="EH75">
        <v>0</v>
      </c>
      <c r="EI75" t="s">
        <v>1069</v>
      </c>
      <c r="EJ75">
        <v>1</v>
      </c>
      <c r="EK75">
        <v>61001</v>
      </c>
      <c r="EL75" t="s">
        <v>1212</v>
      </c>
      <c r="EM75" t="s">
        <v>1213</v>
      </c>
      <c r="EO75" t="s">
        <v>1069</v>
      </c>
      <c r="EQ75">
        <v>1024</v>
      </c>
      <c r="ER75">
        <v>9.14</v>
      </c>
      <c r="ES75">
        <v>9.14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2"/>
        <v>0</v>
      </c>
      <c r="FS75">
        <v>0</v>
      </c>
      <c r="FX75">
        <v>79</v>
      </c>
      <c r="FY75">
        <v>50</v>
      </c>
      <c r="GA75" t="s">
        <v>1069</v>
      </c>
      <c r="GD75">
        <v>0</v>
      </c>
      <c r="GF75">
        <v>-972933126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3"/>
        <v>0</v>
      </c>
      <c r="GM75">
        <f t="shared" si="94"/>
        <v>4990.62</v>
      </c>
      <c r="GN75">
        <f t="shared" si="95"/>
        <v>4990.62</v>
      </c>
      <c r="GO75">
        <f t="shared" si="96"/>
        <v>0</v>
      </c>
      <c r="GP75">
        <f t="shared" si="97"/>
        <v>0</v>
      </c>
      <c r="GR75">
        <v>0</v>
      </c>
      <c r="GS75">
        <v>3</v>
      </c>
      <c r="GT75">
        <v>0</v>
      </c>
      <c r="GU75" t="s">
        <v>1069</v>
      </c>
      <c r="GV75">
        <f t="shared" si="98"/>
        <v>0</v>
      </c>
      <c r="GW75">
        <v>1</v>
      </c>
      <c r="GX75">
        <f t="shared" si="99"/>
        <v>0</v>
      </c>
      <c r="HA75">
        <v>0</v>
      </c>
      <c r="HB75">
        <v>0</v>
      </c>
      <c r="HC75">
        <f t="shared" si="100"/>
        <v>0</v>
      </c>
      <c r="IK75">
        <v>0</v>
      </c>
    </row>
    <row r="76" spans="1:245">
      <c r="A76">
        <v>17</v>
      </c>
      <c r="B76">
        <v>1</v>
      </c>
      <c r="C76">
        <f ca="1">ROW(SmtRes!A184)</f>
        <v>184</v>
      </c>
      <c r="D76">
        <f ca="1">ROW(EtalonRes!A192)</f>
        <v>192</v>
      </c>
      <c r="E76" t="s">
        <v>1271</v>
      </c>
      <c r="F76" t="s">
        <v>1272</v>
      </c>
      <c r="G76" t="s">
        <v>1273</v>
      </c>
      <c r="H76" t="s">
        <v>1081</v>
      </c>
      <c r="I76">
        <f>ROUND((326.46+319.6)/100,9)</f>
        <v>6.4606000000000003</v>
      </c>
      <c r="J76">
        <v>0</v>
      </c>
      <c r="O76">
        <f t="shared" si="67"/>
        <v>13470.2</v>
      </c>
      <c r="P76">
        <f t="shared" si="68"/>
        <v>48.95</v>
      </c>
      <c r="Q76">
        <f t="shared" si="69"/>
        <v>840.41</v>
      </c>
      <c r="R76">
        <f t="shared" si="70"/>
        <v>497.38</v>
      </c>
      <c r="S76">
        <f t="shared" si="71"/>
        <v>12580.84</v>
      </c>
      <c r="T76">
        <f t="shared" si="72"/>
        <v>0</v>
      </c>
      <c r="U76">
        <f t="shared" si="73"/>
        <v>241.39062810000001</v>
      </c>
      <c r="V76">
        <f t="shared" si="74"/>
        <v>7.5104475000000006</v>
      </c>
      <c r="W76">
        <f t="shared" si="75"/>
        <v>0</v>
      </c>
      <c r="X76">
        <f t="shared" si="76"/>
        <v>12424.31</v>
      </c>
      <c r="Y76">
        <f t="shared" si="77"/>
        <v>6146.76</v>
      </c>
      <c r="AA76">
        <v>27906248</v>
      </c>
      <c r="AB76">
        <f t="shared" si="78"/>
        <v>341.24</v>
      </c>
      <c r="AC76">
        <f t="shared" si="101"/>
        <v>1.24</v>
      </c>
      <c r="AD76">
        <f>ROUND(((((ET76*1.25))-((EU76*1.25)))+AE76),2)</f>
        <v>21.29</v>
      </c>
      <c r="AE76">
        <f>ROUND(((EU76*1.25)),2)</f>
        <v>12.6</v>
      </c>
      <c r="AF76">
        <f>ROUND(((EV76*1.15)),2)</f>
        <v>318.70999999999998</v>
      </c>
      <c r="AG76">
        <f t="shared" si="79"/>
        <v>0</v>
      </c>
      <c r="AH76">
        <f>((EW76*1.15))</f>
        <v>37.363500000000002</v>
      </c>
      <c r="AI76">
        <f>((EX76*1.25))</f>
        <v>1.1625000000000001</v>
      </c>
      <c r="AJ76">
        <f t="shared" si="80"/>
        <v>0</v>
      </c>
      <c r="AK76">
        <v>295.41000000000003</v>
      </c>
      <c r="AL76">
        <v>1.24</v>
      </c>
      <c r="AM76">
        <v>17.03</v>
      </c>
      <c r="AN76">
        <v>10.08</v>
      </c>
      <c r="AO76">
        <v>277.14</v>
      </c>
      <c r="AP76">
        <v>0</v>
      </c>
      <c r="AQ76">
        <v>32.49</v>
      </c>
      <c r="AR76">
        <v>0.93</v>
      </c>
      <c r="AS76">
        <v>0</v>
      </c>
      <c r="AT76">
        <v>95</v>
      </c>
      <c r="AU76">
        <v>47</v>
      </c>
      <c r="AV76">
        <v>1</v>
      </c>
      <c r="AW76">
        <v>1</v>
      </c>
      <c r="AZ76">
        <v>6.11</v>
      </c>
      <c r="BA76">
        <v>6.11</v>
      </c>
      <c r="BB76">
        <v>6.11</v>
      </c>
      <c r="BC76">
        <v>6.11</v>
      </c>
      <c r="BD76" t="s">
        <v>1069</v>
      </c>
      <c r="BE76" t="s">
        <v>1069</v>
      </c>
      <c r="BF76" t="s">
        <v>1069</v>
      </c>
      <c r="BG76" t="s">
        <v>1069</v>
      </c>
      <c r="BH76">
        <v>0</v>
      </c>
      <c r="BI76">
        <v>1</v>
      </c>
      <c r="BJ76" t="s">
        <v>1274</v>
      </c>
      <c r="BM76">
        <v>15001</v>
      </c>
      <c r="BN76">
        <v>0</v>
      </c>
      <c r="BO76" t="s">
        <v>1069</v>
      </c>
      <c r="BP76">
        <v>0</v>
      </c>
      <c r="BQ76">
        <v>2</v>
      </c>
      <c r="BR76">
        <v>0</v>
      </c>
      <c r="BS76">
        <v>6.11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1069</v>
      </c>
      <c r="BZ76">
        <v>105</v>
      </c>
      <c r="CA76">
        <v>55</v>
      </c>
      <c r="CE76">
        <v>0</v>
      </c>
      <c r="CF76">
        <v>0</v>
      </c>
      <c r="CG76">
        <v>0</v>
      </c>
      <c r="CM76">
        <v>0</v>
      </c>
      <c r="CN76" t="s">
        <v>359</v>
      </c>
      <c r="CO76">
        <v>0</v>
      </c>
      <c r="CP76">
        <f t="shared" si="81"/>
        <v>13470.2</v>
      </c>
      <c r="CQ76">
        <f t="shared" si="82"/>
        <v>7.5764000000000005</v>
      </c>
      <c r="CR76">
        <f t="shared" si="83"/>
        <v>130.08189999999999</v>
      </c>
      <c r="CS76">
        <f t="shared" si="84"/>
        <v>76.986000000000004</v>
      </c>
      <c r="CT76">
        <f t="shared" si="85"/>
        <v>1947.3181</v>
      </c>
      <c r="CU76">
        <f t="shared" si="86"/>
        <v>0</v>
      </c>
      <c r="CV76">
        <f t="shared" si="87"/>
        <v>37.363500000000002</v>
      </c>
      <c r="CW76">
        <f t="shared" si="88"/>
        <v>1.1625000000000001</v>
      </c>
      <c r="CX76">
        <f t="shared" si="89"/>
        <v>0</v>
      </c>
      <c r="CY76">
        <f t="shared" si="90"/>
        <v>12424.308999999999</v>
      </c>
      <c r="CZ76">
        <f t="shared" si="91"/>
        <v>6146.7633999999998</v>
      </c>
      <c r="DC76" t="s">
        <v>1069</v>
      </c>
      <c r="DD76" t="s">
        <v>1069</v>
      </c>
      <c r="DE76" t="s">
        <v>1083</v>
      </c>
      <c r="DF76" t="s">
        <v>1083</v>
      </c>
      <c r="DG76" t="s">
        <v>1084</v>
      </c>
      <c r="DH76" t="s">
        <v>1069</v>
      </c>
      <c r="DI76" t="s">
        <v>1084</v>
      </c>
      <c r="DJ76" t="s">
        <v>1083</v>
      </c>
      <c r="DK76" t="s">
        <v>1069</v>
      </c>
      <c r="DL76" t="s">
        <v>1069</v>
      </c>
      <c r="DM76" t="s">
        <v>1069</v>
      </c>
      <c r="DN76">
        <v>0</v>
      </c>
      <c r="DO76">
        <v>0</v>
      </c>
      <c r="DP76">
        <v>1</v>
      </c>
      <c r="DQ76">
        <v>1</v>
      </c>
      <c r="DU76">
        <v>1005</v>
      </c>
      <c r="DV76" t="s">
        <v>1081</v>
      </c>
      <c r="DW76" t="s">
        <v>1081</v>
      </c>
      <c r="DX76">
        <v>100</v>
      </c>
      <c r="EE76">
        <v>27029049</v>
      </c>
      <c r="EF76">
        <v>2</v>
      </c>
      <c r="EG76" t="s">
        <v>1085</v>
      </c>
      <c r="EH76">
        <v>0</v>
      </c>
      <c r="EI76" t="s">
        <v>1069</v>
      </c>
      <c r="EJ76">
        <v>1</v>
      </c>
      <c r="EK76">
        <v>15001</v>
      </c>
      <c r="EL76" t="s">
        <v>1169</v>
      </c>
      <c r="EM76" t="s">
        <v>1170</v>
      </c>
      <c r="EO76" t="s">
        <v>1088</v>
      </c>
      <c r="EQ76">
        <v>0</v>
      </c>
      <c r="ER76">
        <v>295.41000000000003</v>
      </c>
      <c r="ES76">
        <v>1.24</v>
      </c>
      <c r="ET76">
        <v>17.03</v>
      </c>
      <c r="EU76">
        <v>10.08</v>
      </c>
      <c r="EV76">
        <v>277.14</v>
      </c>
      <c r="EW76">
        <v>32.49</v>
      </c>
      <c r="EX76">
        <v>0.93</v>
      </c>
      <c r="EY76">
        <v>0</v>
      </c>
      <c r="FQ76">
        <v>0</v>
      </c>
      <c r="FR76">
        <f t="shared" si="92"/>
        <v>0</v>
      </c>
      <c r="FS76">
        <v>0</v>
      </c>
      <c r="FT76" t="s">
        <v>1089</v>
      </c>
      <c r="FU76" t="s">
        <v>1090</v>
      </c>
      <c r="FX76">
        <v>94.5</v>
      </c>
      <c r="FY76">
        <v>46.75</v>
      </c>
      <c r="GA76" t="s">
        <v>1069</v>
      </c>
      <c r="GD76">
        <v>0</v>
      </c>
      <c r="GF76">
        <v>-357803777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3"/>
        <v>0</v>
      </c>
      <c r="GM76">
        <f t="shared" si="94"/>
        <v>32041.27</v>
      </c>
      <c r="GN76">
        <f t="shared" si="95"/>
        <v>32041.27</v>
      </c>
      <c r="GO76">
        <f t="shared" si="96"/>
        <v>0</v>
      </c>
      <c r="GP76">
        <f t="shared" si="97"/>
        <v>0</v>
      </c>
      <c r="GR76">
        <v>0</v>
      </c>
      <c r="GS76">
        <v>3</v>
      </c>
      <c r="GT76">
        <v>0</v>
      </c>
      <c r="GU76" t="s">
        <v>1069</v>
      </c>
      <c r="GV76">
        <f t="shared" si="98"/>
        <v>0</v>
      </c>
      <c r="GW76">
        <v>1</v>
      </c>
      <c r="GX76">
        <f t="shared" si="99"/>
        <v>0</v>
      </c>
      <c r="HA76">
        <v>0</v>
      </c>
      <c r="HB76">
        <v>0</v>
      </c>
      <c r="HC76">
        <f t="shared" si="100"/>
        <v>0</v>
      </c>
      <c r="IK76">
        <v>0</v>
      </c>
    </row>
    <row r="77" spans="1:245">
      <c r="A77">
        <v>18</v>
      </c>
      <c r="B77">
        <v>1</v>
      </c>
      <c r="C77">
        <v>183</v>
      </c>
      <c r="E77" t="s">
        <v>1275</v>
      </c>
      <c r="F77" t="s">
        <v>1241</v>
      </c>
      <c r="G77" t="s">
        <v>1242</v>
      </c>
      <c r="H77" t="s">
        <v>1094</v>
      </c>
      <c r="I77">
        <f>I76*J77</f>
        <v>5.4915099999999999</v>
      </c>
      <c r="J77">
        <v>0.85</v>
      </c>
      <c r="O77">
        <f t="shared" si="67"/>
        <v>37348.32</v>
      </c>
      <c r="P77">
        <f t="shared" si="68"/>
        <v>37348.32</v>
      </c>
      <c r="Q77">
        <f t="shared" si="69"/>
        <v>0</v>
      </c>
      <c r="R77">
        <f t="shared" si="70"/>
        <v>0</v>
      </c>
      <c r="S77">
        <f t="shared" si="71"/>
        <v>0</v>
      </c>
      <c r="T77">
        <f t="shared" si="72"/>
        <v>0</v>
      </c>
      <c r="U77">
        <f t="shared" si="73"/>
        <v>0</v>
      </c>
      <c r="V77">
        <f t="shared" si="74"/>
        <v>0</v>
      </c>
      <c r="W77">
        <f t="shared" si="75"/>
        <v>0</v>
      </c>
      <c r="X77">
        <f t="shared" si="76"/>
        <v>0</v>
      </c>
      <c r="Y77">
        <f t="shared" si="77"/>
        <v>0</v>
      </c>
      <c r="AA77">
        <v>27906248</v>
      </c>
      <c r="AB77">
        <f t="shared" si="78"/>
        <v>1113.1099999999999</v>
      </c>
      <c r="AC77">
        <f t="shared" si="101"/>
        <v>1113.1099999999999</v>
      </c>
      <c r="AD77">
        <f>ROUND((((ET77)-(EU77))+AE77),2)</f>
        <v>0</v>
      </c>
      <c r="AE77">
        <f>ROUND((EU77),2)</f>
        <v>0</v>
      </c>
      <c r="AF77">
        <f>ROUND((EV77),2)</f>
        <v>0</v>
      </c>
      <c r="AG77">
        <f t="shared" si="79"/>
        <v>0</v>
      </c>
      <c r="AH77">
        <f>(EW77)</f>
        <v>0</v>
      </c>
      <c r="AI77">
        <f>(EX77)</f>
        <v>0</v>
      </c>
      <c r="AJ77">
        <f t="shared" si="80"/>
        <v>0</v>
      </c>
      <c r="AK77">
        <v>1113.1099999999999</v>
      </c>
      <c r="AL77">
        <v>1113.1099999999999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79</v>
      </c>
      <c r="AU77">
        <v>50</v>
      </c>
      <c r="AV77">
        <v>1</v>
      </c>
      <c r="AW77">
        <v>1</v>
      </c>
      <c r="AZ77">
        <v>6.11</v>
      </c>
      <c r="BA77">
        <v>1</v>
      </c>
      <c r="BB77">
        <v>1</v>
      </c>
      <c r="BC77">
        <v>6.11</v>
      </c>
      <c r="BD77" t="s">
        <v>1069</v>
      </c>
      <c r="BE77" t="s">
        <v>1069</v>
      </c>
      <c r="BF77" t="s">
        <v>1069</v>
      </c>
      <c r="BG77" t="s">
        <v>1069</v>
      </c>
      <c r="BH77">
        <v>3</v>
      </c>
      <c r="BI77">
        <v>1</v>
      </c>
      <c r="BJ77" t="s">
        <v>1243</v>
      </c>
      <c r="BM77">
        <v>61001</v>
      </c>
      <c r="BN77">
        <v>0</v>
      </c>
      <c r="BO77" t="s">
        <v>1069</v>
      </c>
      <c r="BP77">
        <v>0</v>
      </c>
      <c r="BQ77">
        <v>6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1069</v>
      </c>
      <c r="BZ77">
        <v>79</v>
      </c>
      <c r="CA77">
        <v>50</v>
      </c>
      <c r="CE77">
        <v>0</v>
      </c>
      <c r="CF77">
        <v>0</v>
      </c>
      <c r="CG77">
        <v>0</v>
      </c>
      <c r="CM77">
        <v>0</v>
      </c>
      <c r="CN77" t="s">
        <v>1069</v>
      </c>
      <c r="CO77">
        <v>0</v>
      </c>
      <c r="CP77">
        <f t="shared" si="81"/>
        <v>37348.32</v>
      </c>
      <c r="CQ77">
        <f t="shared" si="82"/>
        <v>6801.1021000000001</v>
      </c>
      <c r="CR77">
        <f t="shared" si="83"/>
        <v>0</v>
      </c>
      <c r="CS77">
        <f t="shared" si="84"/>
        <v>0</v>
      </c>
      <c r="CT77">
        <f t="shared" si="85"/>
        <v>0</v>
      </c>
      <c r="CU77">
        <f t="shared" si="86"/>
        <v>0</v>
      </c>
      <c r="CV77">
        <f t="shared" si="87"/>
        <v>0</v>
      </c>
      <c r="CW77">
        <f t="shared" si="88"/>
        <v>0</v>
      </c>
      <c r="CX77">
        <f t="shared" si="89"/>
        <v>0</v>
      </c>
      <c r="CY77">
        <f t="shared" si="90"/>
        <v>0</v>
      </c>
      <c r="CZ77">
        <f t="shared" si="91"/>
        <v>0</v>
      </c>
      <c r="DC77" t="s">
        <v>1069</v>
      </c>
      <c r="DD77" t="s">
        <v>1069</v>
      </c>
      <c r="DE77" t="s">
        <v>1069</v>
      </c>
      <c r="DF77" t="s">
        <v>1069</v>
      </c>
      <c r="DG77" t="s">
        <v>1069</v>
      </c>
      <c r="DH77" t="s">
        <v>1069</v>
      </c>
      <c r="DI77" t="s">
        <v>1069</v>
      </c>
      <c r="DJ77" t="s">
        <v>1069</v>
      </c>
      <c r="DK77" t="s">
        <v>1069</v>
      </c>
      <c r="DL77" t="s">
        <v>1069</v>
      </c>
      <c r="DM77" t="s">
        <v>1069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1094</v>
      </c>
      <c r="DW77" t="s">
        <v>1094</v>
      </c>
      <c r="DX77">
        <v>1000</v>
      </c>
      <c r="EE77">
        <v>27029106</v>
      </c>
      <c r="EF77">
        <v>6</v>
      </c>
      <c r="EG77" t="s">
        <v>1107</v>
      </c>
      <c r="EH77">
        <v>0</v>
      </c>
      <c r="EI77" t="s">
        <v>1069</v>
      </c>
      <c r="EJ77">
        <v>1</v>
      </c>
      <c r="EK77">
        <v>61001</v>
      </c>
      <c r="EL77" t="s">
        <v>1212</v>
      </c>
      <c r="EM77" t="s">
        <v>1213</v>
      </c>
      <c r="EO77" t="s">
        <v>1069</v>
      </c>
      <c r="EQ77">
        <v>0</v>
      </c>
      <c r="ER77">
        <v>1113.1099999999999</v>
      </c>
      <c r="ES77">
        <v>1113.1099999999999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2"/>
        <v>0</v>
      </c>
      <c r="FS77">
        <v>0</v>
      </c>
      <c r="FX77">
        <v>79</v>
      </c>
      <c r="FY77">
        <v>50</v>
      </c>
      <c r="GA77" t="s">
        <v>1069</v>
      </c>
      <c r="GD77">
        <v>0</v>
      </c>
      <c r="GF77">
        <v>-2099882780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3"/>
        <v>0</v>
      </c>
      <c r="GM77">
        <f t="shared" si="94"/>
        <v>37348.32</v>
      </c>
      <c r="GN77">
        <f t="shared" si="95"/>
        <v>37348.32</v>
      </c>
      <c r="GO77">
        <f t="shared" si="96"/>
        <v>0</v>
      </c>
      <c r="GP77">
        <f t="shared" si="97"/>
        <v>0</v>
      </c>
      <c r="GR77">
        <v>0</v>
      </c>
      <c r="GS77">
        <v>3</v>
      </c>
      <c r="GT77">
        <v>0</v>
      </c>
      <c r="GU77" t="s">
        <v>1069</v>
      </c>
      <c r="GV77">
        <f t="shared" si="98"/>
        <v>0</v>
      </c>
      <c r="GW77">
        <v>1</v>
      </c>
      <c r="GX77">
        <f t="shared" si="99"/>
        <v>0</v>
      </c>
      <c r="HA77">
        <v>0</v>
      </c>
      <c r="HB77">
        <v>0</v>
      </c>
      <c r="HC77">
        <f t="shared" si="100"/>
        <v>0</v>
      </c>
      <c r="IK77">
        <v>0</v>
      </c>
    </row>
    <row r="78" spans="1:245">
      <c r="A78">
        <v>18</v>
      </c>
      <c r="B78">
        <v>1</v>
      </c>
      <c r="C78">
        <v>184</v>
      </c>
      <c r="E78" t="s">
        <v>1276</v>
      </c>
      <c r="F78" t="s">
        <v>1218</v>
      </c>
      <c r="G78" t="s">
        <v>1219</v>
      </c>
      <c r="H78" t="s">
        <v>1220</v>
      </c>
      <c r="I78">
        <f>I76*J78</f>
        <v>83.987799999999993</v>
      </c>
      <c r="J78">
        <v>12.999999999999998</v>
      </c>
      <c r="O78">
        <f t="shared" si="67"/>
        <v>4690.33</v>
      </c>
      <c r="P78">
        <f t="shared" si="68"/>
        <v>4690.33</v>
      </c>
      <c r="Q78">
        <f t="shared" si="69"/>
        <v>0</v>
      </c>
      <c r="R78">
        <f t="shared" si="70"/>
        <v>0</v>
      </c>
      <c r="S78">
        <f t="shared" si="71"/>
        <v>0</v>
      </c>
      <c r="T78">
        <f t="shared" si="72"/>
        <v>0</v>
      </c>
      <c r="U78">
        <f t="shared" si="73"/>
        <v>0</v>
      </c>
      <c r="V78">
        <f t="shared" si="74"/>
        <v>0</v>
      </c>
      <c r="W78">
        <f t="shared" si="75"/>
        <v>0</v>
      </c>
      <c r="X78">
        <f t="shared" si="76"/>
        <v>0</v>
      </c>
      <c r="Y78">
        <f t="shared" si="77"/>
        <v>0</v>
      </c>
      <c r="AA78">
        <v>27906248</v>
      </c>
      <c r="AB78">
        <f t="shared" si="78"/>
        <v>9.14</v>
      </c>
      <c r="AC78">
        <f t="shared" si="101"/>
        <v>9.14</v>
      </c>
      <c r="AD78">
        <f>ROUND((((ET78)-(EU78))+AE78),2)</f>
        <v>0</v>
      </c>
      <c r="AE78">
        <f>ROUND((EU78),2)</f>
        <v>0</v>
      </c>
      <c r="AF78">
        <f>ROUND((EV78),2)</f>
        <v>0</v>
      </c>
      <c r="AG78">
        <f t="shared" si="79"/>
        <v>0</v>
      </c>
      <c r="AH78">
        <f>(EW78)</f>
        <v>0</v>
      </c>
      <c r="AI78">
        <f>(EX78)</f>
        <v>0</v>
      </c>
      <c r="AJ78">
        <f t="shared" si="80"/>
        <v>0</v>
      </c>
      <c r="AK78">
        <v>9.14</v>
      </c>
      <c r="AL78">
        <v>9.14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79</v>
      </c>
      <c r="AU78">
        <v>50</v>
      </c>
      <c r="AV78">
        <v>1</v>
      </c>
      <c r="AW78">
        <v>1</v>
      </c>
      <c r="AZ78">
        <v>6.11</v>
      </c>
      <c r="BA78">
        <v>1</v>
      </c>
      <c r="BB78">
        <v>1</v>
      </c>
      <c r="BC78">
        <v>6.11</v>
      </c>
      <c r="BD78" t="s">
        <v>1069</v>
      </c>
      <c r="BE78" t="s">
        <v>1069</v>
      </c>
      <c r="BF78" t="s">
        <v>1069</v>
      </c>
      <c r="BG78" t="s">
        <v>1069</v>
      </c>
      <c r="BH78">
        <v>3</v>
      </c>
      <c r="BI78">
        <v>1</v>
      </c>
      <c r="BJ78" t="s">
        <v>1221</v>
      </c>
      <c r="BM78">
        <v>61001</v>
      </c>
      <c r="BN78">
        <v>0</v>
      </c>
      <c r="BO78" t="s">
        <v>1069</v>
      </c>
      <c r="BP78">
        <v>0</v>
      </c>
      <c r="BQ78">
        <v>6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1069</v>
      </c>
      <c r="BZ78">
        <v>79</v>
      </c>
      <c r="CA78">
        <v>50</v>
      </c>
      <c r="CE78">
        <v>0</v>
      </c>
      <c r="CF78">
        <v>0</v>
      </c>
      <c r="CG78">
        <v>0</v>
      </c>
      <c r="CM78">
        <v>0</v>
      </c>
      <c r="CN78" t="s">
        <v>1069</v>
      </c>
      <c r="CO78">
        <v>0</v>
      </c>
      <c r="CP78">
        <f t="shared" si="81"/>
        <v>4690.33</v>
      </c>
      <c r="CQ78">
        <f t="shared" si="82"/>
        <v>55.845400000000005</v>
      </c>
      <c r="CR78">
        <f t="shared" si="83"/>
        <v>0</v>
      </c>
      <c r="CS78">
        <f t="shared" si="84"/>
        <v>0</v>
      </c>
      <c r="CT78">
        <f t="shared" si="85"/>
        <v>0</v>
      </c>
      <c r="CU78">
        <f t="shared" si="86"/>
        <v>0</v>
      </c>
      <c r="CV78">
        <f t="shared" si="87"/>
        <v>0</v>
      </c>
      <c r="CW78">
        <f t="shared" si="88"/>
        <v>0</v>
      </c>
      <c r="CX78">
        <f t="shared" si="89"/>
        <v>0</v>
      </c>
      <c r="CY78">
        <f t="shared" si="90"/>
        <v>0</v>
      </c>
      <c r="CZ78">
        <f t="shared" si="91"/>
        <v>0</v>
      </c>
      <c r="DC78" t="s">
        <v>1069</v>
      </c>
      <c r="DD78" t="s">
        <v>1069</v>
      </c>
      <c r="DE78" t="s">
        <v>1069</v>
      </c>
      <c r="DF78" t="s">
        <v>1069</v>
      </c>
      <c r="DG78" t="s">
        <v>1069</v>
      </c>
      <c r="DH78" t="s">
        <v>1069</v>
      </c>
      <c r="DI78" t="s">
        <v>1069</v>
      </c>
      <c r="DJ78" t="s">
        <v>1069</v>
      </c>
      <c r="DK78" t="s">
        <v>1069</v>
      </c>
      <c r="DL78" t="s">
        <v>1069</v>
      </c>
      <c r="DM78" t="s">
        <v>1069</v>
      </c>
      <c r="DN78">
        <v>0</v>
      </c>
      <c r="DO78">
        <v>0</v>
      </c>
      <c r="DP78">
        <v>1</v>
      </c>
      <c r="DQ78">
        <v>1</v>
      </c>
      <c r="DU78">
        <v>1002</v>
      </c>
      <c r="DV78" t="s">
        <v>1220</v>
      </c>
      <c r="DW78" t="s">
        <v>1220</v>
      </c>
      <c r="DX78">
        <v>1</v>
      </c>
      <c r="EE78">
        <v>27029106</v>
      </c>
      <c r="EF78">
        <v>6</v>
      </c>
      <c r="EG78" t="s">
        <v>1107</v>
      </c>
      <c r="EH78">
        <v>0</v>
      </c>
      <c r="EI78" t="s">
        <v>1069</v>
      </c>
      <c r="EJ78">
        <v>1</v>
      </c>
      <c r="EK78">
        <v>61001</v>
      </c>
      <c r="EL78" t="s">
        <v>1212</v>
      </c>
      <c r="EM78" t="s">
        <v>1213</v>
      </c>
      <c r="EO78" t="s">
        <v>1069</v>
      </c>
      <c r="EQ78">
        <v>0</v>
      </c>
      <c r="ER78">
        <v>9.14</v>
      </c>
      <c r="ES78">
        <v>9.14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2"/>
        <v>0</v>
      </c>
      <c r="FS78">
        <v>0</v>
      </c>
      <c r="FX78">
        <v>79</v>
      </c>
      <c r="FY78">
        <v>50</v>
      </c>
      <c r="GA78" t="s">
        <v>1069</v>
      </c>
      <c r="GD78">
        <v>0</v>
      </c>
      <c r="GF78">
        <v>-972933126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3"/>
        <v>0</v>
      </c>
      <c r="GM78">
        <f t="shared" si="94"/>
        <v>4690.33</v>
      </c>
      <c r="GN78">
        <f t="shared" si="95"/>
        <v>4690.33</v>
      </c>
      <c r="GO78">
        <f t="shared" si="96"/>
        <v>0</v>
      </c>
      <c r="GP78">
        <f t="shared" si="97"/>
        <v>0</v>
      </c>
      <c r="GR78">
        <v>0</v>
      </c>
      <c r="GS78">
        <v>3</v>
      </c>
      <c r="GT78">
        <v>0</v>
      </c>
      <c r="GU78" t="s">
        <v>1069</v>
      </c>
      <c r="GV78">
        <f t="shared" si="98"/>
        <v>0</v>
      </c>
      <c r="GW78">
        <v>1</v>
      </c>
      <c r="GX78">
        <f t="shared" si="99"/>
        <v>0</v>
      </c>
      <c r="HA78">
        <v>0</v>
      </c>
      <c r="HB78">
        <v>0</v>
      </c>
      <c r="HC78">
        <f t="shared" si="100"/>
        <v>0</v>
      </c>
      <c r="IK78">
        <v>0</v>
      </c>
    </row>
    <row r="79" spans="1:245">
      <c r="A79">
        <v>17</v>
      </c>
      <c r="B79">
        <v>1</v>
      </c>
      <c r="C79">
        <f ca="1">ROW(SmtRes!A191)</f>
        <v>191</v>
      </c>
      <c r="D79">
        <f ca="1">ROW(EtalonRes!A199)</f>
        <v>199</v>
      </c>
      <c r="E79" t="s">
        <v>1277</v>
      </c>
      <c r="F79" t="s">
        <v>1278</v>
      </c>
      <c r="G79" t="s">
        <v>1279</v>
      </c>
      <c r="H79" t="s">
        <v>1081</v>
      </c>
      <c r="I79">
        <f>ROUND(I76,9)</f>
        <v>6.4606000000000003</v>
      </c>
      <c r="J79">
        <v>0</v>
      </c>
      <c r="O79">
        <f t="shared" si="67"/>
        <v>25757.75</v>
      </c>
      <c r="P79">
        <f t="shared" si="68"/>
        <v>94.74</v>
      </c>
      <c r="Q79">
        <f t="shared" si="69"/>
        <v>1657.92</v>
      </c>
      <c r="R79">
        <f t="shared" si="70"/>
        <v>976.99</v>
      </c>
      <c r="S79">
        <f t="shared" si="71"/>
        <v>24005.09</v>
      </c>
      <c r="T79">
        <f t="shared" si="72"/>
        <v>0</v>
      </c>
      <c r="U79">
        <f t="shared" si="73"/>
        <v>460.64078000000001</v>
      </c>
      <c r="V79">
        <f t="shared" si="74"/>
        <v>14.536350000000001</v>
      </c>
      <c r="W79">
        <f t="shared" si="75"/>
        <v>0</v>
      </c>
      <c r="X79">
        <f t="shared" si="76"/>
        <v>23732.98</v>
      </c>
      <c r="Y79">
        <f t="shared" si="77"/>
        <v>11741.58</v>
      </c>
      <c r="AA79">
        <v>27906248</v>
      </c>
      <c r="AB79">
        <f t="shared" si="78"/>
        <v>652.52</v>
      </c>
      <c r="AC79">
        <f>ROUND(((ES79*20)),2)</f>
        <v>2.4</v>
      </c>
      <c r="AD79">
        <f>ROUND(((((ET79*1.25*20))-((EU79*1.25*20)))+AE79),2)</f>
        <v>42</v>
      </c>
      <c r="AE79">
        <f>ROUND(((EU79*1.25*20)),2)</f>
        <v>24.75</v>
      </c>
      <c r="AF79">
        <f>ROUND(((EV79*1.15*20)),2)</f>
        <v>608.12</v>
      </c>
      <c r="AG79">
        <f t="shared" si="79"/>
        <v>0</v>
      </c>
      <c r="AH79">
        <f>((EW79*1.15*20))</f>
        <v>71.3</v>
      </c>
      <c r="AI79">
        <f>((EX79*1.25*20))</f>
        <v>2.25</v>
      </c>
      <c r="AJ79">
        <f t="shared" si="80"/>
        <v>0</v>
      </c>
      <c r="AK79">
        <v>28.24</v>
      </c>
      <c r="AL79">
        <v>0.12</v>
      </c>
      <c r="AM79">
        <v>1.68</v>
      </c>
      <c r="AN79">
        <v>0.99</v>
      </c>
      <c r="AO79">
        <v>26.44</v>
      </c>
      <c r="AP79">
        <v>0</v>
      </c>
      <c r="AQ79">
        <v>3.1</v>
      </c>
      <c r="AR79">
        <v>0.09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6.11</v>
      </c>
      <c r="BA79">
        <v>6.11</v>
      </c>
      <c r="BB79">
        <v>6.11</v>
      </c>
      <c r="BC79">
        <v>6.11</v>
      </c>
      <c r="BD79" t="s">
        <v>1069</v>
      </c>
      <c r="BE79" t="s">
        <v>1069</v>
      </c>
      <c r="BF79" t="s">
        <v>1069</v>
      </c>
      <c r="BG79" t="s">
        <v>1069</v>
      </c>
      <c r="BH79">
        <v>0</v>
      </c>
      <c r="BI79">
        <v>1</v>
      </c>
      <c r="BJ79" t="s">
        <v>1280</v>
      </c>
      <c r="BM79">
        <v>15001</v>
      </c>
      <c r="BN79">
        <v>0</v>
      </c>
      <c r="BO79" t="s">
        <v>1069</v>
      </c>
      <c r="BP79">
        <v>0</v>
      </c>
      <c r="BQ79">
        <v>2</v>
      </c>
      <c r="BR79">
        <v>0</v>
      </c>
      <c r="BS79">
        <v>6.11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1069</v>
      </c>
      <c r="BZ79">
        <v>105</v>
      </c>
      <c r="CA79">
        <v>55</v>
      </c>
      <c r="CE79">
        <v>0</v>
      </c>
      <c r="CF79">
        <v>0</v>
      </c>
      <c r="CG79">
        <v>0</v>
      </c>
      <c r="CM79">
        <v>0</v>
      </c>
      <c r="CN79" t="s">
        <v>359</v>
      </c>
      <c r="CO79">
        <v>0</v>
      </c>
      <c r="CP79">
        <f t="shared" si="81"/>
        <v>25757.75</v>
      </c>
      <c r="CQ79">
        <f t="shared" si="82"/>
        <v>14.664</v>
      </c>
      <c r="CR79">
        <f t="shared" si="83"/>
        <v>256.62</v>
      </c>
      <c r="CS79">
        <f t="shared" si="84"/>
        <v>151.2225</v>
      </c>
      <c r="CT79">
        <f t="shared" si="85"/>
        <v>3715.6132000000002</v>
      </c>
      <c r="CU79">
        <f t="shared" si="86"/>
        <v>0</v>
      </c>
      <c r="CV79">
        <f t="shared" si="87"/>
        <v>71.3</v>
      </c>
      <c r="CW79">
        <f t="shared" si="88"/>
        <v>2.25</v>
      </c>
      <c r="CX79">
        <f t="shared" si="89"/>
        <v>0</v>
      </c>
      <c r="CY79">
        <f t="shared" si="90"/>
        <v>23732.976000000002</v>
      </c>
      <c r="CZ79">
        <f t="shared" si="91"/>
        <v>11741.577600000001</v>
      </c>
      <c r="DC79" t="s">
        <v>1069</v>
      </c>
      <c r="DD79" t="s">
        <v>1234</v>
      </c>
      <c r="DE79" t="s">
        <v>1235</v>
      </c>
      <c r="DF79" t="s">
        <v>1235</v>
      </c>
      <c r="DG79" t="s">
        <v>1236</v>
      </c>
      <c r="DH79" t="s">
        <v>1069</v>
      </c>
      <c r="DI79" t="s">
        <v>1236</v>
      </c>
      <c r="DJ79" t="s">
        <v>1235</v>
      </c>
      <c r="DK79" t="s">
        <v>1069</v>
      </c>
      <c r="DL79" t="s">
        <v>1069</v>
      </c>
      <c r="DM79" t="s">
        <v>1069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1081</v>
      </c>
      <c r="DW79" t="s">
        <v>1081</v>
      </c>
      <c r="DX79">
        <v>100</v>
      </c>
      <c r="EE79">
        <v>27029049</v>
      </c>
      <c r="EF79">
        <v>2</v>
      </c>
      <c r="EG79" t="s">
        <v>1085</v>
      </c>
      <c r="EH79">
        <v>0</v>
      </c>
      <c r="EI79" t="s">
        <v>1069</v>
      </c>
      <c r="EJ79">
        <v>1</v>
      </c>
      <c r="EK79">
        <v>15001</v>
      </c>
      <c r="EL79" t="s">
        <v>1169</v>
      </c>
      <c r="EM79" t="s">
        <v>1170</v>
      </c>
      <c r="EO79" t="s">
        <v>1088</v>
      </c>
      <c r="EQ79">
        <v>0</v>
      </c>
      <c r="ER79">
        <v>28.24</v>
      </c>
      <c r="ES79">
        <v>0.12</v>
      </c>
      <c r="ET79">
        <v>1.68</v>
      </c>
      <c r="EU79">
        <v>0.99</v>
      </c>
      <c r="EV79">
        <v>26.44</v>
      </c>
      <c r="EW79">
        <v>3.1</v>
      </c>
      <c r="EX79">
        <v>0.09</v>
      </c>
      <c r="EY79">
        <v>0</v>
      </c>
      <c r="FQ79">
        <v>0</v>
      </c>
      <c r="FR79">
        <f t="shared" si="92"/>
        <v>0</v>
      </c>
      <c r="FS79">
        <v>0</v>
      </c>
      <c r="FT79" t="s">
        <v>1089</v>
      </c>
      <c r="FU79" t="s">
        <v>1090</v>
      </c>
      <c r="FX79">
        <v>94.5</v>
      </c>
      <c r="FY79">
        <v>46.75</v>
      </c>
      <c r="GA79" t="s">
        <v>1069</v>
      </c>
      <c r="GD79">
        <v>0</v>
      </c>
      <c r="GF79">
        <v>-1315765899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3"/>
        <v>0</v>
      </c>
      <c r="GM79">
        <f t="shared" si="94"/>
        <v>61232.31</v>
      </c>
      <c r="GN79">
        <f t="shared" si="95"/>
        <v>61232.31</v>
      </c>
      <c r="GO79">
        <f t="shared" si="96"/>
        <v>0</v>
      </c>
      <c r="GP79">
        <f t="shared" si="97"/>
        <v>0</v>
      </c>
      <c r="GR79">
        <v>0</v>
      </c>
      <c r="GS79">
        <v>3</v>
      </c>
      <c r="GT79">
        <v>0</v>
      </c>
      <c r="GU79" t="s">
        <v>1069</v>
      </c>
      <c r="GV79">
        <f t="shared" si="98"/>
        <v>0</v>
      </c>
      <c r="GW79">
        <v>1</v>
      </c>
      <c r="GX79">
        <f t="shared" si="99"/>
        <v>0</v>
      </c>
      <c r="HA79">
        <v>0</v>
      </c>
      <c r="HB79">
        <v>0</v>
      </c>
      <c r="HC79">
        <f t="shared" si="100"/>
        <v>0</v>
      </c>
      <c r="IK79">
        <v>0</v>
      </c>
    </row>
    <row r="80" spans="1:245">
      <c r="A80">
        <v>18</v>
      </c>
      <c r="B80">
        <v>1</v>
      </c>
      <c r="C80">
        <v>191</v>
      </c>
      <c r="E80" t="s">
        <v>1281</v>
      </c>
      <c r="F80" t="s">
        <v>1241</v>
      </c>
      <c r="G80" t="s">
        <v>1242</v>
      </c>
      <c r="H80" t="s">
        <v>1094</v>
      </c>
      <c r="I80">
        <f>I79*J80</f>
        <v>10.98302</v>
      </c>
      <c r="J80">
        <v>1.7</v>
      </c>
      <c r="O80">
        <f t="shared" si="67"/>
        <v>74696.639999999999</v>
      </c>
      <c r="P80">
        <f t="shared" si="68"/>
        <v>74696.639999999999</v>
      </c>
      <c r="Q80">
        <f t="shared" si="69"/>
        <v>0</v>
      </c>
      <c r="R80">
        <f t="shared" si="70"/>
        <v>0</v>
      </c>
      <c r="S80">
        <f t="shared" si="71"/>
        <v>0</v>
      </c>
      <c r="T80">
        <f t="shared" si="72"/>
        <v>0</v>
      </c>
      <c r="U80">
        <f t="shared" si="73"/>
        <v>0</v>
      </c>
      <c r="V80">
        <f t="shared" si="74"/>
        <v>0</v>
      </c>
      <c r="W80">
        <f t="shared" si="75"/>
        <v>0</v>
      </c>
      <c r="X80">
        <f t="shared" si="76"/>
        <v>0</v>
      </c>
      <c r="Y80">
        <f t="shared" si="77"/>
        <v>0</v>
      </c>
      <c r="AA80">
        <v>27906248</v>
      </c>
      <c r="AB80">
        <f t="shared" si="78"/>
        <v>1113.1099999999999</v>
      </c>
      <c r="AC80">
        <f t="shared" ref="AC80:AC111" si="104">ROUND((ES80),2)</f>
        <v>1113.1099999999999</v>
      </c>
      <c r="AD80">
        <f>ROUND((((ET80)-(EU80))+AE80),2)</f>
        <v>0</v>
      </c>
      <c r="AE80">
        <f>ROUND((EU80),2)</f>
        <v>0</v>
      </c>
      <c r="AF80">
        <f>ROUND((EV80),2)</f>
        <v>0</v>
      </c>
      <c r="AG80">
        <f t="shared" si="79"/>
        <v>0</v>
      </c>
      <c r="AH80">
        <f>(EW80)</f>
        <v>0</v>
      </c>
      <c r="AI80">
        <f>(EX80)</f>
        <v>0</v>
      </c>
      <c r="AJ80">
        <f t="shared" si="80"/>
        <v>0</v>
      </c>
      <c r="AK80">
        <v>1113.1099999999999</v>
      </c>
      <c r="AL80">
        <v>1113.1099999999999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79</v>
      </c>
      <c r="AU80">
        <v>50</v>
      </c>
      <c r="AV80">
        <v>1</v>
      </c>
      <c r="AW80">
        <v>1</v>
      </c>
      <c r="AZ80">
        <v>6.11</v>
      </c>
      <c r="BA80">
        <v>1</v>
      </c>
      <c r="BB80">
        <v>1</v>
      </c>
      <c r="BC80">
        <v>6.11</v>
      </c>
      <c r="BD80" t="s">
        <v>1069</v>
      </c>
      <c r="BE80" t="s">
        <v>1069</v>
      </c>
      <c r="BF80" t="s">
        <v>1069</v>
      </c>
      <c r="BG80" t="s">
        <v>1069</v>
      </c>
      <c r="BH80">
        <v>3</v>
      </c>
      <c r="BI80">
        <v>1</v>
      </c>
      <c r="BJ80" t="s">
        <v>1243</v>
      </c>
      <c r="BM80">
        <v>61001</v>
      </c>
      <c r="BN80">
        <v>0</v>
      </c>
      <c r="BO80" t="s">
        <v>1069</v>
      </c>
      <c r="BP80">
        <v>0</v>
      </c>
      <c r="BQ80">
        <v>6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1069</v>
      </c>
      <c r="BZ80">
        <v>79</v>
      </c>
      <c r="CA80">
        <v>50</v>
      </c>
      <c r="CE80">
        <v>0</v>
      </c>
      <c r="CF80">
        <v>0</v>
      </c>
      <c r="CG80">
        <v>0</v>
      </c>
      <c r="CM80">
        <v>0</v>
      </c>
      <c r="CN80" t="s">
        <v>359</v>
      </c>
      <c r="CO80">
        <v>0</v>
      </c>
      <c r="CP80">
        <f t="shared" si="81"/>
        <v>74696.639999999999</v>
      </c>
      <c r="CQ80">
        <f t="shared" si="82"/>
        <v>6801.1021000000001</v>
      </c>
      <c r="CR80">
        <f t="shared" si="83"/>
        <v>0</v>
      </c>
      <c r="CS80">
        <f t="shared" si="84"/>
        <v>0</v>
      </c>
      <c r="CT80">
        <f t="shared" si="85"/>
        <v>0</v>
      </c>
      <c r="CU80">
        <f t="shared" si="86"/>
        <v>0</v>
      </c>
      <c r="CV80">
        <f t="shared" si="87"/>
        <v>0</v>
      </c>
      <c r="CW80">
        <f t="shared" si="88"/>
        <v>0</v>
      </c>
      <c r="CX80">
        <f t="shared" si="89"/>
        <v>0</v>
      </c>
      <c r="CY80">
        <f t="shared" si="90"/>
        <v>0</v>
      </c>
      <c r="CZ80">
        <f t="shared" si="91"/>
        <v>0</v>
      </c>
      <c r="DC80" t="s">
        <v>1069</v>
      </c>
      <c r="DD80" t="s">
        <v>1069</v>
      </c>
      <c r="DE80" t="s">
        <v>1069</v>
      </c>
      <c r="DF80" t="s">
        <v>1069</v>
      </c>
      <c r="DG80" t="s">
        <v>1069</v>
      </c>
      <c r="DH80" t="s">
        <v>1069</v>
      </c>
      <c r="DI80" t="s">
        <v>1069</v>
      </c>
      <c r="DJ80" t="s">
        <v>1069</v>
      </c>
      <c r="DK80" t="s">
        <v>1069</v>
      </c>
      <c r="DL80" t="s">
        <v>1069</v>
      </c>
      <c r="DM80" t="s">
        <v>1069</v>
      </c>
      <c r="DN80">
        <v>0</v>
      </c>
      <c r="DO80">
        <v>0</v>
      </c>
      <c r="DP80">
        <v>1</v>
      </c>
      <c r="DQ80">
        <v>1</v>
      </c>
      <c r="DU80">
        <v>1009</v>
      </c>
      <c r="DV80" t="s">
        <v>1094</v>
      </c>
      <c r="DW80" t="s">
        <v>1094</v>
      </c>
      <c r="DX80">
        <v>1000</v>
      </c>
      <c r="EE80">
        <v>27029106</v>
      </c>
      <c r="EF80">
        <v>6</v>
      </c>
      <c r="EG80" t="s">
        <v>1107</v>
      </c>
      <c r="EH80">
        <v>0</v>
      </c>
      <c r="EI80" t="s">
        <v>1069</v>
      </c>
      <c r="EJ80">
        <v>1</v>
      </c>
      <c r="EK80">
        <v>61001</v>
      </c>
      <c r="EL80" t="s">
        <v>1212</v>
      </c>
      <c r="EM80" t="s">
        <v>1213</v>
      </c>
      <c r="EO80" t="s">
        <v>1088</v>
      </c>
      <c r="EQ80">
        <v>0</v>
      </c>
      <c r="ER80">
        <v>1113.1099999999999</v>
      </c>
      <c r="ES80">
        <v>1113.1099999999999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92"/>
        <v>0</v>
      </c>
      <c r="FS80">
        <v>0</v>
      </c>
      <c r="FX80">
        <v>79</v>
      </c>
      <c r="FY80">
        <v>50</v>
      </c>
      <c r="GA80" t="s">
        <v>1069</v>
      </c>
      <c r="GD80">
        <v>0</v>
      </c>
      <c r="GF80">
        <v>-2099882780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3"/>
        <v>0</v>
      </c>
      <c r="GM80">
        <f t="shared" si="94"/>
        <v>74696.639999999999</v>
      </c>
      <c r="GN80">
        <f t="shared" si="95"/>
        <v>74696.639999999999</v>
      </c>
      <c r="GO80">
        <f t="shared" si="96"/>
        <v>0</v>
      </c>
      <c r="GP80">
        <f t="shared" si="97"/>
        <v>0</v>
      </c>
      <c r="GR80">
        <v>0</v>
      </c>
      <c r="GS80">
        <v>3</v>
      </c>
      <c r="GT80">
        <v>0</v>
      </c>
      <c r="GU80" t="s">
        <v>1069</v>
      </c>
      <c r="GV80">
        <f t="shared" si="98"/>
        <v>0</v>
      </c>
      <c r="GW80">
        <v>1</v>
      </c>
      <c r="GX80">
        <f t="shared" si="99"/>
        <v>0</v>
      </c>
      <c r="HA80">
        <v>0</v>
      </c>
      <c r="HB80">
        <v>0</v>
      </c>
      <c r="HC80">
        <f t="shared" si="100"/>
        <v>0</v>
      </c>
      <c r="IK80">
        <v>0</v>
      </c>
    </row>
    <row r="81" spans="1:245">
      <c r="A81">
        <v>17</v>
      </c>
      <c r="B81">
        <v>1</v>
      </c>
      <c r="C81">
        <f ca="1">ROW(SmtRes!A197)</f>
        <v>197</v>
      </c>
      <c r="D81">
        <f ca="1">ROW(EtalonRes!A205)</f>
        <v>205</v>
      </c>
      <c r="E81" t="s">
        <v>1282</v>
      </c>
      <c r="F81" t="s">
        <v>1283</v>
      </c>
      <c r="G81" t="s">
        <v>1284</v>
      </c>
      <c r="H81" t="s">
        <v>1081</v>
      </c>
      <c r="I81">
        <f>ROUND((42.53+326.46+319.6+5.88)/100,9)</f>
        <v>6.9447000000000001</v>
      </c>
      <c r="J81">
        <v>0</v>
      </c>
      <c r="O81">
        <f t="shared" si="67"/>
        <v>3134.04</v>
      </c>
      <c r="P81">
        <f t="shared" si="68"/>
        <v>7.64</v>
      </c>
      <c r="Q81">
        <f t="shared" si="69"/>
        <v>51.77</v>
      </c>
      <c r="R81">
        <f t="shared" si="70"/>
        <v>14</v>
      </c>
      <c r="S81">
        <f t="shared" si="71"/>
        <v>3074.63</v>
      </c>
      <c r="T81">
        <f t="shared" si="72"/>
        <v>0</v>
      </c>
      <c r="U81">
        <f t="shared" si="73"/>
        <v>52.310952749999991</v>
      </c>
      <c r="V81">
        <f t="shared" si="74"/>
        <v>0.17361750000000001</v>
      </c>
      <c r="W81">
        <f t="shared" si="75"/>
        <v>0</v>
      </c>
      <c r="X81">
        <f t="shared" si="76"/>
        <v>2934.2</v>
      </c>
      <c r="Y81">
        <f t="shared" si="77"/>
        <v>1451.66</v>
      </c>
      <c r="AA81">
        <v>27906248</v>
      </c>
      <c r="AB81">
        <f t="shared" si="78"/>
        <v>73.86</v>
      </c>
      <c r="AC81">
        <f t="shared" si="104"/>
        <v>0.18</v>
      </c>
      <c r="AD81">
        <f>ROUND(((((ET81*1.25))-((EU81*1.25)))+AE81),2)</f>
        <v>1.22</v>
      </c>
      <c r="AE81">
        <f>ROUND(((EU81*1.25)),2)</f>
        <v>0.33</v>
      </c>
      <c r="AF81">
        <f>ROUND(((EV81*1.15)),2)</f>
        <v>72.459999999999994</v>
      </c>
      <c r="AG81">
        <f t="shared" si="79"/>
        <v>0</v>
      </c>
      <c r="AH81">
        <f>((EW81*1.15))</f>
        <v>7.5324999999999989</v>
      </c>
      <c r="AI81">
        <f>((EX81*1.25))</f>
        <v>2.5000000000000001E-2</v>
      </c>
      <c r="AJ81">
        <f t="shared" si="80"/>
        <v>0</v>
      </c>
      <c r="AK81">
        <v>64.16</v>
      </c>
      <c r="AL81">
        <v>0.18</v>
      </c>
      <c r="AM81">
        <v>0.97</v>
      </c>
      <c r="AN81">
        <v>0.26</v>
      </c>
      <c r="AO81">
        <v>63.01</v>
      </c>
      <c r="AP81">
        <v>0</v>
      </c>
      <c r="AQ81">
        <v>6.55</v>
      </c>
      <c r="AR81">
        <v>0.02</v>
      </c>
      <c r="AS81">
        <v>0</v>
      </c>
      <c r="AT81">
        <v>95</v>
      </c>
      <c r="AU81">
        <v>47</v>
      </c>
      <c r="AV81">
        <v>1</v>
      </c>
      <c r="AW81">
        <v>1</v>
      </c>
      <c r="AZ81">
        <v>6.11</v>
      </c>
      <c r="BA81">
        <v>6.11</v>
      </c>
      <c r="BB81">
        <v>6.11</v>
      </c>
      <c r="BC81">
        <v>6.11</v>
      </c>
      <c r="BD81" t="s">
        <v>1069</v>
      </c>
      <c r="BE81" t="s">
        <v>1069</v>
      </c>
      <c r="BF81" t="s">
        <v>1069</v>
      </c>
      <c r="BG81" t="s">
        <v>1069</v>
      </c>
      <c r="BH81">
        <v>0</v>
      </c>
      <c r="BI81">
        <v>1</v>
      </c>
      <c r="BJ81" t="s">
        <v>1285</v>
      </c>
      <c r="BM81">
        <v>15001</v>
      </c>
      <c r="BN81">
        <v>0</v>
      </c>
      <c r="BO81" t="s">
        <v>1069</v>
      </c>
      <c r="BP81">
        <v>0</v>
      </c>
      <c r="BQ81">
        <v>2</v>
      </c>
      <c r="BR81">
        <v>0</v>
      </c>
      <c r="BS81">
        <v>6.11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1069</v>
      </c>
      <c r="BZ81">
        <v>105</v>
      </c>
      <c r="CA81">
        <v>55</v>
      </c>
      <c r="CE81">
        <v>0</v>
      </c>
      <c r="CF81">
        <v>0</v>
      </c>
      <c r="CG81">
        <v>0</v>
      </c>
      <c r="CM81">
        <v>0</v>
      </c>
      <c r="CN81" t="s">
        <v>359</v>
      </c>
      <c r="CO81">
        <v>0</v>
      </c>
      <c r="CP81">
        <f t="shared" si="81"/>
        <v>3134.04</v>
      </c>
      <c r="CQ81">
        <f t="shared" si="82"/>
        <v>1.0998000000000001</v>
      </c>
      <c r="CR81">
        <f t="shared" si="83"/>
        <v>7.4542000000000002</v>
      </c>
      <c r="CS81">
        <f t="shared" si="84"/>
        <v>2.0163000000000002</v>
      </c>
      <c r="CT81">
        <f t="shared" si="85"/>
        <v>442.73059999999998</v>
      </c>
      <c r="CU81">
        <f t="shared" si="86"/>
        <v>0</v>
      </c>
      <c r="CV81">
        <f t="shared" si="87"/>
        <v>7.5324999999999989</v>
      </c>
      <c r="CW81">
        <f t="shared" si="88"/>
        <v>2.5000000000000001E-2</v>
      </c>
      <c r="CX81">
        <f t="shared" si="89"/>
        <v>0</v>
      </c>
      <c r="CY81">
        <f t="shared" si="90"/>
        <v>2934.1985000000004</v>
      </c>
      <c r="CZ81">
        <f t="shared" si="91"/>
        <v>1451.6561000000002</v>
      </c>
      <c r="DC81" t="s">
        <v>1069</v>
      </c>
      <c r="DD81" t="s">
        <v>1069</v>
      </c>
      <c r="DE81" t="s">
        <v>1083</v>
      </c>
      <c r="DF81" t="s">
        <v>1083</v>
      </c>
      <c r="DG81" t="s">
        <v>1084</v>
      </c>
      <c r="DH81" t="s">
        <v>1069</v>
      </c>
      <c r="DI81" t="s">
        <v>1084</v>
      </c>
      <c r="DJ81" t="s">
        <v>1083</v>
      </c>
      <c r="DK81" t="s">
        <v>1069</v>
      </c>
      <c r="DL81" t="s">
        <v>1069</v>
      </c>
      <c r="DM81" t="s">
        <v>1069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1081</v>
      </c>
      <c r="DW81" t="s">
        <v>1081</v>
      </c>
      <c r="DX81">
        <v>100</v>
      </c>
      <c r="EE81">
        <v>27029049</v>
      </c>
      <c r="EF81">
        <v>2</v>
      </c>
      <c r="EG81" t="s">
        <v>1085</v>
      </c>
      <c r="EH81">
        <v>0</v>
      </c>
      <c r="EI81" t="s">
        <v>1069</v>
      </c>
      <c r="EJ81">
        <v>1</v>
      </c>
      <c r="EK81">
        <v>15001</v>
      </c>
      <c r="EL81" t="s">
        <v>1169</v>
      </c>
      <c r="EM81" t="s">
        <v>1170</v>
      </c>
      <c r="EO81" t="s">
        <v>1088</v>
      </c>
      <c r="EQ81">
        <v>131072</v>
      </c>
      <c r="ER81">
        <v>64.16</v>
      </c>
      <c r="ES81">
        <v>0.18</v>
      </c>
      <c r="ET81">
        <v>0.97</v>
      </c>
      <c r="EU81">
        <v>0.26</v>
      </c>
      <c r="EV81">
        <v>63.01</v>
      </c>
      <c r="EW81">
        <v>6.55</v>
      </c>
      <c r="EX81">
        <v>0.02</v>
      </c>
      <c r="EY81">
        <v>0</v>
      </c>
      <c r="FQ81">
        <v>0</v>
      </c>
      <c r="FR81">
        <f t="shared" si="92"/>
        <v>0</v>
      </c>
      <c r="FS81">
        <v>0</v>
      </c>
      <c r="FT81" t="s">
        <v>1089</v>
      </c>
      <c r="FU81" t="s">
        <v>1090</v>
      </c>
      <c r="FX81">
        <v>94.5</v>
      </c>
      <c r="FY81">
        <v>46.75</v>
      </c>
      <c r="GA81" t="s">
        <v>1069</v>
      </c>
      <c r="GD81">
        <v>0</v>
      </c>
      <c r="GF81">
        <v>-284579556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3"/>
        <v>0</v>
      </c>
      <c r="GM81">
        <f t="shared" si="94"/>
        <v>7519.9</v>
      </c>
      <c r="GN81">
        <f t="shared" si="95"/>
        <v>7519.9</v>
      </c>
      <c r="GO81">
        <f t="shared" si="96"/>
        <v>0</v>
      </c>
      <c r="GP81">
        <f t="shared" si="97"/>
        <v>0</v>
      </c>
      <c r="GR81">
        <v>0</v>
      </c>
      <c r="GS81">
        <v>3</v>
      </c>
      <c r="GT81">
        <v>0</v>
      </c>
      <c r="GU81" t="s">
        <v>1069</v>
      </c>
      <c r="GV81">
        <f t="shared" si="98"/>
        <v>0</v>
      </c>
      <c r="GW81">
        <v>1</v>
      </c>
      <c r="GX81">
        <f t="shared" si="99"/>
        <v>0</v>
      </c>
      <c r="HA81">
        <v>0</v>
      </c>
      <c r="HB81">
        <v>0</v>
      </c>
      <c r="HC81">
        <f t="shared" si="100"/>
        <v>0</v>
      </c>
      <c r="IK81">
        <v>0</v>
      </c>
    </row>
    <row r="82" spans="1:245">
      <c r="A82">
        <v>18</v>
      </c>
      <c r="B82">
        <v>1</v>
      </c>
      <c r="C82">
        <v>197</v>
      </c>
      <c r="E82" t="s">
        <v>1286</v>
      </c>
      <c r="F82" t="s">
        <v>1218</v>
      </c>
      <c r="G82" t="s">
        <v>1219</v>
      </c>
      <c r="H82" t="s">
        <v>1220</v>
      </c>
      <c r="I82">
        <f>I81*J82</f>
        <v>90.281099999999995</v>
      </c>
      <c r="J82">
        <v>12.999999999999998</v>
      </c>
      <c r="O82">
        <f t="shared" si="67"/>
        <v>5041.78</v>
      </c>
      <c r="P82">
        <f t="shared" si="68"/>
        <v>5041.78</v>
      </c>
      <c r="Q82">
        <f t="shared" si="69"/>
        <v>0</v>
      </c>
      <c r="R82">
        <f t="shared" si="70"/>
        <v>0</v>
      </c>
      <c r="S82">
        <f t="shared" si="71"/>
        <v>0</v>
      </c>
      <c r="T82">
        <f t="shared" si="72"/>
        <v>0</v>
      </c>
      <c r="U82">
        <f t="shared" si="73"/>
        <v>0</v>
      </c>
      <c r="V82">
        <f t="shared" si="74"/>
        <v>0</v>
      </c>
      <c r="W82">
        <f t="shared" si="75"/>
        <v>0</v>
      </c>
      <c r="X82">
        <f t="shared" si="76"/>
        <v>0</v>
      </c>
      <c r="Y82">
        <f t="shared" si="77"/>
        <v>0</v>
      </c>
      <c r="AA82">
        <v>27906248</v>
      </c>
      <c r="AB82">
        <f t="shared" si="78"/>
        <v>9.14</v>
      </c>
      <c r="AC82">
        <f t="shared" si="104"/>
        <v>9.14</v>
      </c>
      <c r="AD82">
        <f>ROUND((((ET82)-(EU82))+AE82),2)</f>
        <v>0</v>
      </c>
      <c r="AE82">
        <f t="shared" ref="AE82:AF84" si="105">ROUND((EU82),2)</f>
        <v>0</v>
      </c>
      <c r="AF82">
        <f t="shared" si="105"/>
        <v>0</v>
      </c>
      <c r="AG82">
        <f t="shared" si="79"/>
        <v>0</v>
      </c>
      <c r="AH82">
        <f t="shared" ref="AH82:AI84" si="106">(EW82)</f>
        <v>0</v>
      </c>
      <c r="AI82">
        <f t="shared" si="106"/>
        <v>0</v>
      </c>
      <c r="AJ82">
        <f t="shared" si="80"/>
        <v>0</v>
      </c>
      <c r="AK82">
        <v>9.14</v>
      </c>
      <c r="AL82">
        <v>9.14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79</v>
      </c>
      <c r="AU82">
        <v>50</v>
      </c>
      <c r="AV82">
        <v>1</v>
      </c>
      <c r="AW82">
        <v>1</v>
      </c>
      <c r="AZ82">
        <v>6.11</v>
      </c>
      <c r="BA82">
        <v>1</v>
      </c>
      <c r="BB82">
        <v>1</v>
      </c>
      <c r="BC82">
        <v>6.11</v>
      </c>
      <c r="BD82" t="s">
        <v>1069</v>
      </c>
      <c r="BE82" t="s">
        <v>1069</v>
      </c>
      <c r="BF82" t="s">
        <v>1069</v>
      </c>
      <c r="BG82" t="s">
        <v>1069</v>
      </c>
      <c r="BH82">
        <v>3</v>
      </c>
      <c r="BI82">
        <v>1</v>
      </c>
      <c r="BJ82" t="s">
        <v>1221</v>
      </c>
      <c r="BM82">
        <v>61001</v>
      </c>
      <c r="BN82">
        <v>0</v>
      </c>
      <c r="BO82" t="s">
        <v>1069</v>
      </c>
      <c r="BP82">
        <v>0</v>
      </c>
      <c r="BQ82">
        <v>6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1069</v>
      </c>
      <c r="BZ82">
        <v>79</v>
      </c>
      <c r="CA82">
        <v>50</v>
      </c>
      <c r="CE82">
        <v>0</v>
      </c>
      <c r="CF82">
        <v>0</v>
      </c>
      <c r="CG82">
        <v>0</v>
      </c>
      <c r="CM82">
        <v>0</v>
      </c>
      <c r="CN82" t="s">
        <v>1069</v>
      </c>
      <c r="CO82">
        <v>0</v>
      </c>
      <c r="CP82">
        <f t="shared" si="81"/>
        <v>5041.78</v>
      </c>
      <c r="CQ82">
        <f t="shared" si="82"/>
        <v>55.845400000000005</v>
      </c>
      <c r="CR82">
        <f t="shared" si="83"/>
        <v>0</v>
      </c>
      <c r="CS82">
        <f t="shared" si="84"/>
        <v>0</v>
      </c>
      <c r="CT82">
        <f t="shared" si="85"/>
        <v>0</v>
      </c>
      <c r="CU82">
        <f t="shared" si="86"/>
        <v>0</v>
      </c>
      <c r="CV82">
        <f t="shared" si="87"/>
        <v>0</v>
      </c>
      <c r="CW82">
        <f t="shared" si="88"/>
        <v>0</v>
      </c>
      <c r="CX82">
        <f t="shared" si="89"/>
        <v>0</v>
      </c>
      <c r="CY82">
        <f t="shared" si="90"/>
        <v>0</v>
      </c>
      <c r="CZ82">
        <f t="shared" si="91"/>
        <v>0</v>
      </c>
      <c r="DC82" t="s">
        <v>1069</v>
      </c>
      <c r="DD82" t="s">
        <v>1069</v>
      </c>
      <c r="DE82" t="s">
        <v>1069</v>
      </c>
      <c r="DF82" t="s">
        <v>1069</v>
      </c>
      <c r="DG82" t="s">
        <v>1069</v>
      </c>
      <c r="DH82" t="s">
        <v>1069</v>
      </c>
      <c r="DI82" t="s">
        <v>1069</v>
      </c>
      <c r="DJ82" t="s">
        <v>1069</v>
      </c>
      <c r="DK82" t="s">
        <v>1069</v>
      </c>
      <c r="DL82" t="s">
        <v>1069</v>
      </c>
      <c r="DM82" t="s">
        <v>1069</v>
      </c>
      <c r="DN82">
        <v>0</v>
      </c>
      <c r="DO82">
        <v>0</v>
      </c>
      <c r="DP82">
        <v>1</v>
      </c>
      <c r="DQ82">
        <v>1</v>
      </c>
      <c r="DU82">
        <v>1002</v>
      </c>
      <c r="DV82" t="s">
        <v>1220</v>
      </c>
      <c r="DW82" t="s">
        <v>1220</v>
      </c>
      <c r="DX82">
        <v>1</v>
      </c>
      <c r="EE82">
        <v>27029106</v>
      </c>
      <c r="EF82">
        <v>6</v>
      </c>
      <c r="EG82" t="s">
        <v>1107</v>
      </c>
      <c r="EH82">
        <v>0</v>
      </c>
      <c r="EI82" t="s">
        <v>1069</v>
      </c>
      <c r="EJ82">
        <v>1</v>
      </c>
      <c r="EK82">
        <v>61001</v>
      </c>
      <c r="EL82" t="s">
        <v>1212</v>
      </c>
      <c r="EM82" t="s">
        <v>1213</v>
      </c>
      <c r="EO82" t="s">
        <v>1069</v>
      </c>
      <c r="EQ82">
        <v>0</v>
      </c>
      <c r="ER82">
        <v>9.14</v>
      </c>
      <c r="ES82">
        <v>9.14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2"/>
        <v>0</v>
      </c>
      <c r="FS82">
        <v>0</v>
      </c>
      <c r="FX82">
        <v>79</v>
      </c>
      <c r="FY82">
        <v>50</v>
      </c>
      <c r="GA82" t="s">
        <v>1069</v>
      </c>
      <c r="GD82">
        <v>0</v>
      </c>
      <c r="GF82">
        <v>-972933126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3"/>
        <v>0</v>
      </c>
      <c r="GM82">
        <f t="shared" si="94"/>
        <v>5041.78</v>
      </c>
      <c r="GN82">
        <f t="shared" si="95"/>
        <v>5041.78</v>
      </c>
      <c r="GO82">
        <f t="shared" si="96"/>
        <v>0</v>
      </c>
      <c r="GP82">
        <f t="shared" si="97"/>
        <v>0</v>
      </c>
      <c r="GR82">
        <v>0</v>
      </c>
      <c r="GS82">
        <v>3</v>
      </c>
      <c r="GT82">
        <v>0</v>
      </c>
      <c r="GU82" t="s">
        <v>1069</v>
      </c>
      <c r="GV82">
        <f t="shared" si="98"/>
        <v>0</v>
      </c>
      <c r="GW82">
        <v>1</v>
      </c>
      <c r="GX82">
        <f t="shared" si="99"/>
        <v>0</v>
      </c>
      <c r="HA82">
        <v>0</v>
      </c>
      <c r="HB82">
        <v>0</v>
      </c>
      <c r="HC82">
        <f t="shared" si="100"/>
        <v>0</v>
      </c>
      <c r="IK82">
        <v>0</v>
      </c>
    </row>
    <row r="83" spans="1:245">
      <c r="A83">
        <v>17</v>
      </c>
      <c r="B83">
        <v>1</v>
      </c>
      <c r="C83">
        <f ca="1">ROW(SmtRes!A209)</f>
        <v>209</v>
      </c>
      <c r="D83">
        <f ca="1">ROW(EtalonRes!A217)</f>
        <v>217</v>
      </c>
      <c r="E83" t="s">
        <v>1287</v>
      </c>
      <c r="F83" t="s">
        <v>1288</v>
      </c>
      <c r="G83" t="s">
        <v>1289</v>
      </c>
      <c r="H83" t="s">
        <v>1081</v>
      </c>
      <c r="I83">
        <f>ROUND((326.46+319.6+5.88)/100,9)</f>
        <v>6.5194000000000001</v>
      </c>
      <c r="J83">
        <v>0</v>
      </c>
      <c r="O83">
        <f t="shared" si="67"/>
        <v>31711.48</v>
      </c>
      <c r="P83">
        <f t="shared" si="68"/>
        <v>19766.2</v>
      </c>
      <c r="Q83">
        <f t="shared" si="69"/>
        <v>281.62</v>
      </c>
      <c r="R83">
        <f t="shared" si="70"/>
        <v>81.66</v>
      </c>
      <c r="S83">
        <f t="shared" si="71"/>
        <v>11663.66</v>
      </c>
      <c r="T83">
        <f t="shared" si="72"/>
        <v>0</v>
      </c>
      <c r="U83">
        <f t="shared" si="73"/>
        <v>220.942466</v>
      </c>
      <c r="V83">
        <f t="shared" si="74"/>
        <v>1.043104</v>
      </c>
      <c r="W83">
        <f t="shared" si="75"/>
        <v>0</v>
      </c>
      <c r="X83">
        <f t="shared" si="76"/>
        <v>9396.26</v>
      </c>
      <c r="Y83">
        <f t="shared" si="77"/>
        <v>5872.66</v>
      </c>
      <c r="AA83">
        <v>27906248</v>
      </c>
      <c r="AB83">
        <f t="shared" si="78"/>
        <v>796.1</v>
      </c>
      <c r="AC83">
        <f t="shared" si="104"/>
        <v>496.22</v>
      </c>
      <c r="AD83">
        <f>ROUND((((ET83)-(EU83))+AE83),2)</f>
        <v>7.07</v>
      </c>
      <c r="AE83">
        <f t="shared" si="105"/>
        <v>2.0499999999999998</v>
      </c>
      <c r="AF83">
        <f t="shared" si="105"/>
        <v>292.81</v>
      </c>
      <c r="AG83">
        <f t="shared" si="79"/>
        <v>0</v>
      </c>
      <c r="AH83">
        <f t="shared" si="106"/>
        <v>33.89</v>
      </c>
      <c r="AI83">
        <f t="shared" si="106"/>
        <v>0.16</v>
      </c>
      <c r="AJ83">
        <f t="shared" si="80"/>
        <v>0</v>
      </c>
      <c r="AK83">
        <v>796.1</v>
      </c>
      <c r="AL83">
        <v>496.22</v>
      </c>
      <c r="AM83">
        <v>7.07</v>
      </c>
      <c r="AN83">
        <v>2.0499999999999998</v>
      </c>
      <c r="AO83">
        <v>292.81</v>
      </c>
      <c r="AP83">
        <v>0</v>
      </c>
      <c r="AQ83">
        <v>33.89</v>
      </c>
      <c r="AR83">
        <v>0.16</v>
      </c>
      <c r="AS83">
        <v>0</v>
      </c>
      <c r="AT83">
        <v>80</v>
      </c>
      <c r="AU83">
        <v>50</v>
      </c>
      <c r="AV83">
        <v>1</v>
      </c>
      <c r="AW83">
        <v>1</v>
      </c>
      <c r="AZ83">
        <v>6.11</v>
      </c>
      <c r="BA83">
        <v>6.11</v>
      </c>
      <c r="BB83">
        <v>6.11</v>
      </c>
      <c r="BC83">
        <v>6.11</v>
      </c>
      <c r="BD83" t="s">
        <v>1069</v>
      </c>
      <c r="BE83" t="s">
        <v>1069</v>
      </c>
      <c r="BF83" t="s">
        <v>1069</v>
      </c>
      <c r="BG83" t="s">
        <v>1069</v>
      </c>
      <c r="BH83">
        <v>0</v>
      </c>
      <c r="BI83">
        <v>1</v>
      </c>
      <c r="BJ83" t="s">
        <v>1290</v>
      </c>
      <c r="BM83">
        <v>62001</v>
      </c>
      <c r="BN83">
        <v>0</v>
      </c>
      <c r="BO83" t="s">
        <v>1069</v>
      </c>
      <c r="BP83">
        <v>0</v>
      </c>
      <c r="BQ83">
        <v>6</v>
      </c>
      <c r="BR83">
        <v>0</v>
      </c>
      <c r="BS83">
        <v>6.11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1069</v>
      </c>
      <c r="BZ83">
        <v>80</v>
      </c>
      <c r="CA83">
        <v>50</v>
      </c>
      <c r="CE83">
        <v>0</v>
      </c>
      <c r="CF83">
        <v>0</v>
      </c>
      <c r="CG83">
        <v>0</v>
      </c>
      <c r="CM83">
        <v>0</v>
      </c>
      <c r="CN83" t="s">
        <v>1069</v>
      </c>
      <c r="CO83">
        <v>0</v>
      </c>
      <c r="CP83">
        <f t="shared" si="81"/>
        <v>31711.48</v>
      </c>
      <c r="CQ83">
        <f t="shared" si="82"/>
        <v>3031.9042000000004</v>
      </c>
      <c r="CR83">
        <f t="shared" si="83"/>
        <v>43.197700000000005</v>
      </c>
      <c r="CS83">
        <f t="shared" si="84"/>
        <v>12.525499999999999</v>
      </c>
      <c r="CT83">
        <f t="shared" si="85"/>
        <v>1789.0691000000002</v>
      </c>
      <c r="CU83">
        <f t="shared" si="86"/>
        <v>0</v>
      </c>
      <c r="CV83">
        <f t="shared" si="87"/>
        <v>33.89</v>
      </c>
      <c r="CW83">
        <f t="shared" si="88"/>
        <v>0.16</v>
      </c>
      <c r="CX83">
        <f t="shared" si="89"/>
        <v>0</v>
      </c>
      <c r="CY83">
        <f t="shared" si="90"/>
        <v>9396.2559999999994</v>
      </c>
      <c r="CZ83">
        <f t="shared" si="91"/>
        <v>5872.66</v>
      </c>
      <c r="DC83" t="s">
        <v>1069</v>
      </c>
      <c r="DD83" t="s">
        <v>1069</v>
      </c>
      <c r="DE83" t="s">
        <v>1069</v>
      </c>
      <c r="DF83" t="s">
        <v>1069</v>
      </c>
      <c r="DG83" t="s">
        <v>1069</v>
      </c>
      <c r="DH83" t="s">
        <v>1069</v>
      </c>
      <c r="DI83" t="s">
        <v>1069</v>
      </c>
      <c r="DJ83" t="s">
        <v>1069</v>
      </c>
      <c r="DK83" t="s">
        <v>1069</v>
      </c>
      <c r="DL83" t="s">
        <v>1069</v>
      </c>
      <c r="DM83" t="s">
        <v>1069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1081</v>
      </c>
      <c r="DW83" t="s">
        <v>1081</v>
      </c>
      <c r="DX83">
        <v>100</v>
      </c>
      <c r="EE83">
        <v>27029107</v>
      </c>
      <c r="EF83">
        <v>6</v>
      </c>
      <c r="EG83" t="s">
        <v>1107</v>
      </c>
      <c r="EH83">
        <v>0</v>
      </c>
      <c r="EI83" t="s">
        <v>1069</v>
      </c>
      <c r="EJ83">
        <v>1</v>
      </c>
      <c r="EK83">
        <v>62001</v>
      </c>
      <c r="EL83" t="s">
        <v>1200</v>
      </c>
      <c r="EM83" t="s">
        <v>1201</v>
      </c>
      <c r="EO83" t="s">
        <v>1069</v>
      </c>
      <c r="EQ83">
        <v>0</v>
      </c>
      <c r="ER83">
        <v>796.1</v>
      </c>
      <c r="ES83">
        <v>496.22</v>
      </c>
      <c r="ET83">
        <v>7.07</v>
      </c>
      <c r="EU83">
        <v>2.0499999999999998</v>
      </c>
      <c r="EV83">
        <v>292.81</v>
      </c>
      <c r="EW83">
        <v>33.89</v>
      </c>
      <c r="EX83">
        <v>0.16</v>
      </c>
      <c r="EY83">
        <v>0</v>
      </c>
      <c r="FQ83">
        <v>0</v>
      </c>
      <c r="FR83">
        <f t="shared" si="92"/>
        <v>0</v>
      </c>
      <c r="FS83">
        <v>0</v>
      </c>
      <c r="FX83">
        <v>80</v>
      </c>
      <c r="FY83">
        <v>50</v>
      </c>
      <c r="GA83" t="s">
        <v>1069</v>
      </c>
      <c r="GD83">
        <v>0</v>
      </c>
      <c r="GF83">
        <v>1256979024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3"/>
        <v>0</v>
      </c>
      <c r="GM83">
        <f t="shared" si="94"/>
        <v>46980.4</v>
      </c>
      <c r="GN83">
        <f t="shared" si="95"/>
        <v>46980.4</v>
      </c>
      <c r="GO83">
        <f t="shared" si="96"/>
        <v>0</v>
      </c>
      <c r="GP83">
        <f t="shared" si="97"/>
        <v>0</v>
      </c>
      <c r="GR83">
        <v>0</v>
      </c>
      <c r="GS83">
        <v>3</v>
      </c>
      <c r="GT83">
        <v>0</v>
      </c>
      <c r="GU83" t="s">
        <v>1069</v>
      </c>
      <c r="GV83">
        <f t="shared" si="98"/>
        <v>0</v>
      </c>
      <c r="GW83">
        <v>1</v>
      </c>
      <c r="GX83">
        <f t="shared" si="99"/>
        <v>0</v>
      </c>
      <c r="HA83">
        <v>0</v>
      </c>
      <c r="HB83">
        <v>0</v>
      </c>
      <c r="HC83">
        <f t="shared" si="100"/>
        <v>0</v>
      </c>
      <c r="IK83">
        <v>0</v>
      </c>
    </row>
    <row r="84" spans="1:245">
      <c r="A84">
        <v>18</v>
      </c>
      <c r="B84">
        <v>1</v>
      </c>
      <c r="C84">
        <v>208</v>
      </c>
      <c r="E84" t="s">
        <v>1291</v>
      </c>
      <c r="F84" t="s">
        <v>1265</v>
      </c>
      <c r="G84" t="s">
        <v>1266</v>
      </c>
      <c r="H84" t="s">
        <v>1094</v>
      </c>
      <c r="I84">
        <f>I83*J84</f>
        <v>0.46287699999999998</v>
      </c>
      <c r="J84">
        <v>7.0999938644660546E-2</v>
      </c>
      <c r="O84">
        <f t="shared" si="67"/>
        <v>63590.63</v>
      </c>
      <c r="P84">
        <f t="shared" si="68"/>
        <v>63590.63</v>
      </c>
      <c r="Q84">
        <f t="shared" si="69"/>
        <v>0</v>
      </c>
      <c r="R84">
        <f t="shared" si="70"/>
        <v>0</v>
      </c>
      <c r="S84">
        <f t="shared" si="71"/>
        <v>0</v>
      </c>
      <c r="T84">
        <f t="shared" si="72"/>
        <v>0</v>
      </c>
      <c r="U84">
        <f t="shared" si="73"/>
        <v>0</v>
      </c>
      <c r="V84">
        <f t="shared" si="74"/>
        <v>0</v>
      </c>
      <c r="W84">
        <f t="shared" si="75"/>
        <v>0</v>
      </c>
      <c r="X84">
        <f t="shared" si="76"/>
        <v>0</v>
      </c>
      <c r="Y84">
        <f t="shared" si="77"/>
        <v>0</v>
      </c>
      <c r="AA84">
        <v>27906248</v>
      </c>
      <c r="AB84">
        <f t="shared" si="78"/>
        <v>22484.66</v>
      </c>
      <c r="AC84">
        <f t="shared" si="104"/>
        <v>22484.66</v>
      </c>
      <c r="AD84">
        <f>ROUND((((ET84)-(EU84))+AE84),2)</f>
        <v>0</v>
      </c>
      <c r="AE84">
        <f t="shared" si="105"/>
        <v>0</v>
      </c>
      <c r="AF84">
        <f t="shared" si="105"/>
        <v>0</v>
      </c>
      <c r="AG84">
        <f t="shared" si="79"/>
        <v>0</v>
      </c>
      <c r="AH84">
        <f t="shared" si="106"/>
        <v>0</v>
      </c>
      <c r="AI84">
        <f t="shared" si="106"/>
        <v>0</v>
      </c>
      <c r="AJ84">
        <f t="shared" si="80"/>
        <v>0</v>
      </c>
      <c r="AK84">
        <v>22484.66</v>
      </c>
      <c r="AL84">
        <v>22484.66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95</v>
      </c>
      <c r="AU84">
        <v>47</v>
      </c>
      <c r="AV84">
        <v>1</v>
      </c>
      <c r="AW84">
        <v>1</v>
      </c>
      <c r="AZ84">
        <v>6.11</v>
      </c>
      <c r="BA84">
        <v>1</v>
      </c>
      <c r="BB84">
        <v>1</v>
      </c>
      <c r="BC84">
        <v>6.11</v>
      </c>
      <c r="BD84" t="s">
        <v>1069</v>
      </c>
      <c r="BE84" t="s">
        <v>1069</v>
      </c>
      <c r="BF84" t="s">
        <v>1069</v>
      </c>
      <c r="BG84" t="s">
        <v>1069</v>
      </c>
      <c r="BH84">
        <v>3</v>
      </c>
      <c r="BI84">
        <v>1</v>
      </c>
      <c r="BJ84" t="s">
        <v>1267</v>
      </c>
      <c r="BM84">
        <v>15001</v>
      </c>
      <c r="BN84">
        <v>0</v>
      </c>
      <c r="BO84" t="s">
        <v>1069</v>
      </c>
      <c r="BP84">
        <v>0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1069</v>
      </c>
      <c r="BZ84">
        <v>105</v>
      </c>
      <c r="CA84">
        <v>55</v>
      </c>
      <c r="CE84">
        <v>0</v>
      </c>
      <c r="CF84">
        <v>0</v>
      </c>
      <c r="CG84">
        <v>0</v>
      </c>
      <c r="CM84">
        <v>0</v>
      </c>
      <c r="CN84" t="s">
        <v>1069</v>
      </c>
      <c r="CO84">
        <v>0</v>
      </c>
      <c r="CP84">
        <f t="shared" si="81"/>
        <v>63590.63</v>
      </c>
      <c r="CQ84">
        <f t="shared" si="82"/>
        <v>137381.2726</v>
      </c>
      <c r="CR84">
        <f t="shared" si="83"/>
        <v>0</v>
      </c>
      <c r="CS84">
        <f t="shared" si="84"/>
        <v>0</v>
      </c>
      <c r="CT84">
        <f t="shared" si="85"/>
        <v>0</v>
      </c>
      <c r="CU84">
        <f t="shared" si="86"/>
        <v>0</v>
      </c>
      <c r="CV84">
        <f t="shared" si="87"/>
        <v>0</v>
      </c>
      <c r="CW84">
        <f t="shared" si="88"/>
        <v>0</v>
      </c>
      <c r="CX84">
        <f t="shared" si="89"/>
        <v>0</v>
      </c>
      <c r="CY84">
        <f t="shared" si="90"/>
        <v>0</v>
      </c>
      <c r="CZ84">
        <f t="shared" si="91"/>
        <v>0</v>
      </c>
      <c r="DC84" t="s">
        <v>1069</v>
      </c>
      <c r="DD84" t="s">
        <v>1069</v>
      </c>
      <c r="DE84" t="s">
        <v>1069</v>
      </c>
      <c r="DF84" t="s">
        <v>1069</v>
      </c>
      <c r="DG84" t="s">
        <v>1069</v>
      </c>
      <c r="DH84" t="s">
        <v>1069</v>
      </c>
      <c r="DI84" t="s">
        <v>1069</v>
      </c>
      <c r="DJ84" t="s">
        <v>1069</v>
      </c>
      <c r="DK84" t="s">
        <v>1069</v>
      </c>
      <c r="DL84" t="s">
        <v>1069</v>
      </c>
      <c r="DM84" t="s">
        <v>1069</v>
      </c>
      <c r="DN84">
        <v>0</v>
      </c>
      <c r="DO84">
        <v>0</v>
      </c>
      <c r="DP84">
        <v>1</v>
      </c>
      <c r="DQ84">
        <v>1</v>
      </c>
      <c r="DU84">
        <v>1009</v>
      </c>
      <c r="DV84" t="s">
        <v>1094</v>
      </c>
      <c r="DW84" t="s">
        <v>1094</v>
      </c>
      <c r="DX84">
        <v>1000</v>
      </c>
      <c r="EE84">
        <v>27029049</v>
      </c>
      <c r="EF84">
        <v>2</v>
      </c>
      <c r="EG84" t="s">
        <v>1085</v>
      </c>
      <c r="EH84">
        <v>0</v>
      </c>
      <c r="EI84" t="s">
        <v>1069</v>
      </c>
      <c r="EJ84">
        <v>1</v>
      </c>
      <c r="EK84">
        <v>15001</v>
      </c>
      <c r="EL84" t="s">
        <v>1169</v>
      </c>
      <c r="EM84" t="s">
        <v>1170</v>
      </c>
      <c r="EO84" t="s">
        <v>1069</v>
      </c>
      <c r="EQ84">
        <v>0</v>
      </c>
      <c r="ER84">
        <v>22484.66</v>
      </c>
      <c r="ES84">
        <v>22484.66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2"/>
        <v>0</v>
      </c>
      <c r="FS84">
        <v>0</v>
      </c>
      <c r="FT84" t="s">
        <v>1089</v>
      </c>
      <c r="FU84" t="s">
        <v>1090</v>
      </c>
      <c r="FX84">
        <v>94.5</v>
      </c>
      <c r="FY84">
        <v>46.75</v>
      </c>
      <c r="GA84" t="s">
        <v>1069</v>
      </c>
      <c r="GD84">
        <v>0</v>
      </c>
      <c r="GF84">
        <v>960802034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3"/>
        <v>0</v>
      </c>
      <c r="GM84">
        <f t="shared" si="94"/>
        <v>63590.63</v>
      </c>
      <c r="GN84">
        <f t="shared" si="95"/>
        <v>63590.63</v>
      </c>
      <c r="GO84">
        <f t="shared" si="96"/>
        <v>0</v>
      </c>
      <c r="GP84">
        <f t="shared" si="97"/>
        <v>0</v>
      </c>
      <c r="GR84">
        <v>0</v>
      </c>
      <c r="GS84">
        <v>3</v>
      </c>
      <c r="GT84">
        <v>0</v>
      </c>
      <c r="GU84" t="s">
        <v>1069</v>
      </c>
      <c r="GV84">
        <f t="shared" si="98"/>
        <v>0</v>
      </c>
      <c r="GW84">
        <v>1</v>
      </c>
      <c r="GX84">
        <f t="shared" si="99"/>
        <v>0</v>
      </c>
      <c r="HA84">
        <v>0</v>
      </c>
      <c r="HB84">
        <v>0</v>
      </c>
      <c r="HC84">
        <f t="shared" si="100"/>
        <v>0</v>
      </c>
      <c r="IK84">
        <v>0</v>
      </c>
    </row>
    <row r="85" spans="1:245">
      <c r="A85">
        <v>17</v>
      </c>
      <c r="B85">
        <v>1</v>
      </c>
      <c r="C85">
        <f ca="1">ROW(SmtRes!A217)</f>
        <v>217</v>
      </c>
      <c r="D85">
        <f ca="1">ROW(EtalonRes!A225)</f>
        <v>225</v>
      </c>
      <c r="E85" t="s">
        <v>1292</v>
      </c>
      <c r="F85" t="s">
        <v>1293</v>
      </c>
      <c r="G85" t="s">
        <v>1294</v>
      </c>
      <c r="H85" t="s">
        <v>1081</v>
      </c>
      <c r="I85">
        <f>ROUND((42.53)/100,9)</f>
        <v>0.42530000000000001</v>
      </c>
      <c r="J85">
        <v>0</v>
      </c>
      <c r="O85">
        <f t="shared" si="67"/>
        <v>1912.4</v>
      </c>
      <c r="P85">
        <f t="shared" si="68"/>
        <v>728.38</v>
      </c>
      <c r="Q85">
        <f t="shared" si="69"/>
        <v>34.07</v>
      </c>
      <c r="R85">
        <f t="shared" si="70"/>
        <v>6.52</v>
      </c>
      <c r="S85">
        <f t="shared" si="71"/>
        <v>1149.95</v>
      </c>
      <c r="T85">
        <f t="shared" si="72"/>
        <v>0</v>
      </c>
      <c r="U85">
        <f t="shared" si="73"/>
        <v>20.982175499999997</v>
      </c>
      <c r="V85">
        <f t="shared" si="74"/>
        <v>9.0376250000000005E-2</v>
      </c>
      <c r="W85">
        <f t="shared" si="75"/>
        <v>0</v>
      </c>
      <c r="X85">
        <f t="shared" si="76"/>
        <v>1098.6500000000001</v>
      </c>
      <c r="Y85">
        <f t="shared" si="77"/>
        <v>543.54</v>
      </c>
      <c r="AA85">
        <v>27906248</v>
      </c>
      <c r="AB85">
        <f t="shared" si="78"/>
        <v>735.94</v>
      </c>
      <c r="AC85">
        <f t="shared" si="104"/>
        <v>280.3</v>
      </c>
      <c r="AD85">
        <f>ROUND(((((ET85*1.25))-((EU85*1.25)))+AE85),2)</f>
        <v>13.11</v>
      </c>
      <c r="AE85">
        <f>ROUND(((EU85*1.25)),2)</f>
        <v>2.5099999999999998</v>
      </c>
      <c r="AF85">
        <f>ROUND(((EV85*1.15)),2)</f>
        <v>442.53</v>
      </c>
      <c r="AG85">
        <f t="shared" si="79"/>
        <v>0</v>
      </c>
      <c r="AH85">
        <f>((EW85*1.15))</f>
        <v>49.334999999999994</v>
      </c>
      <c r="AI85">
        <f>((EX85*1.25))</f>
        <v>0.21250000000000002</v>
      </c>
      <c r="AJ85">
        <f t="shared" si="80"/>
        <v>0</v>
      </c>
      <c r="AK85">
        <v>675.6</v>
      </c>
      <c r="AL85">
        <v>280.3</v>
      </c>
      <c r="AM85">
        <v>10.49</v>
      </c>
      <c r="AN85">
        <v>2.0099999999999998</v>
      </c>
      <c r="AO85">
        <v>384.81</v>
      </c>
      <c r="AP85">
        <v>0</v>
      </c>
      <c r="AQ85">
        <v>42.9</v>
      </c>
      <c r="AR85">
        <v>0.17</v>
      </c>
      <c r="AS85">
        <v>0</v>
      </c>
      <c r="AT85">
        <v>95</v>
      </c>
      <c r="AU85">
        <v>47</v>
      </c>
      <c r="AV85">
        <v>1</v>
      </c>
      <c r="AW85">
        <v>1</v>
      </c>
      <c r="AZ85">
        <v>6.11</v>
      </c>
      <c r="BA85">
        <v>6.11</v>
      </c>
      <c r="BB85">
        <v>6.11</v>
      </c>
      <c r="BC85">
        <v>6.11</v>
      </c>
      <c r="BD85" t="s">
        <v>1069</v>
      </c>
      <c r="BE85" t="s">
        <v>1069</v>
      </c>
      <c r="BF85" t="s">
        <v>1069</v>
      </c>
      <c r="BG85" t="s">
        <v>1069</v>
      </c>
      <c r="BH85">
        <v>0</v>
      </c>
      <c r="BI85">
        <v>1</v>
      </c>
      <c r="BJ85" t="s">
        <v>1295</v>
      </c>
      <c r="BM85">
        <v>15001</v>
      </c>
      <c r="BN85">
        <v>0</v>
      </c>
      <c r="BO85" t="s">
        <v>1069</v>
      </c>
      <c r="BP85">
        <v>0</v>
      </c>
      <c r="BQ85">
        <v>2</v>
      </c>
      <c r="BR85">
        <v>0</v>
      </c>
      <c r="BS85">
        <v>6.11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1069</v>
      </c>
      <c r="BZ85">
        <v>105</v>
      </c>
      <c r="CA85">
        <v>55</v>
      </c>
      <c r="CE85">
        <v>0</v>
      </c>
      <c r="CF85">
        <v>0</v>
      </c>
      <c r="CG85">
        <v>0</v>
      </c>
      <c r="CM85">
        <v>0</v>
      </c>
      <c r="CN85" t="s">
        <v>359</v>
      </c>
      <c r="CO85">
        <v>0</v>
      </c>
      <c r="CP85">
        <f t="shared" si="81"/>
        <v>1912.4</v>
      </c>
      <c r="CQ85">
        <f t="shared" si="82"/>
        <v>1712.6330000000003</v>
      </c>
      <c r="CR85">
        <f t="shared" si="83"/>
        <v>80.102100000000007</v>
      </c>
      <c r="CS85">
        <f t="shared" si="84"/>
        <v>15.3361</v>
      </c>
      <c r="CT85">
        <f t="shared" si="85"/>
        <v>2703.8582999999999</v>
      </c>
      <c r="CU85">
        <f t="shared" si="86"/>
        <v>0</v>
      </c>
      <c r="CV85">
        <f t="shared" si="87"/>
        <v>49.334999999999994</v>
      </c>
      <c r="CW85">
        <f t="shared" si="88"/>
        <v>0.21250000000000002</v>
      </c>
      <c r="CX85">
        <f t="shared" si="89"/>
        <v>0</v>
      </c>
      <c r="CY85">
        <f t="shared" si="90"/>
        <v>1098.6465000000001</v>
      </c>
      <c r="CZ85">
        <f t="shared" si="91"/>
        <v>543.54090000000008</v>
      </c>
      <c r="DC85" t="s">
        <v>1069</v>
      </c>
      <c r="DD85" t="s">
        <v>1069</v>
      </c>
      <c r="DE85" t="s">
        <v>1083</v>
      </c>
      <c r="DF85" t="s">
        <v>1083</v>
      </c>
      <c r="DG85" t="s">
        <v>1084</v>
      </c>
      <c r="DH85" t="s">
        <v>1069</v>
      </c>
      <c r="DI85" t="s">
        <v>1084</v>
      </c>
      <c r="DJ85" t="s">
        <v>1083</v>
      </c>
      <c r="DK85" t="s">
        <v>1069</v>
      </c>
      <c r="DL85" t="s">
        <v>1069</v>
      </c>
      <c r="DM85" t="s">
        <v>1069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1081</v>
      </c>
      <c r="DW85" t="s">
        <v>1081</v>
      </c>
      <c r="DX85">
        <v>100</v>
      </c>
      <c r="EE85">
        <v>27029049</v>
      </c>
      <c r="EF85">
        <v>2</v>
      </c>
      <c r="EG85" t="s">
        <v>1085</v>
      </c>
      <c r="EH85">
        <v>0</v>
      </c>
      <c r="EI85" t="s">
        <v>1069</v>
      </c>
      <c r="EJ85">
        <v>1</v>
      </c>
      <c r="EK85">
        <v>15001</v>
      </c>
      <c r="EL85" t="s">
        <v>1169</v>
      </c>
      <c r="EM85" t="s">
        <v>1170</v>
      </c>
      <c r="EO85" t="s">
        <v>1088</v>
      </c>
      <c r="EQ85">
        <v>131072</v>
      </c>
      <c r="ER85">
        <v>675.6</v>
      </c>
      <c r="ES85">
        <v>280.3</v>
      </c>
      <c r="ET85">
        <v>10.49</v>
      </c>
      <c r="EU85">
        <v>2.0099999999999998</v>
      </c>
      <c r="EV85">
        <v>384.81</v>
      </c>
      <c r="EW85">
        <v>42.9</v>
      </c>
      <c r="EX85">
        <v>0.17</v>
      </c>
      <c r="EY85">
        <v>0</v>
      </c>
      <c r="FQ85">
        <v>0</v>
      </c>
      <c r="FR85">
        <f t="shared" si="92"/>
        <v>0</v>
      </c>
      <c r="FS85">
        <v>0</v>
      </c>
      <c r="FT85" t="s">
        <v>1089</v>
      </c>
      <c r="FU85" t="s">
        <v>1090</v>
      </c>
      <c r="FX85">
        <v>94.5</v>
      </c>
      <c r="FY85">
        <v>46.75</v>
      </c>
      <c r="GA85" t="s">
        <v>1069</v>
      </c>
      <c r="GD85">
        <v>0</v>
      </c>
      <c r="GF85">
        <v>1944878748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3"/>
        <v>0</v>
      </c>
      <c r="GM85">
        <f t="shared" si="94"/>
        <v>3554.59</v>
      </c>
      <c r="GN85">
        <f t="shared" si="95"/>
        <v>3554.59</v>
      </c>
      <c r="GO85">
        <f t="shared" si="96"/>
        <v>0</v>
      </c>
      <c r="GP85">
        <f t="shared" si="97"/>
        <v>0</v>
      </c>
      <c r="GR85">
        <v>0</v>
      </c>
      <c r="GS85">
        <v>3</v>
      </c>
      <c r="GT85">
        <v>0</v>
      </c>
      <c r="GU85" t="s">
        <v>1069</v>
      </c>
      <c r="GV85">
        <f t="shared" si="98"/>
        <v>0</v>
      </c>
      <c r="GW85">
        <v>1</v>
      </c>
      <c r="GX85">
        <f t="shared" si="99"/>
        <v>0</v>
      </c>
      <c r="HA85">
        <v>0</v>
      </c>
      <c r="HB85">
        <v>0</v>
      </c>
      <c r="HC85">
        <f t="shared" si="100"/>
        <v>0</v>
      </c>
      <c r="IK85">
        <v>0</v>
      </c>
    </row>
    <row r="86" spans="1:245">
      <c r="A86">
        <v>18</v>
      </c>
      <c r="B86">
        <v>1</v>
      </c>
      <c r="C86">
        <v>216</v>
      </c>
      <c r="E86" t="s">
        <v>1296</v>
      </c>
      <c r="F86" t="s">
        <v>1265</v>
      </c>
      <c r="G86" t="s">
        <v>1266</v>
      </c>
      <c r="H86" t="s">
        <v>1094</v>
      </c>
      <c r="I86">
        <f>I85*J86</f>
        <v>2.6793999999999998E-2</v>
      </c>
      <c r="J86">
        <v>6.300023512814483E-2</v>
      </c>
      <c r="O86">
        <f t="shared" si="67"/>
        <v>3680.99</v>
      </c>
      <c r="P86">
        <f t="shared" si="68"/>
        <v>3680.99</v>
      </c>
      <c r="Q86">
        <f t="shared" si="69"/>
        <v>0</v>
      </c>
      <c r="R86">
        <f t="shared" si="70"/>
        <v>0</v>
      </c>
      <c r="S86">
        <f t="shared" si="71"/>
        <v>0</v>
      </c>
      <c r="T86">
        <f t="shared" si="72"/>
        <v>0</v>
      </c>
      <c r="U86">
        <f t="shared" si="73"/>
        <v>0</v>
      </c>
      <c r="V86">
        <f t="shared" si="74"/>
        <v>0</v>
      </c>
      <c r="W86">
        <f t="shared" si="75"/>
        <v>0</v>
      </c>
      <c r="X86">
        <f t="shared" si="76"/>
        <v>0</v>
      </c>
      <c r="Y86">
        <f t="shared" si="77"/>
        <v>0</v>
      </c>
      <c r="AA86">
        <v>27906248</v>
      </c>
      <c r="AB86">
        <f t="shared" si="78"/>
        <v>22484.66</v>
      </c>
      <c r="AC86">
        <f t="shared" si="104"/>
        <v>22484.66</v>
      </c>
      <c r="AD86">
        <f t="shared" ref="AD86:AD93" si="107">ROUND((((ET86)-(EU86))+AE86),2)</f>
        <v>0</v>
      </c>
      <c r="AE86">
        <f t="shared" ref="AE86:AF93" si="108">ROUND((EU86),2)</f>
        <v>0</v>
      </c>
      <c r="AF86">
        <f t="shared" si="108"/>
        <v>0</v>
      </c>
      <c r="AG86">
        <f t="shared" si="79"/>
        <v>0</v>
      </c>
      <c r="AH86">
        <f t="shared" ref="AH86:AI93" si="109">(EW86)</f>
        <v>0</v>
      </c>
      <c r="AI86">
        <f t="shared" si="109"/>
        <v>0</v>
      </c>
      <c r="AJ86">
        <f t="shared" si="80"/>
        <v>0</v>
      </c>
      <c r="AK86">
        <v>22484.66</v>
      </c>
      <c r="AL86">
        <v>22484.66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95</v>
      </c>
      <c r="AU86">
        <v>47</v>
      </c>
      <c r="AV86">
        <v>1</v>
      </c>
      <c r="AW86">
        <v>1</v>
      </c>
      <c r="AZ86">
        <v>6.11</v>
      </c>
      <c r="BA86">
        <v>1</v>
      </c>
      <c r="BB86">
        <v>1</v>
      </c>
      <c r="BC86">
        <v>6.11</v>
      </c>
      <c r="BD86" t="s">
        <v>1069</v>
      </c>
      <c r="BE86" t="s">
        <v>1069</v>
      </c>
      <c r="BF86" t="s">
        <v>1069</v>
      </c>
      <c r="BG86" t="s">
        <v>1069</v>
      </c>
      <c r="BH86">
        <v>3</v>
      </c>
      <c r="BI86">
        <v>1</v>
      </c>
      <c r="BJ86" t="s">
        <v>1267</v>
      </c>
      <c r="BM86">
        <v>15001</v>
      </c>
      <c r="BN86">
        <v>0</v>
      </c>
      <c r="BO86" t="s">
        <v>1069</v>
      </c>
      <c r="BP86">
        <v>0</v>
      </c>
      <c r="BQ86">
        <v>2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1069</v>
      </c>
      <c r="BZ86">
        <v>105</v>
      </c>
      <c r="CA86">
        <v>55</v>
      </c>
      <c r="CE86">
        <v>0</v>
      </c>
      <c r="CF86">
        <v>0</v>
      </c>
      <c r="CG86">
        <v>0</v>
      </c>
      <c r="CM86">
        <v>0</v>
      </c>
      <c r="CN86" t="s">
        <v>1069</v>
      </c>
      <c r="CO86">
        <v>0</v>
      </c>
      <c r="CP86">
        <f t="shared" si="81"/>
        <v>3680.99</v>
      </c>
      <c r="CQ86">
        <f t="shared" si="82"/>
        <v>137381.2726</v>
      </c>
      <c r="CR86">
        <f t="shared" si="83"/>
        <v>0</v>
      </c>
      <c r="CS86">
        <f t="shared" si="84"/>
        <v>0</v>
      </c>
      <c r="CT86">
        <f t="shared" si="85"/>
        <v>0</v>
      </c>
      <c r="CU86">
        <f t="shared" si="86"/>
        <v>0</v>
      </c>
      <c r="CV86">
        <f t="shared" si="87"/>
        <v>0</v>
      </c>
      <c r="CW86">
        <f t="shared" si="88"/>
        <v>0</v>
      </c>
      <c r="CX86">
        <f t="shared" si="89"/>
        <v>0</v>
      </c>
      <c r="CY86">
        <f t="shared" si="90"/>
        <v>0</v>
      </c>
      <c r="CZ86">
        <f t="shared" si="91"/>
        <v>0</v>
      </c>
      <c r="DC86" t="s">
        <v>1069</v>
      </c>
      <c r="DD86" t="s">
        <v>1069</v>
      </c>
      <c r="DE86" t="s">
        <v>1069</v>
      </c>
      <c r="DF86" t="s">
        <v>1069</v>
      </c>
      <c r="DG86" t="s">
        <v>1069</v>
      </c>
      <c r="DH86" t="s">
        <v>1069</v>
      </c>
      <c r="DI86" t="s">
        <v>1069</v>
      </c>
      <c r="DJ86" t="s">
        <v>1069</v>
      </c>
      <c r="DK86" t="s">
        <v>1069</v>
      </c>
      <c r="DL86" t="s">
        <v>1069</v>
      </c>
      <c r="DM86" t="s">
        <v>1069</v>
      </c>
      <c r="DN86">
        <v>0</v>
      </c>
      <c r="DO86">
        <v>0</v>
      </c>
      <c r="DP86">
        <v>1</v>
      </c>
      <c r="DQ86">
        <v>1</v>
      </c>
      <c r="DU86">
        <v>1009</v>
      </c>
      <c r="DV86" t="s">
        <v>1094</v>
      </c>
      <c r="DW86" t="s">
        <v>1094</v>
      </c>
      <c r="DX86">
        <v>1000</v>
      </c>
      <c r="EE86">
        <v>27029049</v>
      </c>
      <c r="EF86">
        <v>2</v>
      </c>
      <c r="EG86" t="s">
        <v>1085</v>
      </c>
      <c r="EH86">
        <v>0</v>
      </c>
      <c r="EI86" t="s">
        <v>1069</v>
      </c>
      <c r="EJ86">
        <v>1</v>
      </c>
      <c r="EK86">
        <v>15001</v>
      </c>
      <c r="EL86" t="s">
        <v>1169</v>
      </c>
      <c r="EM86" t="s">
        <v>1170</v>
      </c>
      <c r="EO86" t="s">
        <v>1069</v>
      </c>
      <c r="EQ86">
        <v>0</v>
      </c>
      <c r="ER86">
        <v>22484.66</v>
      </c>
      <c r="ES86">
        <v>22484.66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92"/>
        <v>0</v>
      </c>
      <c r="FS86">
        <v>0</v>
      </c>
      <c r="FT86" t="s">
        <v>1089</v>
      </c>
      <c r="FU86" t="s">
        <v>1090</v>
      </c>
      <c r="FX86">
        <v>94.5</v>
      </c>
      <c r="FY86">
        <v>46.75</v>
      </c>
      <c r="GA86" t="s">
        <v>1069</v>
      </c>
      <c r="GD86">
        <v>0</v>
      </c>
      <c r="GF86">
        <v>960802034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93"/>
        <v>0</v>
      </c>
      <c r="GM86">
        <f t="shared" si="94"/>
        <v>3680.99</v>
      </c>
      <c r="GN86">
        <f t="shared" si="95"/>
        <v>3680.99</v>
      </c>
      <c r="GO86">
        <f t="shared" si="96"/>
        <v>0</v>
      </c>
      <c r="GP86">
        <f t="shared" si="97"/>
        <v>0</v>
      </c>
      <c r="GR86">
        <v>0</v>
      </c>
      <c r="GS86">
        <v>3</v>
      </c>
      <c r="GT86">
        <v>0</v>
      </c>
      <c r="GU86" t="s">
        <v>1069</v>
      </c>
      <c r="GV86">
        <f t="shared" si="98"/>
        <v>0</v>
      </c>
      <c r="GW86">
        <v>1</v>
      </c>
      <c r="GX86">
        <f t="shared" si="99"/>
        <v>0</v>
      </c>
      <c r="HA86">
        <v>0</v>
      </c>
      <c r="HB86">
        <v>0</v>
      </c>
      <c r="HC86">
        <f t="shared" si="100"/>
        <v>0</v>
      </c>
      <c r="IK86">
        <v>0</v>
      </c>
    </row>
    <row r="87" spans="1:245">
      <c r="A87">
        <v>17</v>
      </c>
      <c r="B87">
        <v>1</v>
      </c>
      <c r="C87">
        <f ca="1">ROW(SmtRes!A230)</f>
        <v>230</v>
      </c>
      <c r="D87">
        <f ca="1">ROW(EtalonRes!A237)</f>
        <v>237</v>
      </c>
      <c r="E87" t="s">
        <v>1069</v>
      </c>
      <c r="F87" t="s">
        <v>1288</v>
      </c>
      <c r="G87" t="s">
        <v>1297</v>
      </c>
      <c r="H87" t="s">
        <v>1081</v>
      </c>
      <c r="I87">
        <f>ROUND(29.9/100,9)</f>
        <v>0.29899999999999999</v>
      </c>
      <c r="J87">
        <v>0</v>
      </c>
      <c r="O87">
        <f t="shared" si="67"/>
        <v>1454.39</v>
      </c>
      <c r="P87">
        <f t="shared" si="68"/>
        <v>906.54</v>
      </c>
      <c r="Q87">
        <f t="shared" si="69"/>
        <v>12.92</v>
      </c>
      <c r="R87">
        <f t="shared" si="70"/>
        <v>3.75</v>
      </c>
      <c r="S87">
        <f t="shared" si="71"/>
        <v>534.92999999999995</v>
      </c>
      <c r="T87">
        <f t="shared" si="72"/>
        <v>0</v>
      </c>
      <c r="U87">
        <f t="shared" si="73"/>
        <v>10.13311</v>
      </c>
      <c r="V87">
        <f t="shared" si="74"/>
        <v>4.7840000000000001E-2</v>
      </c>
      <c r="W87">
        <f t="shared" si="75"/>
        <v>0</v>
      </c>
      <c r="X87">
        <f t="shared" si="76"/>
        <v>430.94</v>
      </c>
      <c r="Y87">
        <f t="shared" si="77"/>
        <v>269.33999999999997</v>
      </c>
      <c r="AA87">
        <v>-1</v>
      </c>
      <c r="AB87">
        <f t="shared" si="78"/>
        <v>796.1</v>
      </c>
      <c r="AC87">
        <f t="shared" si="104"/>
        <v>496.22</v>
      </c>
      <c r="AD87">
        <f t="shared" si="107"/>
        <v>7.07</v>
      </c>
      <c r="AE87">
        <f t="shared" si="108"/>
        <v>2.0499999999999998</v>
      </c>
      <c r="AF87">
        <f t="shared" si="108"/>
        <v>292.81</v>
      </c>
      <c r="AG87">
        <f t="shared" si="79"/>
        <v>0</v>
      </c>
      <c r="AH87">
        <f t="shared" si="109"/>
        <v>33.89</v>
      </c>
      <c r="AI87">
        <f t="shared" si="109"/>
        <v>0.16</v>
      </c>
      <c r="AJ87">
        <f t="shared" si="80"/>
        <v>0</v>
      </c>
      <c r="AK87">
        <v>796.1</v>
      </c>
      <c r="AL87">
        <v>496.22</v>
      </c>
      <c r="AM87">
        <v>7.07</v>
      </c>
      <c r="AN87">
        <v>2.0499999999999998</v>
      </c>
      <c r="AO87">
        <v>292.81</v>
      </c>
      <c r="AP87">
        <v>0</v>
      </c>
      <c r="AQ87">
        <v>33.89</v>
      </c>
      <c r="AR87">
        <v>0.16</v>
      </c>
      <c r="AS87">
        <v>0</v>
      </c>
      <c r="AT87">
        <v>80</v>
      </c>
      <c r="AU87">
        <v>50</v>
      </c>
      <c r="AV87">
        <v>1</v>
      </c>
      <c r="AW87">
        <v>1</v>
      </c>
      <c r="AZ87">
        <v>6.11</v>
      </c>
      <c r="BA87">
        <v>6.11</v>
      </c>
      <c r="BB87">
        <v>6.11</v>
      </c>
      <c r="BC87">
        <v>6.11</v>
      </c>
      <c r="BD87" t="s">
        <v>1069</v>
      </c>
      <c r="BE87" t="s">
        <v>1069</v>
      </c>
      <c r="BF87" t="s">
        <v>1069</v>
      </c>
      <c r="BG87" t="s">
        <v>1069</v>
      </c>
      <c r="BH87">
        <v>0</v>
      </c>
      <c r="BI87">
        <v>1</v>
      </c>
      <c r="BJ87" t="s">
        <v>1290</v>
      </c>
      <c r="BM87">
        <v>62001</v>
      </c>
      <c r="BN87">
        <v>0</v>
      </c>
      <c r="BO87" t="s">
        <v>1069</v>
      </c>
      <c r="BP87">
        <v>0</v>
      </c>
      <c r="BQ87">
        <v>6</v>
      </c>
      <c r="BR87">
        <v>0</v>
      </c>
      <c r="BS87">
        <v>6.11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1069</v>
      </c>
      <c r="BZ87">
        <v>80</v>
      </c>
      <c r="CA87">
        <v>50</v>
      </c>
      <c r="CE87">
        <v>0</v>
      </c>
      <c r="CF87">
        <v>0</v>
      </c>
      <c r="CG87">
        <v>0</v>
      </c>
      <c r="CM87">
        <v>0</v>
      </c>
      <c r="CN87" t="s">
        <v>1069</v>
      </c>
      <c r="CO87">
        <v>0</v>
      </c>
      <c r="CP87">
        <f t="shared" si="81"/>
        <v>1454.3899999999999</v>
      </c>
      <c r="CQ87">
        <f t="shared" si="82"/>
        <v>3031.9042000000004</v>
      </c>
      <c r="CR87">
        <f t="shared" si="83"/>
        <v>43.197700000000005</v>
      </c>
      <c r="CS87">
        <f t="shared" si="84"/>
        <v>12.525499999999999</v>
      </c>
      <c r="CT87">
        <f t="shared" si="85"/>
        <v>1789.0691000000002</v>
      </c>
      <c r="CU87">
        <f t="shared" si="86"/>
        <v>0</v>
      </c>
      <c r="CV87">
        <f t="shared" si="87"/>
        <v>33.89</v>
      </c>
      <c r="CW87">
        <f t="shared" si="88"/>
        <v>0.16</v>
      </c>
      <c r="CX87">
        <f t="shared" si="89"/>
        <v>0</v>
      </c>
      <c r="CY87">
        <f t="shared" si="90"/>
        <v>430.94399999999996</v>
      </c>
      <c r="CZ87">
        <f t="shared" si="91"/>
        <v>269.33999999999997</v>
      </c>
      <c r="DC87" t="s">
        <v>1069</v>
      </c>
      <c r="DD87" t="s">
        <v>1069</v>
      </c>
      <c r="DE87" t="s">
        <v>1069</v>
      </c>
      <c r="DF87" t="s">
        <v>1069</v>
      </c>
      <c r="DG87" t="s">
        <v>1069</v>
      </c>
      <c r="DH87" t="s">
        <v>1069</v>
      </c>
      <c r="DI87" t="s">
        <v>1069</v>
      </c>
      <c r="DJ87" t="s">
        <v>1069</v>
      </c>
      <c r="DK87" t="s">
        <v>1069</v>
      </c>
      <c r="DL87" t="s">
        <v>1069</v>
      </c>
      <c r="DM87" t="s">
        <v>1069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1081</v>
      </c>
      <c r="DW87" t="s">
        <v>1081</v>
      </c>
      <c r="DX87">
        <v>100</v>
      </c>
      <c r="EE87">
        <v>27029107</v>
      </c>
      <c r="EF87">
        <v>6</v>
      </c>
      <c r="EG87" t="s">
        <v>1107</v>
      </c>
      <c r="EH87">
        <v>0</v>
      </c>
      <c r="EI87" t="s">
        <v>1069</v>
      </c>
      <c r="EJ87">
        <v>1</v>
      </c>
      <c r="EK87">
        <v>62001</v>
      </c>
      <c r="EL87" t="s">
        <v>1200</v>
      </c>
      <c r="EM87" t="s">
        <v>1201</v>
      </c>
      <c r="EO87" t="s">
        <v>1069</v>
      </c>
      <c r="EQ87">
        <v>132096</v>
      </c>
      <c r="ER87">
        <v>796.1</v>
      </c>
      <c r="ES87">
        <v>496.22</v>
      </c>
      <c r="ET87">
        <v>7.07</v>
      </c>
      <c r="EU87">
        <v>2.0499999999999998</v>
      </c>
      <c r="EV87">
        <v>292.81</v>
      </c>
      <c r="EW87">
        <v>33.89</v>
      </c>
      <c r="EX87">
        <v>0.16</v>
      </c>
      <c r="EY87">
        <v>0</v>
      </c>
      <c r="FQ87">
        <v>0</v>
      </c>
      <c r="FR87">
        <f t="shared" si="92"/>
        <v>0</v>
      </c>
      <c r="FS87">
        <v>0</v>
      </c>
      <c r="FX87">
        <v>80</v>
      </c>
      <c r="FY87">
        <v>50</v>
      </c>
      <c r="GA87" t="s">
        <v>1069</v>
      </c>
      <c r="GD87">
        <v>0</v>
      </c>
      <c r="GF87">
        <v>854714365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93"/>
        <v>0</v>
      </c>
      <c r="GM87">
        <f t="shared" si="94"/>
        <v>2154.67</v>
      </c>
      <c r="GN87">
        <f t="shared" si="95"/>
        <v>2154.67</v>
      </c>
      <c r="GO87">
        <f t="shared" si="96"/>
        <v>0</v>
      </c>
      <c r="GP87">
        <f t="shared" si="97"/>
        <v>0</v>
      </c>
      <c r="GR87">
        <v>0</v>
      </c>
      <c r="GS87">
        <v>3</v>
      </c>
      <c r="GT87">
        <v>0</v>
      </c>
      <c r="GU87" t="s">
        <v>1069</v>
      </c>
      <c r="GV87">
        <f t="shared" si="98"/>
        <v>0</v>
      </c>
      <c r="GW87">
        <v>1</v>
      </c>
      <c r="GX87">
        <f t="shared" si="99"/>
        <v>0</v>
      </c>
      <c r="HA87">
        <v>0</v>
      </c>
      <c r="HB87">
        <v>0</v>
      </c>
      <c r="HC87">
        <f t="shared" si="100"/>
        <v>0</v>
      </c>
      <c r="IK87">
        <v>0</v>
      </c>
    </row>
    <row r="88" spans="1:245">
      <c r="A88">
        <v>18</v>
      </c>
      <c r="B88">
        <v>1</v>
      </c>
      <c r="C88">
        <v>229</v>
      </c>
      <c r="E88" t="s">
        <v>1069</v>
      </c>
      <c r="F88" t="s">
        <v>1265</v>
      </c>
      <c r="G88" t="s">
        <v>1266</v>
      </c>
      <c r="H88" t="s">
        <v>1094</v>
      </c>
      <c r="I88">
        <f>I87*J88</f>
        <v>2.1229000000000001E-2</v>
      </c>
      <c r="J88">
        <v>7.1000000000000008E-2</v>
      </c>
      <c r="O88">
        <f t="shared" si="67"/>
        <v>2916.47</v>
      </c>
      <c r="P88">
        <f t="shared" si="68"/>
        <v>2916.47</v>
      </c>
      <c r="Q88">
        <f t="shared" si="69"/>
        <v>0</v>
      </c>
      <c r="R88">
        <f t="shared" si="70"/>
        <v>0</v>
      </c>
      <c r="S88">
        <f t="shared" si="71"/>
        <v>0</v>
      </c>
      <c r="T88">
        <f t="shared" si="72"/>
        <v>0</v>
      </c>
      <c r="U88">
        <f t="shared" si="73"/>
        <v>0</v>
      </c>
      <c r="V88">
        <f t="shared" si="74"/>
        <v>0</v>
      </c>
      <c r="W88">
        <f t="shared" si="75"/>
        <v>0</v>
      </c>
      <c r="X88">
        <f t="shared" si="76"/>
        <v>0</v>
      </c>
      <c r="Y88">
        <f t="shared" si="77"/>
        <v>0</v>
      </c>
      <c r="AA88">
        <v>-1</v>
      </c>
      <c r="AB88">
        <f t="shared" si="78"/>
        <v>22484.66</v>
      </c>
      <c r="AC88">
        <f t="shared" si="104"/>
        <v>22484.66</v>
      </c>
      <c r="AD88">
        <f t="shared" si="107"/>
        <v>0</v>
      </c>
      <c r="AE88">
        <f t="shared" si="108"/>
        <v>0</v>
      </c>
      <c r="AF88">
        <f t="shared" si="108"/>
        <v>0</v>
      </c>
      <c r="AG88">
        <f t="shared" si="79"/>
        <v>0</v>
      </c>
      <c r="AH88">
        <f t="shared" si="109"/>
        <v>0</v>
      </c>
      <c r="AI88">
        <f t="shared" si="109"/>
        <v>0</v>
      </c>
      <c r="AJ88">
        <f t="shared" si="80"/>
        <v>0</v>
      </c>
      <c r="AK88">
        <v>22484.66</v>
      </c>
      <c r="AL88">
        <v>22484.66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95</v>
      </c>
      <c r="AU88">
        <v>47</v>
      </c>
      <c r="AV88">
        <v>1</v>
      </c>
      <c r="AW88">
        <v>1</v>
      </c>
      <c r="AZ88">
        <v>6.11</v>
      </c>
      <c r="BA88">
        <v>1</v>
      </c>
      <c r="BB88">
        <v>1</v>
      </c>
      <c r="BC88">
        <v>6.11</v>
      </c>
      <c r="BD88" t="s">
        <v>1069</v>
      </c>
      <c r="BE88" t="s">
        <v>1069</v>
      </c>
      <c r="BF88" t="s">
        <v>1069</v>
      </c>
      <c r="BG88" t="s">
        <v>1069</v>
      </c>
      <c r="BH88">
        <v>3</v>
      </c>
      <c r="BI88">
        <v>1</v>
      </c>
      <c r="BJ88" t="s">
        <v>1267</v>
      </c>
      <c r="BM88">
        <v>15001</v>
      </c>
      <c r="BN88">
        <v>0</v>
      </c>
      <c r="BO88" t="s">
        <v>1069</v>
      </c>
      <c r="BP88">
        <v>0</v>
      </c>
      <c r="BQ88">
        <v>2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1069</v>
      </c>
      <c r="BZ88">
        <v>105</v>
      </c>
      <c r="CA88">
        <v>55</v>
      </c>
      <c r="CE88">
        <v>0</v>
      </c>
      <c r="CF88">
        <v>0</v>
      </c>
      <c r="CG88">
        <v>0</v>
      </c>
      <c r="CM88">
        <v>0</v>
      </c>
      <c r="CN88" t="s">
        <v>1069</v>
      </c>
      <c r="CO88">
        <v>0</v>
      </c>
      <c r="CP88">
        <f t="shared" si="81"/>
        <v>2916.47</v>
      </c>
      <c r="CQ88">
        <f t="shared" si="82"/>
        <v>137381.2726</v>
      </c>
      <c r="CR88">
        <f t="shared" si="83"/>
        <v>0</v>
      </c>
      <c r="CS88">
        <f t="shared" si="84"/>
        <v>0</v>
      </c>
      <c r="CT88">
        <f t="shared" si="85"/>
        <v>0</v>
      </c>
      <c r="CU88">
        <f t="shared" si="86"/>
        <v>0</v>
      </c>
      <c r="CV88">
        <f t="shared" si="87"/>
        <v>0</v>
      </c>
      <c r="CW88">
        <f t="shared" si="88"/>
        <v>0</v>
      </c>
      <c r="CX88">
        <f t="shared" si="89"/>
        <v>0</v>
      </c>
      <c r="CY88">
        <f t="shared" si="90"/>
        <v>0</v>
      </c>
      <c r="CZ88">
        <f t="shared" si="91"/>
        <v>0</v>
      </c>
      <c r="DC88" t="s">
        <v>1069</v>
      </c>
      <c r="DD88" t="s">
        <v>1069</v>
      </c>
      <c r="DE88" t="s">
        <v>1069</v>
      </c>
      <c r="DF88" t="s">
        <v>1069</v>
      </c>
      <c r="DG88" t="s">
        <v>1069</v>
      </c>
      <c r="DH88" t="s">
        <v>1069</v>
      </c>
      <c r="DI88" t="s">
        <v>1069</v>
      </c>
      <c r="DJ88" t="s">
        <v>1069</v>
      </c>
      <c r="DK88" t="s">
        <v>1069</v>
      </c>
      <c r="DL88" t="s">
        <v>1069</v>
      </c>
      <c r="DM88" t="s">
        <v>1069</v>
      </c>
      <c r="DN88">
        <v>0</v>
      </c>
      <c r="DO88">
        <v>0</v>
      </c>
      <c r="DP88">
        <v>1</v>
      </c>
      <c r="DQ88">
        <v>1</v>
      </c>
      <c r="DU88">
        <v>1009</v>
      </c>
      <c r="DV88" t="s">
        <v>1094</v>
      </c>
      <c r="DW88" t="s">
        <v>1094</v>
      </c>
      <c r="DX88">
        <v>1000</v>
      </c>
      <c r="EE88">
        <v>27029049</v>
      </c>
      <c r="EF88">
        <v>2</v>
      </c>
      <c r="EG88" t="s">
        <v>1085</v>
      </c>
      <c r="EH88">
        <v>0</v>
      </c>
      <c r="EI88" t="s">
        <v>1069</v>
      </c>
      <c r="EJ88">
        <v>1</v>
      </c>
      <c r="EK88">
        <v>15001</v>
      </c>
      <c r="EL88" t="s">
        <v>1169</v>
      </c>
      <c r="EM88" t="s">
        <v>1170</v>
      </c>
      <c r="EO88" t="s">
        <v>1069</v>
      </c>
      <c r="EQ88">
        <v>1024</v>
      </c>
      <c r="ER88">
        <v>22484.66</v>
      </c>
      <c r="ES88">
        <v>22484.66</v>
      </c>
      <c r="ET88">
        <v>0</v>
      </c>
      <c r="EU88">
        <v>0</v>
      </c>
      <c r="EV88">
        <v>0</v>
      </c>
      <c r="EW88">
        <v>0</v>
      </c>
      <c r="EX88">
        <v>0</v>
      </c>
      <c r="FQ88">
        <v>0</v>
      </c>
      <c r="FR88">
        <f t="shared" si="92"/>
        <v>0</v>
      </c>
      <c r="FS88">
        <v>0</v>
      </c>
      <c r="FT88" t="s">
        <v>1089</v>
      </c>
      <c r="FU88" t="s">
        <v>1090</v>
      </c>
      <c r="FX88">
        <v>94.5</v>
      </c>
      <c r="FY88">
        <v>46.75</v>
      </c>
      <c r="GA88" t="s">
        <v>1069</v>
      </c>
      <c r="GD88">
        <v>0</v>
      </c>
      <c r="GF88">
        <v>960802034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93"/>
        <v>0</v>
      </c>
      <c r="GM88">
        <f t="shared" si="94"/>
        <v>2916.47</v>
      </c>
      <c r="GN88">
        <f t="shared" si="95"/>
        <v>2916.47</v>
      </c>
      <c r="GO88">
        <f t="shared" si="96"/>
        <v>0</v>
      </c>
      <c r="GP88">
        <f t="shared" si="97"/>
        <v>0</v>
      </c>
      <c r="GR88">
        <v>0</v>
      </c>
      <c r="GS88">
        <v>3</v>
      </c>
      <c r="GT88">
        <v>0</v>
      </c>
      <c r="GU88" t="s">
        <v>1069</v>
      </c>
      <c r="GV88">
        <f t="shared" si="98"/>
        <v>0</v>
      </c>
      <c r="GW88">
        <v>1</v>
      </c>
      <c r="GX88">
        <f t="shared" si="99"/>
        <v>0</v>
      </c>
      <c r="HA88">
        <v>0</v>
      </c>
      <c r="HB88">
        <v>0</v>
      </c>
      <c r="HC88">
        <f t="shared" si="100"/>
        <v>0</v>
      </c>
      <c r="IK88">
        <v>0</v>
      </c>
    </row>
    <row r="89" spans="1:245">
      <c r="A89">
        <v>18</v>
      </c>
      <c r="B89">
        <v>1</v>
      </c>
      <c r="C89">
        <v>228</v>
      </c>
      <c r="E89" t="s">
        <v>1069</v>
      </c>
      <c r="F89" t="s">
        <v>1298</v>
      </c>
      <c r="G89" t="s">
        <v>1299</v>
      </c>
      <c r="H89" t="s">
        <v>1094</v>
      </c>
      <c r="I89">
        <f>I87*J89</f>
        <v>2.1229000000000001E-2</v>
      </c>
      <c r="J89">
        <v>7.1000000000000008E-2</v>
      </c>
      <c r="O89">
        <f t="shared" si="67"/>
        <v>0</v>
      </c>
      <c r="P89">
        <f t="shared" si="68"/>
        <v>0</v>
      </c>
      <c r="Q89">
        <f t="shared" si="69"/>
        <v>0</v>
      </c>
      <c r="R89">
        <f t="shared" si="70"/>
        <v>0</v>
      </c>
      <c r="S89">
        <f t="shared" si="71"/>
        <v>0</v>
      </c>
      <c r="T89">
        <f t="shared" si="72"/>
        <v>0</v>
      </c>
      <c r="U89">
        <f t="shared" si="73"/>
        <v>0</v>
      </c>
      <c r="V89">
        <f t="shared" si="74"/>
        <v>0</v>
      </c>
      <c r="W89">
        <f t="shared" si="75"/>
        <v>0</v>
      </c>
      <c r="X89">
        <f t="shared" si="76"/>
        <v>0</v>
      </c>
      <c r="Y89">
        <f t="shared" si="77"/>
        <v>0</v>
      </c>
      <c r="AA89">
        <v>-1</v>
      </c>
      <c r="AB89">
        <f t="shared" si="78"/>
        <v>0</v>
      </c>
      <c r="AC89">
        <f t="shared" si="104"/>
        <v>0</v>
      </c>
      <c r="AD89">
        <f t="shared" si="107"/>
        <v>0</v>
      </c>
      <c r="AE89">
        <f t="shared" si="108"/>
        <v>0</v>
      </c>
      <c r="AF89">
        <f t="shared" si="108"/>
        <v>0</v>
      </c>
      <c r="AG89">
        <f t="shared" si="79"/>
        <v>0</v>
      </c>
      <c r="AH89">
        <f t="shared" si="109"/>
        <v>0</v>
      </c>
      <c r="AI89">
        <f t="shared" si="109"/>
        <v>0</v>
      </c>
      <c r="AJ89">
        <f t="shared" si="80"/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80</v>
      </c>
      <c r="AU89">
        <v>50</v>
      </c>
      <c r="AV89">
        <v>1</v>
      </c>
      <c r="AW89">
        <v>1</v>
      </c>
      <c r="AZ89">
        <v>6.11</v>
      </c>
      <c r="BA89">
        <v>1</v>
      </c>
      <c r="BB89">
        <v>1</v>
      </c>
      <c r="BC89">
        <v>6.11</v>
      </c>
      <c r="BD89" t="s">
        <v>1069</v>
      </c>
      <c r="BE89" t="s">
        <v>1069</v>
      </c>
      <c r="BF89" t="s">
        <v>1069</v>
      </c>
      <c r="BG89" t="s">
        <v>1069</v>
      </c>
      <c r="BH89">
        <v>3</v>
      </c>
      <c r="BI89">
        <v>1</v>
      </c>
      <c r="BJ89" t="s">
        <v>1069</v>
      </c>
      <c r="BM89">
        <v>62001</v>
      </c>
      <c r="BN89">
        <v>0</v>
      </c>
      <c r="BO89" t="s">
        <v>1069</v>
      </c>
      <c r="BP89">
        <v>0</v>
      </c>
      <c r="BQ89">
        <v>6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1069</v>
      </c>
      <c r="BZ89">
        <v>80</v>
      </c>
      <c r="CA89">
        <v>50</v>
      </c>
      <c r="CE89">
        <v>0</v>
      </c>
      <c r="CF89">
        <v>0</v>
      </c>
      <c r="CG89">
        <v>0</v>
      </c>
      <c r="CM89">
        <v>0</v>
      </c>
      <c r="CN89" t="s">
        <v>1069</v>
      </c>
      <c r="CO89">
        <v>0</v>
      </c>
      <c r="CP89">
        <f t="shared" si="81"/>
        <v>0</v>
      </c>
      <c r="CQ89">
        <f t="shared" si="82"/>
        <v>0</v>
      </c>
      <c r="CR89">
        <f t="shared" si="83"/>
        <v>0</v>
      </c>
      <c r="CS89">
        <f t="shared" si="84"/>
        <v>0</v>
      </c>
      <c r="CT89">
        <f t="shared" si="85"/>
        <v>0</v>
      </c>
      <c r="CU89">
        <f t="shared" si="86"/>
        <v>0</v>
      </c>
      <c r="CV89">
        <f t="shared" si="87"/>
        <v>0</v>
      </c>
      <c r="CW89">
        <f t="shared" si="88"/>
        <v>0</v>
      </c>
      <c r="CX89">
        <f t="shared" si="89"/>
        <v>0</v>
      </c>
      <c r="CY89">
        <f t="shared" si="90"/>
        <v>0</v>
      </c>
      <c r="CZ89">
        <f t="shared" si="91"/>
        <v>0</v>
      </c>
      <c r="DC89" t="s">
        <v>1069</v>
      </c>
      <c r="DD89" t="s">
        <v>1069</v>
      </c>
      <c r="DE89" t="s">
        <v>1069</v>
      </c>
      <c r="DF89" t="s">
        <v>1069</v>
      </c>
      <c r="DG89" t="s">
        <v>1069</v>
      </c>
      <c r="DH89" t="s">
        <v>1069</v>
      </c>
      <c r="DI89" t="s">
        <v>1069</v>
      </c>
      <c r="DJ89" t="s">
        <v>1069</v>
      </c>
      <c r="DK89" t="s">
        <v>1069</v>
      </c>
      <c r="DL89" t="s">
        <v>1069</v>
      </c>
      <c r="DM89" t="s">
        <v>1069</v>
      </c>
      <c r="DN89">
        <v>0</v>
      </c>
      <c r="DO89">
        <v>0</v>
      </c>
      <c r="DP89">
        <v>1</v>
      </c>
      <c r="DQ89">
        <v>1</v>
      </c>
      <c r="DU89">
        <v>1009</v>
      </c>
      <c r="DV89" t="s">
        <v>1094</v>
      </c>
      <c r="DW89" t="s">
        <v>1094</v>
      </c>
      <c r="DX89">
        <v>1000</v>
      </c>
      <c r="EE89">
        <v>27029107</v>
      </c>
      <c r="EF89">
        <v>6</v>
      </c>
      <c r="EG89" t="s">
        <v>1107</v>
      </c>
      <c r="EH89">
        <v>0</v>
      </c>
      <c r="EI89" t="s">
        <v>1069</v>
      </c>
      <c r="EJ89">
        <v>1</v>
      </c>
      <c r="EK89">
        <v>62001</v>
      </c>
      <c r="EL89" t="s">
        <v>1200</v>
      </c>
      <c r="EM89" t="s">
        <v>1201</v>
      </c>
      <c r="EO89" t="s">
        <v>1069</v>
      </c>
      <c r="EQ89">
        <v>1024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2"/>
        <v>0</v>
      </c>
      <c r="FS89">
        <v>0</v>
      </c>
      <c r="FX89">
        <v>80</v>
      </c>
      <c r="FY89">
        <v>50</v>
      </c>
      <c r="GA89" t="s">
        <v>1069</v>
      </c>
      <c r="GD89">
        <v>0</v>
      </c>
      <c r="GF89">
        <v>1891904026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93"/>
        <v>0</v>
      </c>
      <c r="GM89">
        <f t="shared" si="94"/>
        <v>0</v>
      </c>
      <c r="GN89">
        <f t="shared" si="95"/>
        <v>0</v>
      </c>
      <c r="GO89">
        <f t="shared" si="96"/>
        <v>0</v>
      </c>
      <c r="GP89">
        <f t="shared" si="97"/>
        <v>0</v>
      </c>
      <c r="GR89">
        <v>0</v>
      </c>
      <c r="GS89">
        <v>3</v>
      </c>
      <c r="GT89">
        <v>0</v>
      </c>
      <c r="GU89" t="s">
        <v>1069</v>
      </c>
      <c r="GV89">
        <f t="shared" si="98"/>
        <v>0</v>
      </c>
      <c r="GW89">
        <v>1</v>
      </c>
      <c r="GX89">
        <f t="shared" si="99"/>
        <v>0</v>
      </c>
      <c r="HA89">
        <v>0</v>
      </c>
      <c r="HB89">
        <v>0</v>
      </c>
      <c r="HC89">
        <f t="shared" si="100"/>
        <v>0</v>
      </c>
      <c r="IK89">
        <v>0</v>
      </c>
    </row>
    <row r="90" spans="1:245">
      <c r="A90">
        <v>17</v>
      </c>
      <c r="B90">
        <v>1</v>
      </c>
      <c r="C90">
        <f ca="1">ROW(SmtRes!A237)</f>
        <v>237</v>
      </c>
      <c r="D90">
        <f ca="1">ROW(EtalonRes!A244)</f>
        <v>244</v>
      </c>
      <c r="E90" t="s">
        <v>1300</v>
      </c>
      <c r="F90" t="s">
        <v>1301</v>
      </c>
      <c r="G90" t="s">
        <v>363</v>
      </c>
      <c r="H90" t="s">
        <v>1081</v>
      </c>
      <c r="I90">
        <f>ROUND((40.9+8)/100,9)</f>
        <v>0.48899999999999999</v>
      </c>
      <c r="J90">
        <v>0</v>
      </c>
      <c r="O90">
        <f t="shared" si="67"/>
        <v>1034.97</v>
      </c>
      <c r="P90">
        <f t="shared" si="68"/>
        <v>496.84</v>
      </c>
      <c r="Q90">
        <f t="shared" si="69"/>
        <v>2.48</v>
      </c>
      <c r="R90">
        <f t="shared" si="70"/>
        <v>0.36</v>
      </c>
      <c r="S90">
        <f t="shared" si="71"/>
        <v>535.65</v>
      </c>
      <c r="T90">
        <f t="shared" si="72"/>
        <v>0</v>
      </c>
      <c r="U90">
        <f t="shared" si="73"/>
        <v>10.146749999999999</v>
      </c>
      <c r="V90">
        <f t="shared" si="74"/>
        <v>4.8900000000000002E-3</v>
      </c>
      <c r="W90">
        <f t="shared" si="75"/>
        <v>0</v>
      </c>
      <c r="X90">
        <f t="shared" si="76"/>
        <v>428.81</v>
      </c>
      <c r="Y90">
        <f t="shared" si="77"/>
        <v>268.01</v>
      </c>
      <c r="AA90">
        <v>27906248</v>
      </c>
      <c r="AB90">
        <f t="shared" si="78"/>
        <v>346.4</v>
      </c>
      <c r="AC90">
        <f t="shared" si="104"/>
        <v>166.29</v>
      </c>
      <c r="AD90">
        <f t="shared" si="107"/>
        <v>0.83</v>
      </c>
      <c r="AE90">
        <f t="shared" si="108"/>
        <v>0.12</v>
      </c>
      <c r="AF90">
        <f t="shared" si="108"/>
        <v>179.28</v>
      </c>
      <c r="AG90">
        <f t="shared" si="79"/>
        <v>0</v>
      </c>
      <c r="AH90">
        <f t="shared" si="109"/>
        <v>20.75</v>
      </c>
      <c r="AI90">
        <f t="shared" si="109"/>
        <v>0.01</v>
      </c>
      <c r="AJ90">
        <f t="shared" si="80"/>
        <v>0</v>
      </c>
      <c r="AK90">
        <v>346.4</v>
      </c>
      <c r="AL90">
        <v>166.29</v>
      </c>
      <c r="AM90">
        <v>0.83</v>
      </c>
      <c r="AN90">
        <v>0.12</v>
      </c>
      <c r="AO90">
        <v>179.28</v>
      </c>
      <c r="AP90">
        <v>0</v>
      </c>
      <c r="AQ90">
        <v>20.75</v>
      </c>
      <c r="AR90">
        <v>0.01</v>
      </c>
      <c r="AS90">
        <v>0</v>
      </c>
      <c r="AT90">
        <v>80</v>
      </c>
      <c r="AU90">
        <v>50</v>
      </c>
      <c r="AV90">
        <v>1</v>
      </c>
      <c r="AW90">
        <v>1</v>
      </c>
      <c r="AZ90">
        <v>6.11</v>
      </c>
      <c r="BA90">
        <v>6.11</v>
      </c>
      <c r="BB90">
        <v>6.11</v>
      </c>
      <c r="BC90">
        <v>6.11</v>
      </c>
      <c r="BD90" t="s">
        <v>1069</v>
      </c>
      <c r="BE90" t="s">
        <v>1069</v>
      </c>
      <c r="BF90" t="s">
        <v>1069</v>
      </c>
      <c r="BG90" t="s">
        <v>1069</v>
      </c>
      <c r="BH90">
        <v>0</v>
      </c>
      <c r="BI90">
        <v>1</v>
      </c>
      <c r="BJ90" t="s">
        <v>1302</v>
      </c>
      <c r="BM90">
        <v>62001</v>
      </c>
      <c r="BN90">
        <v>0</v>
      </c>
      <c r="BO90" t="s">
        <v>1069</v>
      </c>
      <c r="BP90">
        <v>0</v>
      </c>
      <c r="BQ90">
        <v>6</v>
      </c>
      <c r="BR90">
        <v>0</v>
      </c>
      <c r="BS90">
        <v>6.11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1069</v>
      </c>
      <c r="BZ90">
        <v>80</v>
      </c>
      <c r="CA90">
        <v>50</v>
      </c>
      <c r="CE90">
        <v>0</v>
      </c>
      <c r="CF90">
        <v>0</v>
      </c>
      <c r="CG90">
        <v>0</v>
      </c>
      <c r="CM90">
        <v>0</v>
      </c>
      <c r="CN90" t="s">
        <v>1069</v>
      </c>
      <c r="CO90">
        <v>0</v>
      </c>
      <c r="CP90">
        <f t="shared" si="81"/>
        <v>1034.97</v>
      </c>
      <c r="CQ90">
        <f t="shared" si="82"/>
        <v>1016.0319</v>
      </c>
      <c r="CR90">
        <f t="shared" si="83"/>
        <v>5.0712999999999999</v>
      </c>
      <c r="CS90">
        <f t="shared" si="84"/>
        <v>0.73319999999999996</v>
      </c>
      <c r="CT90">
        <f t="shared" si="85"/>
        <v>1095.4008000000001</v>
      </c>
      <c r="CU90">
        <f t="shared" si="86"/>
        <v>0</v>
      </c>
      <c r="CV90">
        <f t="shared" si="87"/>
        <v>20.75</v>
      </c>
      <c r="CW90">
        <f t="shared" si="88"/>
        <v>0.01</v>
      </c>
      <c r="CX90">
        <f t="shared" si="89"/>
        <v>0</v>
      </c>
      <c r="CY90">
        <f t="shared" si="90"/>
        <v>428.80800000000005</v>
      </c>
      <c r="CZ90">
        <f t="shared" si="91"/>
        <v>268.005</v>
      </c>
      <c r="DC90" t="s">
        <v>1069</v>
      </c>
      <c r="DD90" t="s">
        <v>1069</v>
      </c>
      <c r="DE90" t="s">
        <v>1069</v>
      </c>
      <c r="DF90" t="s">
        <v>1069</v>
      </c>
      <c r="DG90" t="s">
        <v>1069</v>
      </c>
      <c r="DH90" t="s">
        <v>1069</v>
      </c>
      <c r="DI90" t="s">
        <v>1069</v>
      </c>
      <c r="DJ90" t="s">
        <v>1069</v>
      </c>
      <c r="DK90" t="s">
        <v>1069</v>
      </c>
      <c r="DL90" t="s">
        <v>1069</v>
      </c>
      <c r="DM90" t="s">
        <v>1069</v>
      </c>
      <c r="DN90">
        <v>0</v>
      </c>
      <c r="DO90">
        <v>0</v>
      </c>
      <c r="DP90">
        <v>1</v>
      </c>
      <c r="DQ90">
        <v>1</v>
      </c>
      <c r="DU90">
        <v>1005</v>
      </c>
      <c r="DV90" t="s">
        <v>1081</v>
      </c>
      <c r="DW90" t="s">
        <v>1081</v>
      </c>
      <c r="DX90">
        <v>100</v>
      </c>
      <c r="EE90">
        <v>27029107</v>
      </c>
      <c r="EF90">
        <v>6</v>
      </c>
      <c r="EG90" t="s">
        <v>1107</v>
      </c>
      <c r="EH90">
        <v>0</v>
      </c>
      <c r="EI90" t="s">
        <v>1069</v>
      </c>
      <c r="EJ90">
        <v>1</v>
      </c>
      <c r="EK90">
        <v>62001</v>
      </c>
      <c r="EL90" t="s">
        <v>1200</v>
      </c>
      <c r="EM90" t="s">
        <v>1201</v>
      </c>
      <c r="EO90" t="s">
        <v>1069</v>
      </c>
      <c r="EQ90">
        <v>131072</v>
      </c>
      <c r="ER90">
        <v>346.4</v>
      </c>
      <c r="ES90">
        <v>166.29</v>
      </c>
      <c r="ET90">
        <v>0.83</v>
      </c>
      <c r="EU90">
        <v>0.12</v>
      </c>
      <c r="EV90">
        <v>179.28</v>
      </c>
      <c r="EW90">
        <v>20.75</v>
      </c>
      <c r="EX90">
        <v>0.01</v>
      </c>
      <c r="EY90">
        <v>0</v>
      </c>
      <c r="FQ90">
        <v>0</v>
      </c>
      <c r="FR90">
        <f t="shared" si="92"/>
        <v>0</v>
      </c>
      <c r="FS90">
        <v>0</v>
      </c>
      <c r="FX90">
        <v>80</v>
      </c>
      <c r="FY90">
        <v>50</v>
      </c>
      <c r="GA90" t="s">
        <v>1069</v>
      </c>
      <c r="GD90">
        <v>0</v>
      </c>
      <c r="GF90">
        <v>716672544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93"/>
        <v>0</v>
      </c>
      <c r="GM90">
        <f t="shared" si="94"/>
        <v>1731.79</v>
      </c>
      <c r="GN90">
        <f t="shared" si="95"/>
        <v>1731.79</v>
      </c>
      <c r="GO90">
        <f t="shared" si="96"/>
        <v>0</v>
      </c>
      <c r="GP90">
        <f t="shared" si="97"/>
        <v>0</v>
      </c>
      <c r="GR90">
        <v>0</v>
      </c>
      <c r="GS90">
        <v>3</v>
      </c>
      <c r="GT90">
        <v>0</v>
      </c>
      <c r="GU90" t="s">
        <v>1069</v>
      </c>
      <c r="GV90">
        <f t="shared" si="98"/>
        <v>0</v>
      </c>
      <c r="GW90">
        <v>1</v>
      </c>
      <c r="GX90">
        <f t="shared" si="99"/>
        <v>0</v>
      </c>
      <c r="HA90">
        <v>0</v>
      </c>
      <c r="HB90">
        <v>0</v>
      </c>
      <c r="HC90">
        <f t="shared" si="100"/>
        <v>0</v>
      </c>
      <c r="IK90">
        <v>0</v>
      </c>
    </row>
    <row r="91" spans="1:245">
      <c r="A91">
        <v>18</v>
      </c>
      <c r="B91">
        <v>1</v>
      </c>
      <c r="C91">
        <v>236</v>
      </c>
      <c r="E91" t="s">
        <v>1303</v>
      </c>
      <c r="F91" t="s">
        <v>1304</v>
      </c>
      <c r="G91" t="s">
        <v>1305</v>
      </c>
      <c r="H91" t="s">
        <v>1216</v>
      </c>
      <c r="I91">
        <f>I90*J91</f>
        <v>7.8728999999999987</v>
      </c>
      <c r="J91">
        <v>16.099999999999998</v>
      </c>
      <c r="O91">
        <f t="shared" si="67"/>
        <v>801.4</v>
      </c>
      <c r="P91">
        <f t="shared" si="68"/>
        <v>801.4</v>
      </c>
      <c r="Q91">
        <f t="shared" si="69"/>
        <v>0</v>
      </c>
      <c r="R91">
        <f t="shared" si="70"/>
        <v>0</v>
      </c>
      <c r="S91">
        <f t="shared" si="71"/>
        <v>0</v>
      </c>
      <c r="T91">
        <f t="shared" si="72"/>
        <v>0</v>
      </c>
      <c r="U91">
        <f t="shared" si="73"/>
        <v>0</v>
      </c>
      <c r="V91">
        <f t="shared" si="74"/>
        <v>0</v>
      </c>
      <c r="W91">
        <f t="shared" si="75"/>
        <v>0</v>
      </c>
      <c r="X91">
        <f t="shared" si="76"/>
        <v>0</v>
      </c>
      <c r="Y91">
        <f t="shared" si="77"/>
        <v>0</v>
      </c>
      <c r="AA91">
        <v>27906248</v>
      </c>
      <c r="AB91">
        <f t="shared" si="78"/>
        <v>16.66</v>
      </c>
      <c r="AC91">
        <f t="shared" si="104"/>
        <v>16.66</v>
      </c>
      <c r="AD91">
        <f t="shared" si="107"/>
        <v>0</v>
      </c>
      <c r="AE91">
        <f t="shared" si="108"/>
        <v>0</v>
      </c>
      <c r="AF91">
        <f t="shared" si="108"/>
        <v>0</v>
      </c>
      <c r="AG91">
        <f t="shared" si="79"/>
        <v>0</v>
      </c>
      <c r="AH91">
        <f t="shared" si="109"/>
        <v>0</v>
      </c>
      <c r="AI91">
        <f t="shared" si="109"/>
        <v>0</v>
      </c>
      <c r="AJ91">
        <f t="shared" si="80"/>
        <v>0</v>
      </c>
      <c r="AK91">
        <v>16.66</v>
      </c>
      <c r="AL91">
        <v>16.66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80</v>
      </c>
      <c r="AU91">
        <v>50</v>
      </c>
      <c r="AV91">
        <v>1</v>
      </c>
      <c r="AW91">
        <v>1</v>
      </c>
      <c r="AZ91">
        <v>6.11</v>
      </c>
      <c r="BA91">
        <v>1</v>
      </c>
      <c r="BB91">
        <v>1</v>
      </c>
      <c r="BC91">
        <v>6.11</v>
      </c>
      <c r="BD91" t="s">
        <v>1069</v>
      </c>
      <c r="BE91" t="s">
        <v>1069</v>
      </c>
      <c r="BF91" t="s">
        <v>1069</v>
      </c>
      <c r="BG91" t="s">
        <v>1069</v>
      </c>
      <c r="BH91">
        <v>3</v>
      </c>
      <c r="BI91">
        <v>1</v>
      </c>
      <c r="BJ91" t="s">
        <v>1306</v>
      </c>
      <c r="BM91">
        <v>62001</v>
      </c>
      <c r="BN91">
        <v>0</v>
      </c>
      <c r="BO91" t="s">
        <v>1069</v>
      </c>
      <c r="BP91">
        <v>0</v>
      </c>
      <c r="BQ91">
        <v>6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1069</v>
      </c>
      <c r="BZ91">
        <v>80</v>
      </c>
      <c r="CA91">
        <v>50</v>
      </c>
      <c r="CE91">
        <v>0</v>
      </c>
      <c r="CF91">
        <v>0</v>
      </c>
      <c r="CG91">
        <v>0</v>
      </c>
      <c r="CM91">
        <v>0</v>
      </c>
      <c r="CN91" t="s">
        <v>1069</v>
      </c>
      <c r="CO91">
        <v>0</v>
      </c>
      <c r="CP91">
        <f t="shared" si="81"/>
        <v>801.4</v>
      </c>
      <c r="CQ91">
        <f t="shared" si="82"/>
        <v>101.79260000000001</v>
      </c>
      <c r="CR91">
        <f t="shared" si="83"/>
        <v>0</v>
      </c>
      <c r="CS91">
        <f t="shared" si="84"/>
        <v>0</v>
      </c>
      <c r="CT91">
        <f t="shared" si="85"/>
        <v>0</v>
      </c>
      <c r="CU91">
        <f t="shared" si="86"/>
        <v>0</v>
      </c>
      <c r="CV91">
        <f t="shared" si="87"/>
        <v>0</v>
      </c>
      <c r="CW91">
        <f t="shared" si="88"/>
        <v>0</v>
      </c>
      <c r="CX91">
        <f t="shared" si="89"/>
        <v>0</v>
      </c>
      <c r="CY91">
        <f t="shared" si="90"/>
        <v>0</v>
      </c>
      <c r="CZ91">
        <f t="shared" si="91"/>
        <v>0</v>
      </c>
      <c r="DC91" t="s">
        <v>1069</v>
      </c>
      <c r="DD91" t="s">
        <v>1069</v>
      </c>
      <c r="DE91" t="s">
        <v>1069</v>
      </c>
      <c r="DF91" t="s">
        <v>1069</v>
      </c>
      <c r="DG91" t="s">
        <v>1069</v>
      </c>
      <c r="DH91" t="s">
        <v>1069</v>
      </c>
      <c r="DI91" t="s">
        <v>1069</v>
      </c>
      <c r="DJ91" t="s">
        <v>1069</v>
      </c>
      <c r="DK91" t="s">
        <v>1069</v>
      </c>
      <c r="DL91" t="s">
        <v>1069</v>
      </c>
      <c r="DM91" t="s">
        <v>1069</v>
      </c>
      <c r="DN91">
        <v>0</v>
      </c>
      <c r="DO91">
        <v>0</v>
      </c>
      <c r="DP91">
        <v>1</v>
      </c>
      <c r="DQ91">
        <v>1</v>
      </c>
      <c r="DU91">
        <v>1009</v>
      </c>
      <c r="DV91" t="s">
        <v>1216</v>
      </c>
      <c r="DW91" t="s">
        <v>1216</v>
      </c>
      <c r="DX91">
        <v>1</v>
      </c>
      <c r="EE91">
        <v>27029107</v>
      </c>
      <c r="EF91">
        <v>6</v>
      </c>
      <c r="EG91" t="s">
        <v>1107</v>
      </c>
      <c r="EH91">
        <v>0</v>
      </c>
      <c r="EI91" t="s">
        <v>1069</v>
      </c>
      <c r="EJ91">
        <v>1</v>
      </c>
      <c r="EK91">
        <v>62001</v>
      </c>
      <c r="EL91" t="s">
        <v>1200</v>
      </c>
      <c r="EM91" t="s">
        <v>1201</v>
      </c>
      <c r="EO91" t="s">
        <v>1069</v>
      </c>
      <c r="EQ91">
        <v>0</v>
      </c>
      <c r="ER91">
        <v>16.66</v>
      </c>
      <c r="ES91">
        <v>16.66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2"/>
        <v>0</v>
      </c>
      <c r="FS91">
        <v>0</v>
      </c>
      <c r="FX91">
        <v>80</v>
      </c>
      <c r="FY91">
        <v>50</v>
      </c>
      <c r="GA91" t="s">
        <v>1069</v>
      </c>
      <c r="GD91">
        <v>0</v>
      </c>
      <c r="GF91">
        <v>-1366165493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93"/>
        <v>0</v>
      </c>
      <c r="GM91">
        <f t="shared" si="94"/>
        <v>801.4</v>
      </c>
      <c r="GN91">
        <f t="shared" si="95"/>
        <v>801.4</v>
      </c>
      <c r="GO91">
        <f t="shared" si="96"/>
        <v>0</v>
      </c>
      <c r="GP91">
        <f t="shared" si="97"/>
        <v>0</v>
      </c>
      <c r="GR91">
        <v>0</v>
      </c>
      <c r="GS91">
        <v>3</v>
      </c>
      <c r="GT91">
        <v>0</v>
      </c>
      <c r="GU91" t="s">
        <v>1069</v>
      </c>
      <c r="GV91">
        <f t="shared" si="98"/>
        <v>0</v>
      </c>
      <c r="GW91">
        <v>1</v>
      </c>
      <c r="GX91">
        <f t="shared" si="99"/>
        <v>0</v>
      </c>
      <c r="HA91">
        <v>0</v>
      </c>
      <c r="HB91">
        <v>0</v>
      </c>
      <c r="HC91">
        <f t="shared" si="100"/>
        <v>0</v>
      </c>
      <c r="IK91">
        <v>0</v>
      </c>
    </row>
    <row r="92" spans="1:245">
      <c r="A92">
        <v>17</v>
      </c>
      <c r="B92">
        <v>1</v>
      </c>
      <c r="C92">
        <f ca="1">ROW(SmtRes!A243)</f>
        <v>243</v>
      </c>
      <c r="D92">
        <f ca="1">ROW(EtalonRes!A250)</f>
        <v>250</v>
      </c>
      <c r="E92" t="s">
        <v>1307</v>
      </c>
      <c r="F92" t="s">
        <v>1308</v>
      </c>
      <c r="G92" t="s">
        <v>1309</v>
      </c>
      <c r="H92" t="s">
        <v>1081</v>
      </c>
      <c r="I92">
        <f>ROUND(52.2/100,9)</f>
        <v>0.52200000000000002</v>
      </c>
      <c r="J92">
        <v>0</v>
      </c>
      <c r="O92">
        <f t="shared" ref="O92:O123" si="110">ROUND(CP92,2)</f>
        <v>2605.7600000000002</v>
      </c>
      <c r="P92">
        <f t="shared" ref="P92:P123" si="111">ROUND(CQ92*I92,2)</f>
        <v>379</v>
      </c>
      <c r="Q92">
        <f t="shared" ref="Q92:Q123" si="112">ROUND(CR92*I92,2)</f>
        <v>2.11</v>
      </c>
      <c r="R92">
        <f t="shared" ref="R92:R123" si="113">ROUND(CS92*I92,2)</f>
        <v>0.38</v>
      </c>
      <c r="S92">
        <f t="shared" ref="S92:S123" si="114">ROUND(CT92*I92,2)</f>
        <v>2224.65</v>
      </c>
      <c r="T92">
        <f t="shared" ref="T92:T123" si="115">ROUND(CU92*I92,2)</f>
        <v>0</v>
      </c>
      <c r="U92">
        <f t="shared" ref="U92:U123" si="116">CV92*I92</f>
        <v>42.141060000000003</v>
      </c>
      <c r="V92">
        <f t="shared" ref="V92:V123" si="117">CW92*I92</f>
        <v>5.2200000000000007E-3</v>
      </c>
      <c r="W92">
        <f t="shared" ref="W92:W123" si="118">ROUND(CX92*I92,2)</f>
        <v>0</v>
      </c>
      <c r="X92">
        <f t="shared" ref="X92:X123" si="119">ROUND(CY92,2)</f>
        <v>1780.02</v>
      </c>
      <c r="Y92">
        <f t="shared" ref="Y92:Y123" si="120">ROUND(CZ92,2)</f>
        <v>1112.52</v>
      </c>
      <c r="AA92">
        <v>27906248</v>
      </c>
      <c r="AB92">
        <f t="shared" ref="AB92:AB123" si="121">ROUND((AC92+AD92+AF92),2)</f>
        <v>817</v>
      </c>
      <c r="AC92">
        <f t="shared" si="104"/>
        <v>118.83</v>
      </c>
      <c r="AD92">
        <f t="shared" si="107"/>
        <v>0.66</v>
      </c>
      <c r="AE92">
        <f t="shared" si="108"/>
        <v>0.12</v>
      </c>
      <c r="AF92">
        <f t="shared" si="108"/>
        <v>697.51</v>
      </c>
      <c r="AG92">
        <f t="shared" ref="AG92:AG123" si="122">ROUND((AP92),2)</f>
        <v>0</v>
      </c>
      <c r="AH92">
        <f t="shared" si="109"/>
        <v>80.73</v>
      </c>
      <c r="AI92">
        <f t="shared" si="109"/>
        <v>0.01</v>
      </c>
      <c r="AJ92">
        <f t="shared" ref="AJ92:AJ123" si="123">(AS92)</f>
        <v>0</v>
      </c>
      <c r="AK92">
        <v>817</v>
      </c>
      <c r="AL92">
        <v>118.83</v>
      </c>
      <c r="AM92">
        <v>0.66</v>
      </c>
      <c r="AN92">
        <v>0.12</v>
      </c>
      <c r="AO92">
        <v>697.51</v>
      </c>
      <c r="AP92">
        <v>0</v>
      </c>
      <c r="AQ92">
        <v>80.73</v>
      </c>
      <c r="AR92">
        <v>0.01</v>
      </c>
      <c r="AS92">
        <v>0</v>
      </c>
      <c r="AT92">
        <v>80</v>
      </c>
      <c r="AU92">
        <v>50</v>
      </c>
      <c r="AV92">
        <v>1</v>
      </c>
      <c r="AW92">
        <v>1</v>
      </c>
      <c r="AZ92">
        <v>6.11</v>
      </c>
      <c r="BA92">
        <v>6.11</v>
      </c>
      <c r="BB92">
        <v>6.11</v>
      </c>
      <c r="BC92">
        <v>6.11</v>
      </c>
      <c r="BD92" t="s">
        <v>1069</v>
      </c>
      <c r="BE92" t="s">
        <v>1069</v>
      </c>
      <c r="BF92" t="s">
        <v>1069</v>
      </c>
      <c r="BG92" t="s">
        <v>1069</v>
      </c>
      <c r="BH92">
        <v>0</v>
      </c>
      <c r="BI92">
        <v>1</v>
      </c>
      <c r="BJ92" t="s">
        <v>1310</v>
      </c>
      <c r="BM92">
        <v>62001</v>
      </c>
      <c r="BN92">
        <v>0</v>
      </c>
      <c r="BO92" t="s">
        <v>1069</v>
      </c>
      <c r="BP92">
        <v>0</v>
      </c>
      <c r="BQ92">
        <v>6</v>
      </c>
      <c r="BR92">
        <v>0</v>
      </c>
      <c r="BS92">
        <v>6.11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1069</v>
      </c>
      <c r="BZ92">
        <v>80</v>
      </c>
      <c r="CA92">
        <v>50</v>
      </c>
      <c r="CE92">
        <v>0</v>
      </c>
      <c r="CF92">
        <v>0</v>
      </c>
      <c r="CG92">
        <v>0</v>
      </c>
      <c r="CM92">
        <v>0</v>
      </c>
      <c r="CN92" t="s">
        <v>1069</v>
      </c>
      <c r="CO92">
        <v>0</v>
      </c>
      <c r="CP92">
        <f t="shared" ref="CP92:CP123" si="124">(P92+Q92+S92)</f>
        <v>2605.7600000000002</v>
      </c>
      <c r="CQ92">
        <f t="shared" ref="CQ92:CQ123" si="125">AC92*BC92</f>
        <v>726.05130000000008</v>
      </c>
      <c r="CR92">
        <f t="shared" ref="CR92:CR123" si="126">AD92*BB92</f>
        <v>4.0326000000000004</v>
      </c>
      <c r="CS92">
        <f t="shared" ref="CS92:CS123" si="127">AE92*BS92</f>
        <v>0.73319999999999996</v>
      </c>
      <c r="CT92">
        <f t="shared" ref="CT92:CT123" si="128">AF92*BA92</f>
        <v>4261.7861000000003</v>
      </c>
      <c r="CU92">
        <f t="shared" ref="CU92:CU123" si="129">AG92</f>
        <v>0</v>
      </c>
      <c r="CV92">
        <f t="shared" ref="CV92:CV123" si="130">AH92</f>
        <v>80.73</v>
      </c>
      <c r="CW92">
        <f t="shared" ref="CW92:CW123" si="131">AI92</f>
        <v>0.01</v>
      </c>
      <c r="CX92">
        <f t="shared" ref="CX92:CX123" si="132">AJ92</f>
        <v>0</v>
      </c>
      <c r="CY92">
        <f t="shared" ref="CY92:CY123" si="133">(((S92+R92)*AT92)/100)</f>
        <v>1780.0240000000003</v>
      </c>
      <c r="CZ92">
        <f t="shared" ref="CZ92:CZ123" si="134">(((S92+R92)*AU92)/100)</f>
        <v>1112.5150000000001</v>
      </c>
      <c r="DC92" t="s">
        <v>1069</v>
      </c>
      <c r="DD92" t="s">
        <v>1069</v>
      </c>
      <c r="DE92" t="s">
        <v>1069</v>
      </c>
      <c r="DF92" t="s">
        <v>1069</v>
      </c>
      <c r="DG92" t="s">
        <v>1069</v>
      </c>
      <c r="DH92" t="s">
        <v>1069</v>
      </c>
      <c r="DI92" t="s">
        <v>1069</v>
      </c>
      <c r="DJ92" t="s">
        <v>1069</v>
      </c>
      <c r="DK92" t="s">
        <v>1069</v>
      </c>
      <c r="DL92" t="s">
        <v>1069</v>
      </c>
      <c r="DM92" t="s">
        <v>1069</v>
      </c>
      <c r="DN92">
        <v>0</v>
      </c>
      <c r="DO92">
        <v>0</v>
      </c>
      <c r="DP92">
        <v>1</v>
      </c>
      <c r="DQ92">
        <v>1</v>
      </c>
      <c r="DU92">
        <v>1005</v>
      </c>
      <c r="DV92" t="s">
        <v>1081</v>
      </c>
      <c r="DW92" t="s">
        <v>1081</v>
      </c>
      <c r="DX92">
        <v>100</v>
      </c>
      <c r="EE92">
        <v>27029107</v>
      </c>
      <c r="EF92">
        <v>6</v>
      </c>
      <c r="EG92" t="s">
        <v>1107</v>
      </c>
      <c r="EH92">
        <v>0</v>
      </c>
      <c r="EI92" t="s">
        <v>1069</v>
      </c>
      <c r="EJ92">
        <v>1</v>
      </c>
      <c r="EK92">
        <v>62001</v>
      </c>
      <c r="EL92" t="s">
        <v>1200</v>
      </c>
      <c r="EM92" t="s">
        <v>1201</v>
      </c>
      <c r="EO92" t="s">
        <v>1069</v>
      </c>
      <c r="EQ92">
        <v>0</v>
      </c>
      <c r="ER92">
        <v>817</v>
      </c>
      <c r="ES92">
        <v>118.83</v>
      </c>
      <c r="ET92">
        <v>0.66</v>
      </c>
      <c r="EU92">
        <v>0.12</v>
      </c>
      <c r="EV92">
        <v>697.51</v>
      </c>
      <c r="EW92">
        <v>80.73</v>
      </c>
      <c r="EX92">
        <v>0.01</v>
      </c>
      <c r="EY92">
        <v>0</v>
      </c>
      <c r="FQ92">
        <v>0</v>
      </c>
      <c r="FR92">
        <f t="shared" ref="FR92:FR123" si="135">ROUND(IF(AND(BH92=3,BI92=3),P92,0),2)</f>
        <v>0</v>
      </c>
      <c r="FS92">
        <v>0</v>
      </c>
      <c r="FX92">
        <v>80</v>
      </c>
      <c r="FY92">
        <v>50</v>
      </c>
      <c r="GA92" t="s">
        <v>1069</v>
      </c>
      <c r="GD92">
        <v>0</v>
      </c>
      <c r="GF92">
        <v>753691407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ref="GL92:GL123" si="136">ROUND(IF(AND(BH92=3,BI92=3,FS92&lt;&gt;0),P92,0),2)</f>
        <v>0</v>
      </c>
      <c r="GM92">
        <f t="shared" ref="GM92:GM123" si="137">ROUND(O92+X92+Y92+GK92,2)+GX92</f>
        <v>5498.3</v>
      </c>
      <c r="GN92">
        <f t="shared" ref="GN92:GN123" si="138">IF(OR(BI92=0,BI92=1),ROUND(O92+X92+Y92+GK92,2),0)</f>
        <v>5498.3</v>
      </c>
      <c r="GO92">
        <f t="shared" ref="GO92:GO123" si="139">IF(BI92=2,ROUND(O92+X92+Y92+GK92,2),0)</f>
        <v>0</v>
      </c>
      <c r="GP92">
        <f t="shared" ref="GP92:GP123" si="140">IF(BI92=4,ROUND(O92+X92+Y92+GK92,2)+GX92,0)</f>
        <v>0</v>
      </c>
      <c r="GR92">
        <v>0</v>
      </c>
      <c r="GS92">
        <v>3</v>
      </c>
      <c r="GT92">
        <v>0</v>
      </c>
      <c r="GU92" t="s">
        <v>1069</v>
      </c>
      <c r="GV92">
        <f t="shared" ref="GV92:GV123" si="141">ROUND((GT92),2)</f>
        <v>0</v>
      </c>
      <c r="GW92">
        <v>1</v>
      </c>
      <c r="GX92">
        <f t="shared" ref="GX92:GX123" si="142">ROUND(HC92*I92,2)</f>
        <v>0</v>
      </c>
      <c r="HA92">
        <v>0</v>
      </c>
      <c r="HB92">
        <v>0</v>
      </c>
      <c r="HC92">
        <f t="shared" ref="HC92:HC123" si="143">GV92*GW92</f>
        <v>0</v>
      </c>
      <c r="IK92">
        <v>0</v>
      </c>
    </row>
    <row r="93" spans="1:245">
      <c r="A93">
        <v>18</v>
      </c>
      <c r="B93">
        <v>1</v>
      </c>
      <c r="C93">
        <v>242</v>
      </c>
      <c r="E93" t="s">
        <v>1311</v>
      </c>
      <c r="F93" t="s">
        <v>1304</v>
      </c>
      <c r="G93" t="s">
        <v>1305</v>
      </c>
      <c r="H93" t="s">
        <v>1216</v>
      </c>
      <c r="I93">
        <f>I92*J93</f>
        <v>7.0991999999999997</v>
      </c>
      <c r="J93">
        <v>13.6</v>
      </c>
      <c r="O93">
        <f t="shared" si="110"/>
        <v>722.65</v>
      </c>
      <c r="P93">
        <f t="shared" si="111"/>
        <v>722.65</v>
      </c>
      <c r="Q93">
        <f t="shared" si="112"/>
        <v>0</v>
      </c>
      <c r="R93">
        <f t="shared" si="113"/>
        <v>0</v>
      </c>
      <c r="S93">
        <f t="shared" si="114"/>
        <v>0</v>
      </c>
      <c r="T93">
        <f t="shared" si="115"/>
        <v>0</v>
      </c>
      <c r="U93">
        <f t="shared" si="116"/>
        <v>0</v>
      </c>
      <c r="V93">
        <f t="shared" si="117"/>
        <v>0</v>
      </c>
      <c r="W93">
        <f t="shared" si="118"/>
        <v>0</v>
      </c>
      <c r="X93">
        <f t="shared" si="119"/>
        <v>0</v>
      </c>
      <c r="Y93">
        <f t="shared" si="120"/>
        <v>0</v>
      </c>
      <c r="AA93">
        <v>27906248</v>
      </c>
      <c r="AB93">
        <f t="shared" si="121"/>
        <v>16.66</v>
      </c>
      <c r="AC93">
        <f t="shared" si="104"/>
        <v>16.66</v>
      </c>
      <c r="AD93">
        <f t="shared" si="107"/>
        <v>0</v>
      </c>
      <c r="AE93">
        <f t="shared" si="108"/>
        <v>0</v>
      </c>
      <c r="AF93">
        <f t="shared" si="108"/>
        <v>0</v>
      </c>
      <c r="AG93">
        <f t="shared" si="122"/>
        <v>0</v>
      </c>
      <c r="AH93">
        <f t="shared" si="109"/>
        <v>0</v>
      </c>
      <c r="AI93">
        <f t="shared" si="109"/>
        <v>0</v>
      </c>
      <c r="AJ93">
        <f t="shared" si="123"/>
        <v>0</v>
      </c>
      <c r="AK93">
        <v>16.66</v>
      </c>
      <c r="AL93">
        <v>16.66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80</v>
      </c>
      <c r="AU93">
        <v>50</v>
      </c>
      <c r="AV93">
        <v>1</v>
      </c>
      <c r="AW93">
        <v>1</v>
      </c>
      <c r="AZ93">
        <v>6.11</v>
      </c>
      <c r="BA93">
        <v>1</v>
      </c>
      <c r="BB93">
        <v>1</v>
      </c>
      <c r="BC93">
        <v>6.11</v>
      </c>
      <c r="BD93" t="s">
        <v>1069</v>
      </c>
      <c r="BE93" t="s">
        <v>1069</v>
      </c>
      <c r="BF93" t="s">
        <v>1069</v>
      </c>
      <c r="BG93" t="s">
        <v>1069</v>
      </c>
      <c r="BH93">
        <v>3</v>
      </c>
      <c r="BI93">
        <v>1</v>
      </c>
      <c r="BJ93" t="s">
        <v>1306</v>
      </c>
      <c r="BM93">
        <v>62001</v>
      </c>
      <c r="BN93">
        <v>0</v>
      </c>
      <c r="BO93" t="s">
        <v>1069</v>
      </c>
      <c r="BP93">
        <v>0</v>
      </c>
      <c r="BQ93">
        <v>6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1069</v>
      </c>
      <c r="BZ93">
        <v>80</v>
      </c>
      <c r="CA93">
        <v>50</v>
      </c>
      <c r="CE93">
        <v>0</v>
      </c>
      <c r="CF93">
        <v>0</v>
      </c>
      <c r="CG93">
        <v>0</v>
      </c>
      <c r="CM93">
        <v>0</v>
      </c>
      <c r="CN93" t="s">
        <v>1069</v>
      </c>
      <c r="CO93">
        <v>0</v>
      </c>
      <c r="CP93">
        <f t="shared" si="124"/>
        <v>722.65</v>
      </c>
      <c r="CQ93">
        <f t="shared" si="125"/>
        <v>101.79260000000001</v>
      </c>
      <c r="CR93">
        <f t="shared" si="126"/>
        <v>0</v>
      </c>
      <c r="CS93">
        <f t="shared" si="127"/>
        <v>0</v>
      </c>
      <c r="CT93">
        <f t="shared" si="128"/>
        <v>0</v>
      </c>
      <c r="CU93">
        <f t="shared" si="129"/>
        <v>0</v>
      </c>
      <c r="CV93">
        <f t="shared" si="130"/>
        <v>0</v>
      </c>
      <c r="CW93">
        <f t="shared" si="131"/>
        <v>0</v>
      </c>
      <c r="CX93">
        <f t="shared" si="132"/>
        <v>0</v>
      </c>
      <c r="CY93">
        <f t="shared" si="133"/>
        <v>0</v>
      </c>
      <c r="CZ93">
        <f t="shared" si="134"/>
        <v>0</v>
      </c>
      <c r="DC93" t="s">
        <v>1069</v>
      </c>
      <c r="DD93" t="s">
        <v>1069</v>
      </c>
      <c r="DE93" t="s">
        <v>1069</v>
      </c>
      <c r="DF93" t="s">
        <v>1069</v>
      </c>
      <c r="DG93" t="s">
        <v>1069</v>
      </c>
      <c r="DH93" t="s">
        <v>1069</v>
      </c>
      <c r="DI93" t="s">
        <v>1069</v>
      </c>
      <c r="DJ93" t="s">
        <v>1069</v>
      </c>
      <c r="DK93" t="s">
        <v>1069</v>
      </c>
      <c r="DL93" t="s">
        <v>1069</v>
      </c>
      <c r="DM93" t="s">
        <v>1069</v>
      </c>
      <c r="DN93">
        <v>0</v>
      </c>
      <c r="DO93">
        <v>0</v>
      </c>
      <c r="DP93">
        <v>1</v>
      </c>
      <c r="DQ93">
        <v>1</v>
      </c>
      <c r="DU93">
        <v>1009</v>
      </c>
      <c r="DV93" t="s">
        <v>1216</v>
      </c>
      <c r="DW93" t="s">
        <v>1216</v>
      </c>
      <c r="DX93">
        <v>1</v>
      </c>
      <c r="EE93">
        <v>27029107</v>
      </c>
      <c r="EF93">
        <v>6</v>
      </c>
      <c r="EG93" t="s">
        <v>1107</v>
      </c>
      <c r="EH93">
        <v>0</v>
      </c>
      <c r="EI93" t="s">
        <v>1069</v>
      </c>
      <c r="EJ93">
        <v>1</v>
      </c>
      <c r="EK93">
        <v>62001</v>
      </c>
      <c r="EL93" t="s">
        <v>1200</v>
      </c>
      <c r="EM93" t="s">
        <v>1201</v>
      </c>
      <c r="EO93" t="s">
        <v>1069</v>
      </c>
      <c r="EQ93">
        <v>0</v>
      </c>
      <c r="ER93">
        <v>16.66</v>
      </c>
      <c r="ES93">
        <v>16.66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5"/>
        <v>0</v>
      </c>
      <c r="FS93">
        <v>0</v>
      </c>
      <c r="FX93">
        <v>80</v>
      </c>
      <c r="FY93">
        <v>50</v>
      </c>
      <c r="GA93" t="s">
        <v>1069</v>
      </c>
      <c r="GD93">
        <v>0</v>
      </c>
      <c r="GF93">
        <v>-1366165493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36"/>
        <v>0</v>
      </c>
      <c r="GM93">
        <f t="shared" si="137"/>
        <v>722.65</v>
      </c>
      <c r="GN93">
        <f t="shared" si="138"/>
        <v>722.65</v>
      </c>
      <c r="GO93">
        <f t="shared" si="139"/>
        <v>0</v>
      </c>
      <c r="GP93">
        <f t="shared" si="140"/>
        <v>0</v>
      </c>
      <c r="GR93">
        <v>0</v>
      </c>
      <c r="GS93">
        <v>3</v>
      </c>
      <c r="GT93">
        <v>0</v>
      </c>
      <c r="GU93" t="s">
        <v>1069</v>
      </c>
      <c r="GV93">
        <f t="shared" si="141"/>
        <v>0</v>
      </c>
      <c r="GW93">
        <v>1</v>
      </c>
      <c r="GX93">
        <f t="shared" si="142"/>
        <v>0</v>
      </c>
      <c r="HA93">
        <v>0</v>
      </c>
      <c r="HB93">
        <v>0</v>
      </c>
      <c r="HC93">
        <f t="shared" si="143"/>
        <v>0</v>
      </c>
      <c r="IK93">
        <v>0</v>
      </c>
    </row>
    <row r="94" spans="1:245">
      <c r="A94">
        <v>17</v>
      </c>
      <c r="B94">
        <v>1</v>
      </c>
      <c r="C94">
        <f ca="1">ROW(SmtRes!A251)</f>
        <v>251</v>
      </c>
      <c r="D94">
        <f ca="1">ROW(EtalonRes!A258)</f>
        <v>258</v>
      </c>
      <c r="E94" t="s">
        <v>1312</v>
      </c>
      <c r="F94" t="s">
        <v>1313</v>
      </c>
      <c r="G94" t="s">
        <v>1314</v>
      </c>
      <c r="H94" t="s">
        <v>1081</v>
      </c>
      <c r="I94">
        <f>ROUND((12.03+40.9)/100,9)</f>
        <v>0.52929999999999999</v>
      </c>
      <c r="J94">
        <v>0</v>
      </c>
      <c r="O94">
        <f t="shared" si="110"/>
        <v>903.2</v>
      </c>
      <c r="P94">
        <f t="shared" si="111"/>
        <v>655.6</v>
      </c>
      <c r="Q94">
        <f t="shared" si="112"/>
        <v>37.29</v>
      </c>
      <c r="R94">
        <f t="shared" si="113"/>
        <v>0.91</v>
      </c>
      <c r="S94">
        <f t="shared" si="114"/>
        <v>210.31</v>
      </c>
      <c r="T94">
        <f t="shared" si="115"/>
        <v>0</v>
      </c>
      <c r="U94">
        <f t="shared" si="116"/>
        <v>3.2321704499999995</v>
      </c>
      <c r="V94">
        <f t="shared" si="117"/>
        <v>1.3232500000000001E-2</v>
      </c>
      <c r="W94">
        <f t="shared" si="118"/>
        <v>0</v>
      </c>
      <c r="X94">
        <f t="shared" si="119"/>
        <v>171.09</v>
      </c>
      <c r="Y94">
        <f t="shared" si="120"/>
        <v>126.73</v>
      </c>
      <c r="AA94">
        <v>27906248</v>
      </c>
      <c r="AB94">
        <f t="shared" si="121"/>
        <v>279.27999999999997</v>
      </c>
      <c r="AC94">
        <f t="shared" si="104"/>
        <v>202.72</v>
      </c>
      <c r="AD94">
        <f>ROUND(((((ET94*1.25))-((EU94*1.25)))+AE94),2)</f>
        <v>11.53</v>
      </c>
      <c r="AE94">
        <f>ROUND(((EU94*1.25)),2)</f>
        <v>0.28000000000000003</v>
      </c>
      <c r="AF94">
        <f>ROUND(((EV94*1.15)),2)</f>
        <v>65.03</v>
      </c>
      <c r="AG94">
        <f t="shared" si="122"/>
        <v>0</v>
      </c>
      <c r="AH94">
        <f>((EW94*1.15))</f>
        <v>6.1064999999999987</v>
      </c>
      <c r="AI94">
        <f>((EX94*1.25))</f>
        <v>2.5000000000000001E-2</v>
      </c>
      <c r="AJ94">
        <f t="shared" si="123"/>
        <v>0</v>
      </c>
      <c r="AK94">
        <v>268.49</v>
      </c>
      <c r="AL94">
        <v>202.72</v>
      </c>
      <c r="AM94">
        <v>9.2200000000000006</v>
      </c>
      <c r="AN94">
        <v>0.22</v>
      </c>
      <c r="AO94">
        <v>56.55</v>
      </c>
      <c r="AP94">
        <v>0</v>
      </c>
      <c r="AQ94">
        <v>5.31</v>
      </c>
      <c r="AR94">
        <v>0.02</v>
      </c>
      <c r="AS94">
        <v>0</v>
      </c>
      <c r="AT94">
        <v>81</v>
      </c>
      <c r="AU94">
        <v>60</v>
      </c>
      <c r="AV94">
        <v>1</v>
      </c>
      <c r="AW94">
        <v>1</v>
      </c>
      <c r="AZ94">
        <v>6.11</v>
      </c>
      <c r="BA94">
        <v>6.11</v>
      </c>
      <c r="BB94">
        <v>6.11</v>
      </c>
      <c r="BC94">
        <v>6.11</v>
      </c>
      <c r="BD94" t="s">
        <v>1069</v>
      </c>
      <c r="BE94" t="s">
        <v>1069</v>
      </c>
      <c r="BF94" t="s">
        <v>1069</v>
      </c>
      <c r="BG94" t="s">
        <v>1069</v>
      </c>
      <c r="BH94">
        <v>0</v>
      </c>
      <c r="BI94">
        <v>1</v>
      </c>
      <c r="BJ94" t="s">
        <v>1315</v>
      </c>
      <c r="BM94">
        <v>13001</v>
      </c>
      <c r="BN94">
        <v>0</v>
      </c>
      <c r="BO94" t="s">
        <v>1069</v>
      </c>
      <c r="BP94">
        <v>0</v>
      </c>
      <c r="BQ94">
        <v>2</v>
      </c>
      <c r="BR94">
        <v>0</v>
      </c>
      <c r="BS94">
        <v>6.11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1069</v>
      </c>
      <c r="BZ94">
        <v>90</v>
      </c>
      <c r="CA94">
        <v>70</v>
      </c>
      <c r="CE94">
        <v>0</v>
      </c>
      <c r="CF94">
        <v>0</v>
      </c>
      <c r="CG94">
        <v>0</v>
      </c>
      <c r="CM94">
        <v>0</v>
      </c>
      <c r="CN94" t="s">
        <v>359</v>
      </c>
      <c r="CO94">
        <v>0</v>
      </c>
      <c r="CP94">
        <f t="shared" si="124"/>
        <v>903.2</v>
      </c>
      <c r="CQ94">
        <f t="shared" si="125"/>
        <v>1238.6192000000001</v>
      </c>
      <c r="CR94">
        <f t="shared" si="126"/>
        <v>70.448300000000003</v>
      </c>
      <c r="CS94">
        <f t="shared" si="127"/>
        <v>1.7108000000000003</v>
      </c>
      <c r="CT94">
        <f t="shared" si="128"/>
        <v>397.33330000000001</v>
      </c>
      <c r="CU94">
        <f t="shared" si="129"/>
        <v>0</v>
      </c>
      <c r="CV94">
        <f t="shared" si="130"/>
        <v>6.1064999999999987</v>
      </c>
      <c r="CW94">
        <f t="shared" si="131"/>
        <v>2.5000000000000001E-2</v>
      </c>
      <c r="CX94">
        <f t="shared" si="132"/>
        <v>0</v>
      </c>
      <c r="CY94">
        <f t="shared" si="133"/>
        <v>171.0882</v>
      </c>
      <c r="CZ94">
        <f t="shared" si="134"/>
        <v>126.73200000000001</v>
      </c>
      <c r="DC94" t="s">
        <v>1069</v>
      </c>
      <c r="DD94" t="s">
        <v>1069</v>
      </c>
      <c r="DE94" t="s">
        <v>1083</v>
      </c>
      <c r="DF94" t="s">
        <v>1083</v>
      </c>
      <c r="DG94" t="s">
        <v>1084</v>
      </c>
      <c r="DH94" t="s">
        <v>1069</v>
      </c>
      <c r="DI94" t="s">
        <v>1084</v>
      </c>
      <c r="DJ94" t="s">
        <v>1083</v>
      </c>
      <c r="DK94" t="s">
        <v>1069</v>
      </c>
      <c r="DL94" t="s">
        <v>1069</v>
      </c>
      <c r="DM94" t="s">
        <v>1069</v>
      </c>
      <c r="DN94">
        <v>0</v>
      </c>
      <c r="DO94">
        <v>0</v>
      </c>
      <c r="DP94">
        <v>1</v>
      </c>
      <c r="DQ94">
        <v>1</v>
      </c>
      <c r="DU94">
        <v>1005</v>
      </c>
      <c r="DV94" t="s">
        <v>1081</v>
      </c>
      <c r="DW94" t="s">
        <v>1081</v>
      </c>
      <c r="DX94">
        <v>100</v>
      </c>
      <c r="EE94">
        <v>27029026</v>
      </c>
      <c r="EF94">
        <v>2</v>
      </c>
      <c r="EG94" t="s">
        <v>1085</v>
      </c>
      <c r="EH94">
        <v>0</v>
      </c>
      <c r="EI94" t="s">
        <v>1069</v>
      </c>
      <c r="EJ94">
        <v>1</v>
      </c>
      <c r="EK94">
        <v>13001</v>
      </c>
      <c r="EL94" t="s">
        <v>1190</v>
      </c>
      <c r="EM94" t="s">
        <v>1191</v>
      </c>
      <c r="EO94" t="s">
        <v>1088</v>
      </c>
      <c r="EQ94">
        <v>131072</v>
      </c>
      <c r="ER94">
        <v>268.49</v>
      </c>
      <c r="ES94">
        <v>202.72</v>
      </c>
      <c r="ET94">
        <v>9.2200000000000006</v>
      </c>
      <c r="EU94">
        <v>0.22</v>
      </c>
      <c r="EV94">
        <v>56.55</v>
      </c>
      <c r="EW94">
        <v>5.31</v>
      </c>
      <c r="EX94">
        <v>0.02</v>
      </c>
      <c r="EY94">
        <v>0</v>
      </c>
      <c r="FQ94">
        <v>0</v>
      </c>
      <c r="FR94">
        <f t="shared" si="135"/>
        <v>0</v>
      </c>
      <c r="FS94">
        <v>0</v>
      </c>
      <c r="FT94" t="s">
        <v>1089</v>
      </c>
      <c r="FU94" t="s">
        <v>1090</v>
      </c>
      <c r="FX94">
        <v>81</v>
      </c>
      <c r="FY94">
        <v>59.5</v>
      </c>
      <c r="GA94" t="s">
        <v>1069</v>
      </c>
      <c r="GD94">
        <v>0</v>
      </c>
      <c r="GF94">
        <v>-874046217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36"/>
        <v>0</v>
      </c>
      <c r="GM94">
        <f t="shared" si="137"/>
        <v>1201.02</v>
      </c>
      <c r="GN94">
        <f t="shared" si="138"/>
        <v>1201.02</v>
      </c>
      <c r="GO94">
        <f t="shared" si="139"/>
        <v>0</v>
      </c>
      <c r="GP94">
        <f t="shared" si="140"/>
        <v>0</v>
      </c>
      <c r="GR94">
        <v>0</v>
      </c>
      <c r="GS94">
        <v>3</v>
      </c>
      <c r="GT94">
        <v>0</v>
      </c>
      <c r="GU94" t="s">
        <v>1069</v>
      </c>
      <c r="GV94">
        <f t="shared" si="141"/>
        <v>0</v>
      </c>
      <c r="GW94">
        <v>1</v>
      </c>
      <c r="GX94">
        <f t="shared" si="142"/>
        <v>0</v>
      </c>
      <c r="HA94">
        <v>0</v>
      </c>
      <c r="HB94">
        <v>0</v>
      </c>
      <c r="HC94">
        <f t="shared" si="143"/>
        <v>0</v>
      </c>
      <c r="IK94">
        <v>0</v>
      </c>
    </row>
    <row r="95" spans="1:245">
      <c r="A95">
        <v>17</v>
      </c>
      <c r="B95">
        <v>1</v>
      </c>
      <c r="C95">
        <f ca="1">ROW(SmtRes!A257)</f>
        <v>257</v>
      </c>
      <c r="D95">
        <f ca="1">ROW(EtalonRes!A264)</f>
        <v>264</v>
      </c>
      <c r="E95" t="s">
        <v>1316</v>
      </c>
      <c r="F95" t="s">
        <v>1317</v>
      </c>
      <c r="G95" t="s">
        <v>1318</v>
      </c>
      <c r="H95" t="s">
        <v>1081</v>
      </c>
      <c r="I95">
        <f>ROUND(12.03/100,9)</f>
        <v>0.1203</v>
      </c>
      <c r="J95">
        <v>0</v>
      </c>
      <c r="O95">
        <f t="shared" si="110"/>
        <v>592.03</v>
      </c>
      <c r="P95">
        <f t="shared" si="111"/>
        <v>112.26</v>
      </c>
      <c r="Q95">
        <f t="shared" si="112"/>
        <v>0.49</v>
      </c>
      <c r="R95">
        <f t="shared" si="113"/>
        <v>0.09</v>
      </c>
      <c r="S95">
        <f t="shared" si="114"/>
        <v>479.28</v>
      </c>
      <c r="T95">
        <f t="shared" si="115"/>
        <v>0</v>
      </c>
      <c r="U95">
        <f t="shared" si="116"/>
        <v>9.69618</v>
      </c>
      <c r="V95">
        <f t="shared" si="117"/>
        <v>1.2030000000000001E-3</v>
      </c>
      <c r="W95">
        <f t="shared" si="118"/>
        <v>0</v>
      </c>
      <c r="X95">
        <f t="shared" si="119"/>
        <v>383.5</v>
      </c>
      <c r="Y95">
        <f t="shared" si="120"/>
        <v>239.69</v>
      </c>
      <c r="AA95">
        <v>27906248</v>
      </c>
      <c r="AB95">
        <f t="shared" si="121"/>
        <v>805.44</v>
      </c>
      <c r="AC95">
        <f t="shared" si="104"/>
        <v>152.72999999999999</v>
      </c>
      <c r="AD95">
        <f>ROUND((((ET95)-(EU95))+AE95),2)</f>
        <v>0.66</v>
      </c>
      <c r="AE95">
        <f>ROUND((EU95),2)</f>
        <v>0.12</v>
      </c>
      <c r="AF95">
        <f>ROUND((EV95),2)</f>
        <v>652.04999999999995</v>
      </c>
      <c r="AG95">
        <f t="shared" si="122"/>
        <v>0</v>
      </c>
      <c r="AH95">
        <f>(EW95)</f>
        <v>80.599999999999994</v>
      </c>
      <c r="AI95">
        <f>(EX95)</f>
        <v>0.01</v>
      </c>
      <c r="AJ95">
        <f t="shared" si="123"/>
        <v>0</v>
      </c>
      <c r="AK95">
        <v>805.44</v>
      </c>
      <c r="AL95">
        <v>152.72999999999999</v>
      </c>
      <c r="AM95">
        <v>0.66</v>
      </c>
      <c r="AN95">
        <v>0.12</v>
      </c>
      <c r="AO95">
        <v>652.04999999999995</v>
      </c>
      <c r="AP95">
        <v>0</v>
      </c>
      <c r="AQ95">
        <v>80.599999999999994</v>
      </c>
      <c r="AR95">
        <v>0.01</v>
      </c>
      <c r="AS95">
        <v>0</v>
      </c>
      <c r="AT95">
        <v>80</v>
      </c>
      <c r="AU95">
        <v>50</v>
      </c>
      <c r="AV95">
        <v>1</v>
      </c>
      <c r="AW95">
        <v>1</v>
      </c>
      <c r="AZ95">
        <v>6.11</v>
      </c>
      <c r="BA95">
        <v>6.11</v>
      </c>
      <c r="BB95">
        <v>6.11</v>
      </c>
      <c r="BC95">
        <v>6.11</v>
      </c>
      <c r="BD95" t="s">
        <v>1069</v>
      </c>
      <c r="BE95" t="s">
        <v>1069</v>
      </c>
      <c r="BF95" t="s">
        <v>1069</v>
      </c>
      <c r="BG95" t="s">
        <v>1069</v>
      </c>
      <c r="BH95">
        <v>0</v>
      </c>
      <c r="BI95">
        <v>1</v>
      </c>
      <c r="BJ95" t="s">
        <v>1319</v>
      </c>
      <c r="BM95">
        <v>62001</v>
      </c>
      <c r="BN95">
        <v>0</v>
      </c>
      <c r="BO95" t="s">
        <v>1069</v>
      </c>
      <c r="BP95">
        <v>0</v>
      </c>
      <c r="BQ95">
        <v>6</v>
      </c>
      <c r="BR95">
        <v>0</v>
      </c>
      <c r="BS95">
        <v>6.11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1069</v>
      </c>
      <c r="BZ95">
        <v>80</v>
      </c>
      <c r="CA95">
        <v>50</v>
      </c>
      <c r="CE95">
        <v>0</v>
      </c>
      <c r="CF95">
        <v>0</v>
      </c>
      <c r="CG95">
        <v>0</v>
      </c>
      <c r="CM95">
        <v>0</v>
      </c>
      <c r="CN95" t="s">
        <v>1069</v>
      </c>
      <c r="CO95">
        <v>0</v>
      </c>
      <c r="CP95">
        <f t="shared" si="124"/>
        <v>592.03</v>
      </c>
      <c r="CQ95">
        <f t="shared" si="125"/>
        <v>933.18029999999999</v>
      </c>
      <c r="CR95">
        <f t="shared" si="126"/>
        <v>4.0326000000000004</v>
      </c>
      <c r="CS95">
        <f t="shared" si="127"/>
        <v>0.73319999999999996</v>
      </c>
      <c r="CT95">
        <f t="shared" si="128"/>
        <v>3984.0254999999997</v>
      </c>
      <c r="CU95">
        <f t="shared" si="129"/>
        <v>0</v>
      </c>
      <c r="CV95">
        <f t="shared" si="130"/>
        <v>80.599999999999994</v>
      </c>
      <c r="CW95">
        <f t="shared" si="131"/>
        <v>0.01</v>
      </c>
      <c r="CX95">
        <f t="shared" si="132"/>
        <v>0</v>
      </c>
      <c r="CY95">
        <f t="shared" si="133"/>
        <v>383.49599999999998</v>
      </c>
      <c r="CZ95">
        <f t="shared" si="134"/>
        <v>239.68499999999997</v>
      </c>
      <c r="DC95" t="s">
        <v>1069</v>
      </c>
      <c r="DD95" t="s">
        <v>1069</v>
      </c>
      <c r="DE95" t="s">
        <v>1069</v>
      </c>
      <c r="DF95" t="s">
        <v>1069</v>
      </c>
      <c r="DG95" t="s">
        <v>1069</v>
      </c>
      <c r="DH95" t="s">
        <v>1069</v>
      </c>
      <c r="DI95" t="s">
        <v>1069</v>
      </c>
      <c r="DJ95" t="s">
        <v>1069</v>
      </c>
      <c r="DK95" t="s">
        <v>1069</v>
      </c>
      <c r="DL95" t="s">
        <v>1069</v>
      </c>
      <c r="DM95" t="s">
        <v>1069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1081</v>
      </c>
      <c r="DW95" t="s">
        <v>1081</v>
      </c>
      <c r="DX95">
        <v>100</v>
      </c>
      <c r="EE95">
        <v>27029107</v>
      </c>
      <c r="EF95">
        <v>6</v>
      </c>
      <c r="EG95" t="s">
        <v>1107</v>
      </c>
      <c r="EH95">
        <v>0</v>
      </c>
      <c r="EI95" t="s">
        <v>1069</v>
      </c>
      <c r="EJ95">
        <v>1</v>
      </c>
      <c r="EK95">
        <v>62001</v>
      </c>
      <c r="EL95" t="s">
        <v>1200</v>
      </c>
      <c r="EM95" t="s">
        <v>1201</v>
      </c>
      <c r="EO95" t="s">
        <v>1069</v>
      </c>
      <c r="EQ95">
        <v>131072</v>
      </c>
      <c r="ER95">
        <v>805.44</v>
      </c>
      <c r="ES95">
        <v>152.72999999999999</v>
      </c>
      <c r="ET95">
        <v>0.66</v>
      </c>
      <c r="EU95">
        <v>0.12</v>
      </c>
      <c r="EV95">
        <v>652.04999999999995</v>
      </c>
      <c r="EW95">
        <v>80.599999999999994</v>
      </c>
      <c r="EX95">
        <v>0.01</v>
      </c>
      <c r="EY95">
        <v>0</v>
      </c>
      <c r="FQ95">
        <v>0</v>
      </c>
      <c r="FR95">
        <f t="shared" si="135"/>
        <v>0</v>
      </c>
      <c r="FS95">
        <v>0</v>
      </c>
      <c r="FX95">
        <v>80</v>
      </c>
      <c r="FY95">
        <v>50</v>
      </c>
      <c r="GA95" t="s">
        <v>1069</v>
      </c>
      <c r="GD95">
        <v>0</v>
      </c>
      <c r="GF95">
        <v>-2121367713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36"/>
        <v>0</v>
      </c>
      <c r="GM95">
        <f t="shared" si="137"/>
        <v>1215.22</v>
      </c>
      <c r="GN95">
        <f t="shared" si="138"/>
        <v>1215.22</v>
      </c>
      <c r="GO95">
        <f t="shared" si="139"/>
        <v>0</v>
      </c>
      <c r="GP95">
        <f t="shared" si="140"/>
        <v>0</v>
      </c>
      <c r="GR95">
        <v>0</v>
      </c>
      <c r="GS95">
        <v>3</v>
      </c>
      <c r="GT95">
        <v>0</v>
      </c>
      <c r="GU95" t="s">
        <v>1069</v>
      </c>
      <c r="GV95">
        <f t="shared" si="141"/>
        <v>0</v>
      </c>
      <c r="GW95">
        <v>1</v>
      </c>
      <c r="GX95">
        <f t="shared" si="142"/>
        <v>0</v>
      </c>
      <c r="HA95">
        <v>0</v>
      </c>
      <c r="HB95">
        <v>0</v>
      </c>
      <c r="HC95">
        <f t="shared" si="143"/>
        <v>0</v>
      </c>
      <c r="IK95">
        <v>0</v>
      </c>
    </row>
    <row r="96" spans="1:245">
      <c r="A96">
        <v>18</v>
      </c>
      <c r="B96">
        <v>1</v>
      </c>
      <c r="C96">
        <v>256</v>
      </c>
      <c r="E96" t="s">
        <v>1320</v>
      </c>
      <c r="F96" t="s">
        <v>1304</v>
      </c>
      <c r="G96" t="s">
        <v>1305</v>
      </c>
      <c r="H96" t="s">
        <v>1216</v>
      </c>
      <c r="I96">
        <f>I95*J96</f>
        <v>1.9368300000000003</v>
      </c>
      <c r="J96">
        <v>16.100000000000001</v>
      </c>
      <c r="O96">
        <f t="shared" si="110"/>
        <v>197.15</v>
      </c>
      <c r="P96">
        <f t="shared" si="111"/>
        <v>197.15</v>
      </c>
      <c r="Q96">
        <f t="shared" si="112"/>
        <v>0</v>
      </c>
      <c r="R96">
        <f t="shared" si="113"/>
        <v>0</v>
      </c>
      <c r="S96">
        <f t="shared" si="114"/>
        <v>0</v>
      </c>
      <c r="T96">
        <f t="shared" si="115"/>
        <v>0</v>
      </c>
      <c r="U96">
        <f t="shared" si="116"/>
        <v>0</v>
      </c>
      <c r="V96">
        <f t="shared" si="117"/>
        <v>0</v>
      </c>
      <c r="W96">
        <f t="shared" si="118"/>
        <v>0</v>
      </c>
      <c r="X96">
        <f t="shared" si="119"/>
        <v>0</v>
      </c>
      <c r="Y96">
        <f t="shared" si="120"/>
        <v>0</v>
      </c>
      <c r="AA96">
        <v>27906248</v>
      </c>
      <c r="AB96">
        <f t="shared" si="121"/>
        <v>16.66</v>
      </c>
      <c r="AC96">
        <f t="shared" si="104"/>
        <v>16.66</v>
      </c>
      <c r="AD96">
        <f>ROUND((((ET96)-(EU96))+AE96),2)</f>
        <v>0</v>
      </c>
      <c r="AE96">
        <f>ROUND((EU96),2)</f>
        <v>0</v>
      </c>
      <c r="AF96">
        <f>ROUND((EV96),2)</f>
        <v>0</v>
      </c>
      <c r="AG96">
        <f t="shared" si="122"/>
        <v>0</v>
      </c>
      <c r="AH96">
        <f>(EW96)</f>
        <v>0</v>
      </c>
      <c r="AI96">
        <f>(EX96)</f>
        <v>0</v>
      </c>
      <c r="AJ96">
        <f t="shared" si="123"/>
        <v>0</v>
      </c>
      <c r="AK96">
        <v>16.66</v>
      </c>
      <c r="AL96">
        <v>16.66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80</v>
      </c>
      <c r="AU96">
        <v>50</v>
      </c>
      <c r="AV96">
        <v>1</v>
      </c>
      <c r="AW96">
        <v>1</v>
      </c>
      <c r="AZ96">
        <v>6.11</v>
      </c>
      <c r="BA96">
        <v>1</v>
      </c>
      <c r="BB96">
        <v>1</v>
      </c>
      <c r="BC96">
        <v>6.11</v>
      </c>
      <c r="BD96" t="s">
        <v>1069</v>
      </c>
      <c r="BE96" t="s">
        <v>1069</v>
      </c>
      <c r="BF96" t="s">
        <v>1069</v>
      </c>
      <c r="BG96" t="s">
        <v>1069</v>
      </c>
      <c r="BH96">
        <v>3</v>
      </c>
      <c r="BI96">
        <v>1</v>
      </c>
      <c r="BJ96" t="s">
        <v>1306</v>
      </c>
      <c r="BM96">
        <v>62001</v>
      </c>
      <c r="BN96">
        <v>0</v>
      </c>
      <c r="BO96" t="s">
        <v>1069</v>
      </c>
      <c r="BP96">
        <v>0</v>
      </c>
      <c r="BQ96">
        <v>6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1069</v>
      </c>
      <c r="BZ96">
        <v>80</v>
      </c>
      <c r="CA96">
        <v>50</v>
      </c>
      <c r="CE96">
        <v>0</v>
      </c>
      <c r="CF96">
        <v>0</v>
      </c>
      <c r="CG96">
        <v>0</v>
      </c>
      <c r="CM96">
        <v>0</v>
      </c>
      <c r="CN96" t="s">
        <v>1069</v>
      </c>
      <c r="CO96">
        <v>0</v>
      </c>
      <c r="CP96">
        <f t="shared" si="124"/>
        <v>197.15</v>
      </c>
      <c r="CQ96">
        <f t="shared" si="125"/>
        <v>101.79260000000001</v>
      </c>
      <c r="CR96">
        <f t="shared" si="126"/>
        <v>0</v>
      </c>
      <c r="CS96">
        <f t="shared" si="127"/>
        <v>0</v>
      </c>
      <c r="CT96">
        <f t="shared" si="128"/>
        <v>0</v>
      </c>
      <c r="CU96">
        <f t="shared" si="129"/>
        <v>0</v>
      </c>
      <c r="CV96">
        <f t="shared" si="130"/>
        <v>0</v>
      </c>
      <c r="CW96">
        <f t="shared" si="131"/>
        <v>0</v>
      </c>
      <c r="CX96">
        <f t="shared" si="132"/>
        <v>0</v>
      </c>
      <c r="CY96">
        <f t="shared" si="133"/>
        <v>0</v>
      </c>
      <c r="CZ96">
        <f t="shared" si="134"/>
        <v>0</v>
      </c>
      <c r="DC96" t="s">
        <v>1069</v>
      </c>
      <c r="DD96" t="s">
        <v>1069</v>
      </c>
      <c r="DE96" t="s">
        <v>1069</v>
      </c>
      <c r="DF96" t="s">
        <v>1069</v>
      </c>
      <c r="DG96" t="s">
        <v>1069</v>
      </c>
      <c r="DH96" t="s">
        <v>1069</v>
      </c>
      <c r="DI96" t="s">
        <v>1069</v>
      </c>
      <c r="DJ96" t="s">
        <v>1069</v>
      </c>
      <c r="DK96" t="s">
        <v>1069</v>
      </c>
      <c r="DL96" t="s">
        <v>1069</v>
      </c>
      <c r="DM96" t="s">
        <v>1069</v>
      </c>
      <c r="DN96">
        <v>0</v>
      </c>
      <c r="DO96">
        <v>0</v>
      </c>
      <c r="DP96">
        <v>1</v>
      </c>
      <c r="DQ96">
        <v>1</v>
      </c>
      <c r="DU96">
        <v>1009</v>
      </c>
      <c r="DV96" t="s">
        <v>1216</v>
      </c>
      <c r="DW96" t="s">
        <v>1216</v>
      </c>
      <c r="DX96">
        <v>1</v>
      </c>
      <c r="EE96">
        <v>27029107</v>
      </c>
      <c r="EF96">
        <v>6</v>
      </c>
      <c r="EG96" t="s">
        <v>1107</v>
      </c>
      <c r="EH96">
        <v>0</v>
      </c>
      <c r="EI96" t="s">
        <v>1069</v>
      </c>
      <c r="EJ96">
        <v>1</v>
      </c>
      <c r="EK96">
        <v>62001</v>
      </c>
      <c r="EL96" t="s">
        <v>1200</v>
      </c>
      <c r="EM96" t="s">
        <v>1201</v>
      </c>
      <c r="EO96" t="s">
        <v>1069</v>
      </c>
      <c r="EQ96">
        <v>0</v>
      </c>
      <c r="ER96">
        <v>16.66</v>
      </c>
      <c r="ES96">
        <v>16.66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35"/>
        <v>0</v>
      </c>
      <c r="FS96">
        <v>0</v>
      </c>
      <c r="FX96">
        <v>80</v>
      </c>
      <c r="FY96">
        <v>50</v>
      </c>
      <c r="GA96" t="s">
        <v>1069</v>
      </c>
      <c r="GD96">
        <v>0</v>
      </c>
      <c r="GF96">
        <v>-1366165493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36"/>
        <v>0</v>
      </c>
      <c r="GM96">
        <f t="shared" si="137"/>
        <v>197.15</v>
      </c>
      <c r="GN96">
        <f t="shared" si="138"/>
        <v>197.15</v>
      </c>
      <c r="GO96">
        <f t="shared" si="139"/>
        <v>0</v>
      </c>
      <c r="GP96">
        <f t="shared" si="140"/>
        <v>0</v>
      </c>
      <c r="GR96">
        <v>0</v>
      </c>
      <c r="GS96">
        <v>3</v>
      </c>
      <c r="GT96">
        <v>0</v>
      </c>
      <c r="GU96" t="s">
        <v>1069</v>
      </c>
      <c r="GV96">
        <f t="shared" si="141"/>
        <v>0</v>
      </c>
      <c r="GW96">
        <v>1</v>
      </c>
      <c r="GX96">
        <f t="shared" si="142"/>
        <v>0</v>
      </c>
      <c r="HA96">
        <v>0</v>
      </c>
      <c r="HB96">
        <v>0</v>
      </c>
      <c r="HC96">
        <f t="shared" si="143"/>
        <v>0</v>
      </c>
      <c r="IK96">
        <v>0</v>
      </c>
    </row>
    <row r="97" spans="1:245">
      <c r="A97">
        <v>17</v>
      </c>
      <c r="B97">
        <v>1</v>
      </c>
      <c r="C97">
        <f ca="1">ROW(SmtRes!A266)</f>
        <v>266</v>
      </c>
      <c r="D97">
        <f ca="1">ROW(EtalonRes!A272)</f>
        <v>272</v>
      </c>
      <c r="E97" t="s">
        <v>1069</v>
      </c>
      <c r="F97" t="s">
        <v>1321</v>
      </c>
      <c r="G97" t="s">
        <v>1322</v>
      </c>
      <c r="H97" t="s">
        <v>1081</v>
      </c>
      <c r="I97">
        <f>ROUND(10.2/100,9)</f>
        <v>0.10199999999999999</v>
      </c>
      <c r="J97">
        <v>0</v>
      </c>
      <c r="O97">
        <f t="shared" si="110"/>
        <v>5211.18</v>
      </c>
      <c r="P97">
        <f t="shared" si="111"/>
        <v>4341.7299999999996</v>
      </c>
      <c r="Q97">
        <f t="shared" si="112"/>
        <v>117.38</v>
      </c>
      <c r="R97">
        <f t="shared" si="113"/>
        <v>15.99</v>
      </c>
      <c r="S97">
        <f t="shared" si="114"/>
        <v>752.07</v>
      </c>
      <c r="T97">
        <f t="shared" si="115"/>
        <v>0</v>
      </c>
      <c r="U97">
        <f t="shared" si="116"/>
        <v>15.214982999999998</v>
      </c>
      <c r="V97">
        <f t="shared" si="117"/>
        <v>0.20527500000000001</v>
      </c>
      <c r="W97">
        <f t="shared" si="118"/>
        <v>0</v>
      </c>
      <c r="X97">
        <f t="shared" si="119"/>
        <v>814.14</v>
      </c>
      <c r="Y97">
        <f t="shared" si="120"/>
        <v>414.75</v>
      </c>
      <c r="AA97">
        <v>-1</v>
      </c>
      <c r="AB97">
        <f t="shared" si="121"/>
        <v>8361.7099999999991</v>
      </c>
      <c r="AC97">
        <f t="shared" si="104"/>
        <v>6966.61</v>
      </c>
      <c r="AD97">
        <f>ROUND(((((ET97*1.25))-((EU97*1.25)))+AE97),2)</f>
        <v>188.35</v>
      </c>
      <c r="AE97">
        <f>ROUND(((EU97*1.25)),2)</f>
        <v>25.65</v>
      </c>
      <c r="AF97">
        <f>ROUND(((EV97*1.15)),2)</f>
        <v>1206.75</v>
      </c>
      <c r="AG97">
        <f t="shared" si="122"/>
        <v>0</v>
      </c>
      <c r="AH97">
        <f>((EW97*1.15))</f>
        <v>149.16649999999998</v>
      </c>
      <c r="AI97">
        <f>((EX97*1.25))</f>
        <v>2.0125000000000002</v>
      </c>
      <c r="AJ97">
        <f t="shared" si="123"/>
        <v>0</v>
      </c>
      <c r="AK97">
        <v>8166.64</v>
      </c>
      <c r="AL97">
        <v>6966.61</v>
      </c>
      <c r="AM97">
        <v>150.68</v>
      </c>
      <c r="AN97">
        <v>20.52</v>
      </c>
      <c r="AO97">
        <v>1049.3499999999999</v>
      </c>
      <c r="AP97">
        <v>0</v>
      </c>
      <c r="AQ97">
        <v>129.71</v>
      </c>
      <c r="AR97">
        <v>1.61</v>
      </c>
      <c r="AS97">
        <v>0</v>
      </c>
      <c r="AT97">
        <v>106</v>
      </c>
      <c r="AU97">
        <v>54</v>
      </c>
      <c r="AV97">
        <v>1</v>
      </c>
      <c r="AW97">
        <v>1</v>
      </c>
      <c r="AZ97">
        <v>6.11</v>
      </c>
      <c r="BA97">
        <v>6.11</v>
      </c>
      <c r="BB97">
        <v>6.11</v>
      </c>
      <c r="BC97">
        <v>6.11</v>
      </c>
      <c r="BD97" t="s">
        <v>1069</v>
      </c>
      <c r="BE97" t="s">
        <v>1069</v>
      </c>
      <c r="BF97" t="s">
        <v>1069</v>
      </c>
      <c r="BG97" t="s">
        <v>1069</v>
      </c>
      <c r="BH97">
        <v>0</v>
      </c>
      <c r="BI97">
        <v>1</v>
      </c>
      <c r="BJ97" t="s">
        <v>1148</v>
      </c>
      <c r="BM97">
        <v>10001</v>
      </c>
      <c r="BN97">
        <v>0</v>
      </c>
      <c r="BO97" t="s">
        <v>1069</v>
      </c>
      <c r="BP97">
        <v>0</v>
      </c>
      <c r="BQ97">
        <v>2</v>
      </c>
      <c r="BR97">
        <v>0</v>
      </c>
      <c r="BS97">
        <v>6.11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1069</v>
      </c>
      <c r="BZ97">
        <v>118</v>
      </c>
      <c r="CA97">
        <v>63</v>
      </c>
      <c r="CE97">
        <v>0</v>
      </c>
      <c r="CF97">
        <v>0</v>
      </c>
      <c r="CG97">
        <v>0</v>
      </c>
      <c r="CM97">
        <v>0</v>
      </c>
      <c r="CN97" t="s">
        <v>359</v>
      </c>
      <c r="CO97">
        <v>0</v>
      </c>
      <c r="CP97">
        <f t="shared" si="124"/>
        <v>5211.1799999999994</v>
      </c>
      <c r="CQ97">
        <f t="shared" si="125"/>
        <v>42565.987099999998</v>
      </c>
      <c r="CR97">
        <f t="shared" si="126"/>
        <v>1150.8185000000001</v>
      </c>
      <c r="CS97">
        <f t="shared" si="127"/>
        <v>156.72149999999999</v>
      </c>
      <c r="CT97">
        <f t="shared" si="128"/>
        <v>7373.2425000000003</v>
      </c>
      <c r="CU97">
        <f t="shared" si="129"/>
        <v>0</v>
      </c>
      <c r="CV97">
        <f t="shared" si="130"/>
        <v>149.16649999999998</v>
      </c>
      <c r="CW97">
        <f t="shared" si="131"/>
        <v>2.0125000000000002</v>
      </c>
      <c r="CX97">
        <f t="shared" si="132"/>
        <v>0</v>
      </c>
      <c r="CY97">
        <f t="shared" si="133"/>
        <v>814.14359999999999</v>
      </c>
      <c r="CZ97">
        <f t="shared" si="134"/>
        <v>414.75240000000008</v>
      </c>
      <c r="DC97" t="s">
        <v>1069</v>
      </c>
      <c r="DD97" t="s">
        <v>1069</v>
      </c>
      <c r="DE97" t="s">
        <v>1083</v>
      </c>
      <c r="DF97" t="s">
        <v>1083</v>
      </c>
      <c r="DG97" t="s">
        <v>1084</v>
      </c>
      <c r="DH97" t="s">
        <v>1069</v>
      </c>
      <c r="DI97" t="s">
        <v>1084</v>
      </c>
      <c r="DJ97" t="s">
        <v>1083</v>
      </c>
      <c r="DK97" t="s">
        <v>1069</v>
      </c>
      <c r="DL97" t="s">
        <v>1069</v>
      </c>
      <c r="DM97" t="s">
        <v>1069</v>
      </c>
      <c r="DN97">
        <v>0</v>
      </c>
      <c r="DO97">
        <v>0</v>
      </c>
      <c r="DP97">
        <v>1</v>
      </c>
      <c r="DQ97">
        <v>1</v>
      </c>
      <c r="DU97">
        <v>1005</v>
      </c>
      <c r="DV97" t="s">
        <v>1081</v>
      </c>
      <c r="DW97" t="s">
        <v>1081</v>
      </c>
      <c r="DX97">
        <v>100</v>
      </c>
      <c r="EE97">
        <v>27029023</v>
      </c>
      <c r="EF97">
        <v>2</v>
      </c>
      <c r="EG97" t="s">
        <v>1085</v>
      </c>
      <c r="EH97">
        <v>0</v>
      </c>
      <c r="EI97" t="s">
        <v>1069</v>
      </c>
      <c r="EJ97">
        <v>1</v>
      </c>
      <c r="EK97">
        <v>10001</v>
      </c>
      <c r="EL97" t="s">
        <v>1138</v>
      </c>
      <c r="EM97" t="s">
        <v>1139</v>
      </c>
      <c r="EO97" t="s">
        <v>1088</v>
      </c>
      <c r="EQ97">
        <v>132096</v>
      </c>
      <c r="ER97">
        <v>8166.64</v>
      </c>
      <c r="ES97">
        <v>6966.61</v>
      </c>
      <c r="ET97">
        <v>150.68</v>
      </c>
      <c r="EU97">
        <v>20.52</v>
      </c>
      <c r="EV97">
        <v>1049.3499999999999</v>
      </c>
      <c r="EW97">
        <v>129.71</v>
      </c>
      <c r="EX97">
        <v>1.61</v>
      </c>
      <c r="EY97">
        <v>0</v>
      </c>
      <c r="FQ97">
        <v>0</v>
      </c>
      <c r="FR97">
        <f t="shared" si="135"/>
        <v>0</v>
      </c>
      <c r="FS97">
        <v>0</v>
      </c>
      <c r="FT97" t="s">
        <v>1089</v>
      </c>
      <c r="FU97" t="s">
        <v>1090</v>
      </c>
      <c r="FX97">
        <v>106.2</v>
      </c>
      <c r="FY97">
        <v>53.55</v>
      </c>
      <c r="GA97" t="s">
        <v>1069</v>
      </c>
      <c r="GD97">
        <v>0</v>
      </c>
      <c r="GF97">
        <v>-831045017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36"/>
        <v>0</v>
      </c>
      <c r="GM97">
        <f t="shared" si="137"/>
        <v>6440.07</v>
      </c>
      <c r="GN97">
        <f t="shared" si="138"/>
        <v>6440.07</v>
      </c>
      <c r="GO97">
        <f t="shared" si="139"/>
        <v>0</v>
      </c>
      <c r="GP97">
        <f t="shared" si="140"/>
        <v>0</v>
      </c>
      <c r="GR97">
        <v>0</v>
      </c>
      <c r="GS97">
        <v>3</v>
      </c>
      <c r="GT97">
        <v>0</v>
      </c>
      <c r="GU97" t="s">
        <v>1069</v>
      </c>
      <c r="GV97">
        <f t="shared" si="141"/>
        <v>0</v>
      </c>
      <c r="GW97">
        <v>1</v>
      </c>
      <c r="GX97">
        <f t="shared" si="142"/>
        <v>0</v>
      </c>
      <c r="HA97">
        <v>0</v>
      </c>
      <c r="HB97">
        <v>0</v>
      </c>
      <c r="HC97">
        <f t="shared" si="143"/>
        <v>0</v>
      </c>
      <c r="IK97">
        <v>0</v>
      </c>
    </row>
    <row r="98" spans="1:245">
      <c r="A98">
        <v>18</v>
      </c>
      <c r="B98">
        <v>1</v>
      </c>
      <c r="C98">
        <v>264</v>
      </c>
      <c r="E98" t="s">
        <v>1069</v>
      </c>
      <c r="F98" t="s">
        <v>1323</v>
      </c>
      <c r="G98" t="s">
        <v>1324</v>
      </c>
      <c r="H98" t="s">
        <v>1325</v>
      </c>
      <c r="I98">
        <f>I97*J98</f>
        <v>-0.46920000000000001</v>
      </c>
      <c r="J98">
        <v>-4.6000000000000005</v>
      </c>
      <c r="O98">
        <f t="shared" si="110"/>
        <v>-4099.54</v>
      </c>
      <c r="P98">
        <f t="shared" si="111"/>
        <v>-4099.54</v>
      </c>
      <c r="Q98">
        <f t="shared" si="112"/>
        <v>0</v>
      </c>
      <c r="R98">
        <f t="shared" si="113"/>
        <v>0</v>
      </c>
      <c r="S98">
        <f t="shared" si="114"/>
        <v>0</v>
      </c>
      <c r="T98">
        <f t="shared" si="115"/>
        <v>0</v>
      </c>
      <c r="U98">
        <f t="shared" si="116"/>
        <v>0</v>
      </c>
      <c r="V98">
        <f t="shared" si="117"/>
        <v>0</v>
      </c>
      <c r="W98">
        <f t="shared" si="118"/>
        <v>0</v>
      </c>
      <c r="X98">
        <f t="shared" si="119"/>
        <v>0</v>
      </c>
      <c r="Y98">
        <f t="shared" si="120"/>
        <v>0</v>
      </c>
      <c r="AA98">
        <v>-1</v>
      </c>
      <c r="AB98">
        <f t="shared" si="121"/>
        <v>1430</v>
      </c>
      <c r="AC98">
        <f t="shared" si="104"/>
        <v>1430</v>
      </c>
      <c r="AD98">
        <f>ROUND((((ET98)-(EU98))+AE98),2)</f>
        <v>0</v>
      </c>
      <c r="AE98">
        <f>ROUND((EU98),2)</f>
        <v>0</v>
      </c>
      <c r="AF98">
        <f>ROUND((EV98),2)</f>
        <v>0</v>
      </c>
      <c r="AG98">
        <f t="shared" si="122"/>
        <v>0</v>
      </c>
      <c r="AH98">
        <f>(EW98)</f>
        <v>0</v>
      </c>
      <c r="AI98">
        <f>(EX98)</f>
        <v>0</v>
      </c>
      <c r="AJ98">
        <f t="shared" si="123"/>
        <v>0</v>
      </c>
      <c r="AK98">
        <v>1430</v>
      </c>
      <c r="AL98">
        <v>1430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106</v>
      </c>
      <c r="AU98">
        <v>54</v>
      </c>
      <c r="AV98">
        <v>1</v>
      </c>
      <c r="AW98">
        <v>1</v>
      </c>
      <c r="AZ98">
        <v>6.11</v>
      </c>
      <c r="BA98">
        <v>1</v>
      </c>
      <c r="BB98">
        <v>1</v>
      </c>
      <c r="BC98">
        <v>6.11</v>
      </c>
      <c r="BD98" t="s">
        <v>1069</v>
      </c>
      <c r="BE98" t="s">
        <v>1069</v>
      </c>
      <c r="BF98" t="s">
        <v>1069</v>
      </c>
      <c r="BG98" t="s">
        <v>1069</v>
      </c>
      <c r="BH98">
        <v>3</v>
      </c>
      <c r="BI98">
        <v>1</v>
      </c>
      <c r="BJ98" t="s">
        <v>1326</v>
      </c>
      <c r="BM98">
        <v>10001</v>
      </c>
      <c r="BN98">
        <v>0</v>
      </c>
      <c r="BO98" t="s">
        <v>1069</v>
      </c>
      <c r="BP98">
        <v>0</v>
      </c>
      <c r="BQ98">
        <v>2</v>
      </c>
      <c r="BR98">
        <v>1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1069</v>
      </c>
      <c r="BZ98">
        <v>118</v>
      </c>
      <c r="CA98">
        <v>63</v>
      </c>
      <c r="CE98">
        <v>0</v>
      </c>
      <c r="CF98">
        <v>0</v>
      </c>
      <c r="CG98">
        <v>0</v>
      </c>
      <c r="CM98">
        <v>0</v>
      </c>
      <c r="CN98" t="s">
        <v>1069</v>
      </c>
      <c r="CO98">
        <v>0</v>
      </c>
      <c r="CP98">
        <f t="shared" si="124"/>
        <v>-4099.54</v>
      </c>
      <c r="CQ98">
        <f t="shared" si="125"/>
        <v>8737.3000000000011</v>
      </c>
      <c r="CR98">
        <f t="shared" si="126"/>
        <v>0</v>
      </c>
      <c r="CS98">
        <f t="shared" si="127"/>
        <v>0</v>
      </c>
      <c r="CT98">
        <f t="shared" si="128"/>
        <v>0</v>
      </c>
      <c r="CU98">
        <f t="shared" si="129"/>
        <v>0</v>
      </c>
      <c r="CV98">
        <f t="shared" si="130"/>
        <v>0</v>
      </c>
      <c r="CW98">
        <f t="shared" si="131"/>
        <v>0</v>
      </c>
      <c r="CX98">
        <f t="shared" si="132"/>
        <v>0</v>
      </c>
      <c r="CY98">
        <f t="shared" si="133"/>
        <v>0</v>
      </c>
      <c r="CZ98">
        <f t="shared" si="134"/>
        <v>0</v>
      </c>
      <c r="DC98" t="s">
        <v>1069</v>
      </c>
      <c r="DD98" t="s">
        <v>1069</v>
      </c>
      <c r="DE98" t="s">
        <v>1069</v>
      </c>
      <c r="DF98" t="s">
        <v>1069</v>
      </c>
      <c r="DG98" t="s">
        <v>1069</v>
      </c>
      <c r="DH98" t="s">
        <v>1069</v>
      </c>
      <c r="DI98" t="s">
        <v>1069</v>
      </c>
      <c r="DJ98" t="s">
        <v>1069</v>
      </c>
      <c r="DK98" t="s">
        <v>1069</v>
      </c>
      <c r="DL98" t="s">
        <v>1069</v>
      </c>
      <c r="DM98" t="s">
        <v>1069</v>
      </c>
      <c r="DN98">
        <v>0</v>
      </c>
      <c r="DO98">
        <v>0</v>
      </c>
      <c r="DP98">
        <v>1</v>
      </c>
      <c r="DQ98">
        <v>1</v>
      </c>
      <c r="DU98">
        <v>1007</v>
      </c>
      <c r="DV98" t="s">
        <v>1325</v>
      </c>
      <c r="DW98" t="s">
        <v>1325</v>
      </c>
      <c r="DX98">
        <v>1</v>
      </c>
      <c r="EE98">
        <v>27029023</v>
      </c>
      <c r="EF98">
        <v>2</v>
      </c>
      <c r="EG98" t="s">
        <v>1085</v>
      </c>
      <c r="EH98">
        <v>0</v>
      </c>
      <c r="EI98" t="s">
        <v>1069</v>
      </c>
      <c r="EJ98">
        <v>1</v>
      </c>
      <c r="EK98">
        <v>10001</v>
      </c>
      <c r="EL98" t="s">
        <v>1138</v>
      </c>
      <c r="EM98" t="s">
        <v>1139</v>
      </c>
      <c r="EO98" t="s">
        <v>1069</v>
      </c>
      <c r="EQ98">
        <v>1024</v>
      </c>
      <c r="ER98">
        <v>1430</v>
      </c>
      <c r="ES98">
        <v>1430</v>
      </c>
      <c r="ET98">
        <v>0</v>
      </c>
      <c r="EU98">
        <v>0</v>
      </c>
      <c r="EV98">
        <v>0</v>
      </c>
      <c r="EW98">
        <v>0</v>
      </c>
      <c r="EX98">
        <v>0</v>
      </c>
      <c r="FQ98">
        <v>0</v>
      </c>
      <c r="FR98">
        <f t="shared" si="135"/>
        <v>0</v>
      </c>
      <c r="FS98">
        <v>0</v>
      </c>
      <c r="FT98" t="s">
        <v>1089</v>
      </c>
      <c r="FU98" t="s">
        <v>1090</v>
      </c>
      <c r="FX98">
        <v>106.2</v>
      </c>
      <c r="FY98">
        <v>53.55</v>
      </c>
      <c r="GA98" t="s">
        <v>1069</v>
      </c>
      <c r="GD98">
        <v>0</v>
      </c>
      <c r="GF98">
        <v>-2001482958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36"/>
        <v>0</v>
      </c>
      <c r="GM98">
        <f t="shared" si="137"/>
        <v>-4099.54</v>
      </c>
      <c r="GN98">
        <f t="shared" si="138"/>
        <v>-4099.54</v>
      </c>
      <c r="GO98">
        <f t="shared" si="139"/>
        <v>0</v>
      </c>
      <c r="GP98">
        <f t="shared" si="140"/>
        <v>0</v>
      </c>
      <c r="GR98">
        <v>0</v>
      </c>
      <c r="GS98">
        <v>3</v>
      </c>
      <c r="GT98">
        <v>0</v>
      </c>
      <c r="GU98" t="s">
        <v>1069</v>
      </c>
      <c r="GV98">
        <f t="shared" si="141"/>
        <v>0</v>
      </c>
      <c r="GW98">
        <v>1</v>
      </c>
      <c r="GX98">
        <f t="shared" si="142"/>
        <v>0</v>
      </c>
      <c r="HA98">
        <v>0</v>
      </c>
      <c r="HB98">
        <v>0</v>
      </c>
      <c r="HC98">
        <f t="shared" si="143"/>
        <v>0</v>
      </c>
      <c r="IK98">
        <v>0</v>
      </c>
    </row>
    <row r="99" spans="1:245">
      <c r="A99">
        <v>18</v>
      </c>
      <c r="B99">
        <v>1</v>
      </c>
      <c r="C99">
        <v>265</v>
      </c>
      <c r="E99" t="s">
        <v>1069</v>
      </c>
      <c r="F99" t="s">
        <v>1327</v>
      </c>
      <c r="G99" t="s">
        <v>1328</v>
      </c>
      <c r="H99" t="s">
        <v>1325</v>
      </c>
      <c r="I99">
        <f>I97*J99</f>
        <v>0.19</v>
      </c>
      <c r="J99">
        <v>1.8627450980392157</v>
      </c>
      <c r="O99">
        <f t="shared" si="110"/>
        <v>5276.94</v>
      </c>
      <c r="P99">
        <f t="shared" si="111"/>
        <v>5276.94</v>
      </c>
      <c r="Q99">
        <f t="shared" si="112"/>
        <v>0</v>
      </c>
      <c r="R99">
        <f t="shared" si="113"/>
        <v>0</v>
      </c>
      <c r="S99">
        <f t="shared" si="114"/>
        <v>0</v>
      </c>
      <c r="T99">
        <f t="shared" si="115"/>
        <v>0</v>
      </c>
      <c r="U99">
        <f t="shared" si="116"/>
        <v>0</v>
      </c>
      <c r="V99">
        <f t="shared" si="117"/>
        <v>0</v>
      </c>
      <c r="W99">
        <f t="shared" si="118"/>
        <v>0</v>
      </c>
      <c r="X99">
        <f t="shared" si="119"/>
        <v>0</v>
      </c>
      <c r="Y99">
        <f t="shared" si="120"/>
        <v>0</v>
      </c>
      <c r="AA99">
        <v>-1</v>
      </c>
      <c r="AB99">
        <f t="shared" si="121"/>
        <v>4545.5600000000004</v>
      </c>
      <c r="AC99">
        <f t="shared" si="104"/>
        <v>4545.5600000000004</v>
      </c>
      <c r="AD99">
        <f>ROUND((((ET99)-(EU99))+AE99),2)</f>
        <v>0</v>
      </c>
      <c r="AE99">
        <f>ROUND((EU99),2)</f>
        <v>0</v>
      </c>
      <c r="AF99">
        <f>ROUND((EV99),2)</f>
        <v>0</v>
      </c>
      <c r="AG99">
        <f t="shared" si="122"/>
        <v>0</v>
      </c>
      <c r="AH99">
        <f>(EW99)</f>
        <v>0</v>
      </c>
      <c r="AI99">
        <f>(EX99)</f>
        <v>0</v>
      </c>
      <c r="AJ99">
        <f t="shared" si="123"/>
        <v>0</v>
      </c>
      <c r="AK99">
        <v>4545.5600000000004</v>
      </c>
      <c r="AL99">
        <v>4545.5600000000004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106</v>
      </c>
      <c r="AU99">
        <v>54</v>
      </c>
      <c r="AV99">
        <v>1</v>
      </c>
      <c r="AW99">
        <v>1</v>
      </c>
      <c r="AZ99">
        <v>6.11</v>
      </c>
      <c r="BA99">
        <v>1</v>
      </c>
      <c r="BB99">
        <v>1</v>
      </c>
      <c r="BC99">
        <v>6.11</v>
      </c>
      <c r="BD99" t="s">
        <v>1069</v>
      </c>
      <c r="BE99" t="s">
        <v>1069</v>
      </c>
      <c r="BF99" t="s">
        <v>1069</v>
      </c>
      <c r="BG99" t="s">
        <v>1069</v>
      </c>
      <c r="BH99">
        <v>3</v>
      </c>
      <c r="BI99">
        <v>1</v>
      </c>
      <c r="BJ99" t="s">
        <v>1329</v>
      </c>
      <c r="BM99">
        <v>10001</v>
      </c>
      <c r="BN99">
        <v>0</v>
      </c>
      <c r="BO99" t="s">
        <v>1069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1069</v>
      </c>
      <c r="BZ99">
        <v>118</v>
      </c>
      <c r="CA99">
        <v>63</v>
      </c>
      <c r="CE99">
        <v>0</v>
      </c>
      <c r="CF99">
        <v>0</v>
      </c>
      <c r="CG99">
        <v>0</v>
      </c>
      <c r="CM99">
        <v>0</v>
      </c>
      <c r="CN99" t="s">
        <v>1069</v>
      </c>
      <c r="CO99">
        <v>0</v>
      </c>
      <c r="CP99">
        <f t="shared" si="124"/>
        <v>5276.94</v>
      </c>
      <c r="CQ99">
        <f t="shared" si="125"/>
        <v>27773.371600000002</v>
      </c>
      <c r="CR99">
        <f t="shared" si="126"/>
        <v>0</v>
      </c>
      <c r="CS99">
        <f t="shared" si="127"/>
        <v>0</v>
      </c>
      <c r="CT99">
        <f t="shared" si="128"/>
        <v>0</v>
      </c>
      <c r="CU99">
        <f t="shared" si="129"/>
        <v>0</v>
      </c>
      <c r="CV99">
        <f t="shared" si="130"/>
        <v>0</v>
      </c>
      <c r="CW99">
        <f t="shared" si="131"/>
        <v>0</v>
      </c>
      <c r="CX99">
        <f t="shared" si="132"/>
        <v>0</v>
      </c>
      <c r="CY99">
        <f t="shared" si="133"/>
        <v>0</v>
      </c>
      <c r="CZ99">
        <f t="shared" si="134"/>
        <v>0</v>
      </c>
      <c r="DC99" t="s">
        <v>1069</v>
      </c>
      <c r="DD99" t="s">
        <v>1069</v>
      </c>
      <c r="DE99" t="s">
        <v>1069</v>
      </c>
      <c r="DF99" t="s">
        <v>1069</v>
      </c>
      <c r="DG99" t="s">
        <v>1069</v>
      </c>
      <c r="DH99" t="s">
        <v>1069</v>
      </c>
      <c r="DI99" t="s">
        <v>1069</v>
      </c>
      <c r="DJ99" t="s">
        <v>1069</v>
      </c>
      <c r="DK99" t="s">
        <v>1069</v>
      </c>
      <c r="DL99" t="s">
        <v>1069</v>
      </c>
      <c r="DM99" t="s">
        <v>1069</v>
      </c>
      <c r="DN99">
        <v>0</v>
      </c>
      <c r="DO99">
        <v>0</v>
      </c>
      <c r="DP99">
        <v>1</v>
      </c>
      <c r="DQ99">
        <v>1</v>
      </c>
      <c r="DU99">
        <v>1007</v>
      </c>
      <c r="DV99" t="s">
        <v>1325</v>
      </c>
      <c r="DW99" t="s">
        <v>1325</v>
      </c>
      <c r="DX99">
        <v>1</v>
      </c>
      <c r="EE99">
        <v>27029023</v>
      </c>
      <c r="EF99">
        <v>2</v>
      </c>
      <c r="EG99" t="s">
        <v>1085</v>
      </c>
      <c r="EH99">
        <v>0</v>
      </c>
      <c r="EI99" t="s">
        <v>1069</v>
      </c>
      <c r="EJ99">
        <v>1</v>
      </c>
      <c r="EK99">
        <v>10001</v>
      </c>
      <c r="EL99" t="s">
        <v>1138</v>
      </c>
      <c r="EM99" t="s">
        <v>1139</v>
      </c>
      <c r="EO99" t="s">
        <v>1069</v>
      </c>
      <c r="EQ99">
        <v>1024</v>
      </c>
      <c r="ER99">
        <v>4545.5600000000004</v>
      </c>
      <c r="ES99">
        <v>4545.5600000000004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5"/>
        <v>0</v>
      </c>
      <c r="FS99">
        <v>0</v>
      </c>
      <c r="FT99" t="s">
        <v>1089</v>
      </c>
      <c r="FU99" t="s">
        <v>1090</v>
      </c>
      <c r="FX99">
        <v>106.2</v>
      </c>
      <c r="FY99">
        <v>53.55</v>
      </c>
      <c r="GA99" t="s">
        <v>1069</v>
      </c>
      <c r="GD99">
        <v>0</v>
      </c>
      <c r="GF99">
        <v>-1503429209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36"/>
        <v>0</v>
      </c>
      <c r="GM99">
        <f t="shared" si="137"/>
        <v>5276.94</v>
      </c>
      <c r="GN99">
        <f t="shared" si="138"/>
        <v>5276.94</v>
      </c>
      <c r="GO99">
        <f t="shared" si="139"/>
        <v>0</v>
      </c>
      <c r="GP99">
        <f t="shared" si="140"/>
        <v>0</v>
      </c>
      <c r="GR99">
        <v>0</v>
      </c>
      <c r="GS99">
        <v>3</v>
      </c>
      <c r="GT99">
        <v>0</v>
      </c>
      <c r="GU99" t="s">
        <v>1069</v>
      </c>
      <c r="GV99">
        <f t="shared" si="141"/>
        <v>0</v>
      </c>
      <c r="GW99">
        <v>1</v>
      </c>
      <c r="GX99">
        <f t="shared" si="142"/>
        <v>0</v>
      </c>
      <c r="HA99">
        <v>0</v>
      </c>
      <c r="HB99">
        <v>0</v>
      </c>
      <c r="HC99">
        <f t="shared" si="143"/>
        <v>0</v>
      </c>
      <c r="IK99">
        <v>0</v>
      </c>
    </row>
    <row r="100" spans="1:245">
      <c r="A100">
        <v>17</v>
      </c>
      <c r="B100">
        <v>1</v>
      </c>
      <c r="C100">
        <f ca="1">ROW(SmtRes!A273)</f>
        <v>273</v>
      </c>
      <c r="D100">
        <f ca="1">ROW(EtalonRes!A277)</f>
        <v>277</v>
      </c>
      <c r="E100" t="s">
        <v>1330</v>
      </c>
      <c r="F100" t="s">
        <v>1331</v>
      </c>
      <c r="G100" t="s">
        <v>1332</v>
      </c>
      <c r="H100" t="s">
        <v>1081</v>
      </c>
      <c r="I100">
        <f>ROUND((10.2+76+73)/100,9)</f>
        <v>1.5920000000000001</v>
      </c>
      <c r="J100">
        <v>0</v>
      </c>
      <c r="O100">
        <f t="shared" si="110"/>
        <v>30787.11</v>
      </c>
      <c r="P100">
        <f t="shared" si="111"/>
        <v>23033.72</v>
      </c>
      <c r="Q100">
        <f t="shared" si="112"/>
        <v>391.52</v>
      </c>
      <c r="R100">
        <f t="shared" si="113"/>
        <v>69.06</v>
      </c>
      <c r="S100">
        <f t="shared" si="114"/>
        <v>7361.87</v>
      </c>
      <c r="T100">
        <f t="shared" si="115"/>
        <v>0</v>
      </c>
      <c r="U100">
        <f t="shared" si="116"/>
        <v>137.85923999999997</v>
      </c>
      <c r="V100">
        <f t="shared" si="117"/>
        <v>0.97510000000000008</v>
      </c>
      <c r="W100">
        <f t="shared" si="118"/>
        <v>0</v>
      </c>
      <c r="X100">
        <f t="shared" si="119"/>
        <v>7876.79</v>
      </c>
      <c r="Y100">
        <f t="shared" si="120"/>
        <v>4012.7</v>
      </c>
      <c r="AA100">
        <v>27906248</v>
      </c>
      <c r="AB100">
        <f t="shared" si="121"/>
        <v>3165.08</v>
      </c>
      <c r="AC100">
        <f t="shared" si="104"/>
        <v>2367.9899999999998</v>
      </c>
      <c r="AD100">
        <f>ROUND(((((ET100*1.25))-((EU100*1.25)))+AE100),2)</f>
        <v>40.25</v>
      </c>
      <c r="AE100">
        <f>ROUND(((EU100*1.25)),2)</f>
        <v>7.1</v>
      </c>
      <c r="AF100">
        <f>ROUND(((EV100*1.15)),2)</f>
        <v>756.84</v>
      </c>
      <c r="AG100">
        <f t="shared" si="122"/>
        <v>0</v>
      </c>
      <c r="AH100">
        <f>((EW100*1.15))</f>
        <v>86.594999999999985</v>
      </c>
      <c r="AI100">
        <f>((EX100*1.25))</f>
        <v>0.61250000000000004</v>
      </c>
      <c r="AJ100">
        <f t="shared" si="123"/>
        <v>0</v>
      </c>
      <c r="AK100">
        <v>3058.31</v>
      </c>
      <c r="AL100">
        <v>2367.9899999999998</v>
      </c>
      <c r="AM100">
        <v>32.200000000000003</v>
      </c>
      <c r="AN100">
        <v>5.68</v>
      </c>
      <c r="AO100">
        <v>658.12</v>
      </c>
      <c r="AP100">
        <v>0</v>
      </c>
      <c r="AQ100">
        <v>75.3</v>
      </c>
      <c r="AR100">
        <v>0.49</v>
      </c>
      <c r="AS100">
        <v>0</v>
      </c>
      <c r="AT100">
        <v>106</v>
      </c>
      <c r="AU100">
        <v>54</v>
      </c>
      <c r="AV100">
        <v>1</v>
      </c>
      <c r="AW100">
        <v>1</v>
      </c>
      <c r="AZ100">
        <v>6.11</v>
      </c>
      <c r="BA100">
        <v>6.11</v>
      </c>
      <c r="BB100">
        <v>6.11</v>
      </c>
      <c r="BC100">
        <v>6.11</v>
      </c>
      <c r="BD100" t="s">
        <v>1069</v>
      </c>
      <c r="BE100" t="s">
        <v>1069</v>
      </c>
      <c r="BF100" t="s">
        <v>1069</v>
      </c>
      <c r="BG100" t="s">
        <v>1069</v>
      </c>
      <c r="BH100">
        <v>0</v>
      </c>
      <c r="BI100">
        <v>1</v>
      </c>
      <c r="BJ100" t="s">
        <v>1333</v>
      </c>
      <c r="BM100">
        <v>10001</v>
      </c>
      <c r="BN100">
        <v>0</v>
      </c>
      <c r="BO100" t="s">
        <v>1069</v>
      </c>
      <c r="BP100">
        <v>0</v>
      </c>
      <c r="BQ100">
        <v>2</v>
      </c>
      <c r="BR100">
        <v>0</v>
      </c>
      <c r="BS100">
        <v>6.11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1069</v>
      </c>
      <c r="BZ100">
        <v>118</v>
      </c>
      <c r="CA100">
        <v>63</v>
      </c>
      <c r="CE100">
        <v>0</v>
      </c>
      <c r="CF100">
        <v>0</v>
      </c>
      <c r="CG100">
        <v>0</v>
      </c>
      <c r="CM100">
        <v>0</v>
      </c>
      <c r="CN100" t="s">
        <v>359</v>
      </c>
      <c r="CO100">
        <v>0</v>
      </c>
      <c r="CP100">
        <f t="shared" si="124"/>
        <v>30787.11</v>
      </c>
      <c r="CQ100">
        <f t="shared" si="125"/>
        <v>14468.418899999999</v>
      </c>
      <c r="CR100">
        <f t="shared" si="126"/>
        <v>245.92750000000001</v>
      </c>
      <c r="CS100">
        <f t="shared" si="127"/>
        <v>43.381</v>
      </c>
      <c r="CT100">
        <f t="shared" si="128"/>
        <v>4624.2924000000003</v>
      </c>
      <c r="CU100">
        <f t="shared" si="129"/>
        <v>0</v>
      </c>
      <c r="CV100">
        <f t="shared" si="130"/>
        <v>86.594999999999985</v>
      </c>
      <c r="CW100">
        <f t="shared" si="131"/>
        <v>0.61250000000000004</v>
      </c>
      <c r="CX100">
        <f t="shared" si="132"/>
        <v>0</v>
      </c>
      <c r="CY100">
        <f t="shared" si="133"/>
        <v>7876.7858000000006</v>
      </c>
      <c r="CZ100">
        <f t="shared" si="134"/>
        <v>4012.7022000000002</v>
      </c>
      <c r="DC100" t="s">
        <v>1069</v>
      </c>
      <c r="DD100" t="s">
        <v>1069</v>
      </c>
      <c r="DE100" t="s">
        <v>1083</v>
      </c>
      <c r="DF100" t="s">
        <v>1083</v>
      </c>
      <c r="DG100" t="s">
        <v>1084</v>
      </c>
      <c r="DH100" t="s">
        <v>1069</v>
      </c>
      <c r="DI100" t="s">
        <v>1084</v>
      </c>
      <c r="DJ100" t="s">
        <v>1083</v>
      </c>
      <c r="DK100" t="s">
        <v>1069</v>
      </c>
      <c r="DL100" t="s">
        <v>1069</v>
      </c>
      <c r="DM100" t="s">
        <v>1069</v>
      </c>
      <c r="DN100">
        <v>0</v>
      </c>
      <c r="DO100">
        <v>0</v>
      </c>
      <c r="DP100">
        <v>1</v>
      </c>
      <c r="DQ100">
        <v>1</v>
      </c>
      <c r="DU100">
        <v>1005</v>
      </c>
      <c r="DV100" t="s">
        <v>1081</v>
      </c>
      <c r="DW100" t="s">
        <v>1081</v>
      </c>
      <c r="DX100">
        <v>100</v>
      </c>
      <c r="EE100">
        <v>27029023</v>
      </c>
      <c r="EF100">
        <v>2</v>
      </c>
      <c r="EG100" t="s">
        <v>1085</v>
      </c>
      <c r="EH100">
        <v>0</v>
      </c>
      <c r="EI100" t="s">
        <v>1069</v>
      </c>
      <c r="EJ100">
        <v>1</v>
      </c>
      <c r="EK100">
        <v>10001</v>
      </c>
      <c r="EL100" t="s">
        <v>1138</v>
      </c>
      <c r="EM100" t="s">
        <v>1139</v>
      </c>
      <c r="EO100" t="s">
        <v>1088</v>
      </c>
      <c r="EQ100">
        <v>0</v>
      </c>
      <c r="ER100">
        <v>3058.31</v>
      </c>
      <c r="ES100">
        <v>2367.9899999999998</v>
      </c>
      <c r="ET100">
        <v>32.200000000000003</v>
      </c>
      <c r="EU100">
        <v>5.68</v>
      </c>
      <c r="EV100">
        <v>658.12</v>
      </c>
      <c r="EW100">
        <v>75.3</v>
      </c>
      <c r="EX100">
        <v>0.49</v>
      </c>
      <c r="EY100">
        <v>0</v>
      </c>
      <c r="FQ100">
        <v>0</v>
      </c>
      <c r="FR100">
        <f t="shared" si="135"/>
        <v>0</v>
      </c>
      <c r="FS100">
        <v>0</v>
      </c>
      <c r="FT100" t="s">
        <v>1089</v>
      </c>
      <c r="FU100" t="s">
        <v>1090</v>
      </c>
      <c r="FX100">
        <v>106.2</v>
      </c>
      <c r="FY100">
        <v>53.55</v>
      </c>
      <c r="GA100" t="s">
        <v>1069</v>
      </c>
      <c r="GD100">
        <v>0</v>
      </c>
      <c r="GF100">
        <v>-543034439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36"/>
        <v>0</v>
      </c>
      <c r="GM100">
        <f t="shared" si="137"/>
        <v>42676.6</v>
      </c>
      <c r="GN100">
        <f t="shared" si="138"/>
        <v>42676.6</v>
      </c>
      <c r="GO100">
        <f t="shared" si="139"/>
        <v>0</v>
      </c>
      <c r="GP100">
        <f t="shared" si="140"/>
        <v>0</v>
      </c>
      <c r="GR100">
        <v>0</v>
      </c>
      <c r="GS100">
        <v>3</v>
      </c>
      <c r="GT100">
        <v>0</v>
      </c>
      <c r="GU100" t="s">
        <v>1069</v>
      </c>
      <c r="GV100">
        <f t="shared" si="141"/>
        <v>0</v>
      </c>
      <c r="GW100">
        <v>1</v>
      </c>
      <c r="GX100">
        <f t="shared" si="142"/>
        <v>0</v>
      </c>
      <c r="HA100">
        <v>0</v>
      </c>
      <c r="HB100">
        <v>0</v>
      </c>
      <c r="HC100">
        <f t="shared" si="143"/>
        <v>0</v>
      </c>
      <c r="IK100">
        <v>0</v>
      </c>
    </row>
    <row r="101" spans="1:245">
      <c r="A101">
        <v>18</v>
      </c>
      <c r="B101">
        <v>1</v>
      </c>
      <c r="C101">
        <v>272</v>
      </c>
      <c r="E101" t="s">
        <v>1334</v>
      </c>
      <c r="F101" t="s">
        <v>1335</v>
      </c>
      <c r="G101" t="s">
        <v>1336</v>
      </c>
      <c r="H101" t="s">
        <v>1325</v>
      </c>
      <c r="I101">
        <f>I100*J101</f>
        <v>1.7999999999999998</v>
      </c>
      <c r="J101">
        <v>1.1306532663316582</v>
      </c>
      <c r="O101">
        <f t="shared" si="110"/>
        <v>41096.67</v>
      </c>
      <c r="P101">
        <f t="shared" si="111"/>
        <v>41096.67</v>
      </c>
      <c r="Q101">
        <f t="shared" si="112"/>
        <v>0</v>
      </c>
      <c r="R101">
        <f t="shared" si="113"/>
        <v>0</v>
      </c>
      <c r="S101">
        <f t="shared" si="114"/>
        <v>0</v>
      </c>
      <c r="T101">
        <f t="shared" si="115"/>
        <v>0</v>
      </c>
      <c r="U101">
        <f t="shared" si="116"/>
        <v>0</v>
      </c>
      <c r="V101">
        <f t="shared" si="117"/>
        <v>0</v>
      </c>
      <c r="W101">
        <f t="shared" si="118"/>
        <v>0</v>
      </c>
      <c r="X101">
        <f t="shared" si="119"/>
        <v>0</v>
      </c>
      <c r="Y101">
        <f t="shared" si="120"/>
        <v>0</v>
      </c>
      <c r="AA101">
        <v>27906248</v>
      </c>
      <c r="AB101">
        <f t="shared" si="121"/>
        <v>3736.74</v>
      </c>
      <c r="AC101">
        <f t="shared" si="104"/>
        <v>3736.74</v>
      </c>
      <c r="AD101">
        <f>ROUND((((ET101)-(EU101))+AE101),2)</f>
        <v>0</v>
      </c>
      <c r="AE101">
        <f>ROUND((EU101),2)</f>
        <v>0</v>
      </c>
      <c r="AF101">
        <f>ROUND((EV101),2)</f>
        <v>0</v>
      </c>
      <c r="AG101">
        <f t="shared" si="122"/>
        <v>0</v>
      </c>
      <c r="AH101">
        <f>(EW101)</f>
        <v>0</v>
      </c>
      <c r="AI101">
        <f>(EX101)</f>
        <v>0</v>
      </c>
      <c r="AJ101">
        <f t="shared" si="123"/>
        <v>0</v>
      </c>
      <c r="AK101">
        <v>3736.74</v>
      </c>
      <c r="AL101">
        <v>3736.74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106</v>
      </c>
      <c r="AU101">
        <v>54</v>
      </c>
      <c r="AV101">
        <v>1</v>
      </c>
      <c r="AW101">
        <v>1</v>
      </c>
      <c r="AZ101">
        <v>6.11</v>
      </c>
      <c r="BA101">
        <v>1</v>
      </c>
      <c r="BB101">
        <v>1</v>
      </c>
      <c r="BC101">
        <v>6.11</v>
      </c>
      <c r="BD101" t="s">
        <v>1069</v>
      </c>
      <c r="BE101" t="s">
        <v>1069</v>
      </c>
      <c r="BF101" t="s">
        <v>1069</v>
      </c>
      <c r="BG101" t="s">
        <v>1069</v>
      </c>
      <c r="BH101">
        <v>3</v>
      </c>
      <c r="BI101">
        <v>1</v>
      </c>
      <c r="BJ101" t="s">
        <v>1337</v>
      </c>
      <c r="BM101">
        <v>10001</v>
      </c>
      <c r="BN101">
        <v>0</v>
      </c>
      <c r="BO101" t="s">
        <v>1069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1069</v>
      </c>
      <c r="BZ101">
        <v>118</v>
      </c>
      <c r="CA101">
        <v>63</v>
      </c>
      <c r="CE101">
        <v>0</v>
      </c>
      <c r="CF101">
        <v>0</v>
      </c>
      <c r="CG101">
        <v>0</v>
      </c>
      <c r="CM101">
        <v>0</v>
      </c>
      <c r="CN101" t="s">
        <v>1069</v>
      </c>
      <c r="CO101">
        <v>0</v>
      </c>
      <c r="CP101">
        <f t="shared" si="124"/>
        <v>41096.67</v>
      </c>
      <c r="CQ101">
        <f t="shared" si="125"/>
        <v>22831.481400000001</v>
      </c>
      <c r="CR101">
        <f t="shared" si="126"/>
        <v>0</v>
      </c>
      <c r="CS101">
        <f t="shared" si="127"/>
        <v>0</v>
      </c>
      <c r="CT101">
        <f t="shared" si="128"/>
        <v>0</v>
      </c>
      <c r="CU101">
        <f t="shared" si="129"/>
        <v>0</v>
      </c>
      <c r="CV101">
        <f t="shared" si="130"/>
        <v>0</v>
      </c>
      <c r="CW101">
        <f t="shared" si="131"/>
        <v>0</v>
      </c>
      <c r="CX101">
        <f t="shared" si="132"/>
        <v>0</v>
      </c>
      <c r="CY101">
        <f t="shared" si="133"/>
        <v>0</v>
      </c>
      <c r="CZ101">
        <f t="shared" si="134"/>
        <v>0</v>
      </c>
      <c r="DC101" t="s">
        <v>1069</v>
      </c>
      <c r="DD101" t="s">
        <v>1069</v>
      </c>
      <c r="DE101" t="s">
        <v>1069</v>
      </c>
      <c r="DF101" t="s">
        <v>1069</v>
      </c>
      <c r="DG101" t="s">
        <v>1069</v>
      </c>
      <c r="DH101" t="s">
        <v>1069</v>
      </c>
      <c r="DI101" t="s">
        <v>1069</v>
      </c>
      <c r="DJ101" t="s">
        <v>1069</v>
      </c>
      <c r="DK101" t="s">
        <v>1069</v>
      </c>
      <c r="DL101" t="s">
        <v>1069</v>
      </c>
      <c r="DM101" t="s">
        <v>1069</v>
      </c>
      <c r="DN101">
        <v>0</v>
      </c>
      <c r="DO101">
        <v>0</v>
      </c>
      <c r="DP101">
        <v>1</v>
      </c>
      <c r="DQ101">
        <v>1</v>
      </c>
      <c r="DU101">
        <v>1007</v>
      </c>
      <c r="DV101" t="s">
        <v>1325</v>
      </c>
      <c r="DW101" t="s">
        <v>1325</v>
      </c>
      <c r="DX101">
        <v>1</v>
      </c>
      <c r="EE101">
        <v>27029023</v>
      </c>
      <c r="EF101">
        <v>2</v>
      </c>
      <c r="EG101" t="s">
        <v>1085</v>
      </c>
      <c r="EH101">
        <v>0</v>
      </c>
      <c r="EI101" t="s">
        <v>1069</v>
      </c>
      <c r="EJ101">
        <v>1</v>
      </c>
      <c r="EK101">
        <v>10001</v>
      </c>
      <c r="EL101" t="s">
        <v>1138</v>
      </c>
      <c r="EM101" t="s">
        <v>1139</v>
      </c>
      <c r="EO101" t="s">
        <v>1069</v>
      </c>
      <c r="EQ101">
        <v>0</v>
      </c>
      <c r="ER101">
        <v>3736.74</v>
      </c>
      <c r="ES101">
        <v>3736.74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35"/>
        <v>0</v>
      </c>
      <c r="FS101">
        <v>0</v>
      </c>
      <c r="FT101" t="s">
        <v>1089</v>
      </c>
      <c r="FU101" t="s">
        <v>1090</v>
      </c>
      <c r="FX101">
        <v>106.2</v>
      </c>
      <c r="FY101">
        <v>53.55</v>
      </c>
      <c r="GA101" t="s">
        <v>1069</v>
      </c>
      <c r="GD101">
        <v>0</v>
      </c>
      <c r="GF101">
        <v>1316368120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36"/>
        <v>0</v>
      </c>
      <c r="GM101">
        <f t="shared" si="137"/>
        <v>41096.67</v>
      </c>
      <c r="GN101">
        <f t="shared" si="138"/>
        <v>41096.67</v>
      </c>
      <c r="GO101">
        <f t="shared" si="139"/>
        <v>0</v>
      </c>
      <c r="GP101">
        <f t="shared" si="140"/>
        <v>0</v>
      </c>
      <c r="GR101">
        <v>0</v>
      </c>
      <c r="GS101">
        <v>3</v>
      </c>
      <c r="GT101">
        <v>0</v>
      </c>
      <c r="GU101" t="s">
        <v>1069</v>
      </c>
      <c r="GV101">
        <f t="shared" si="141"/>
        <v>0</v>
      </c>
      <c r="GW101">
        <v>1</v>
      </c>
      <c r="GX101">
        <f t="shared" si="142"/>
        <v>0</v>
      </c>
      <c r="HA101">
        <v>0</v>
      </c>
      <c r="HB101">
        <v>0</v>
      </c>
      <c r="HC101">
        <f t="shared" si="143"/>
        <v>0</v>
      </c>
      <c r="IK101">
        <v>0</v>
      </c>
    </row>
    <row r="102" spans="1:245">
      <c r="A102">
        <v>18</v>
      </c>
      <c r="B102">
        <v>1</v>
      </c>
      <c r="C102">
        <v>273</v>
      </c>
      <c r="E102" t="s">
        <v>1338</v>
      </c>
      <c r="F102" t="s">
        <v>1339</v>
      </c>
      <c r="G102" t="s">
        <v>1340</v>
      </c>
      <c r="H102" t="s">
        <v>1325</v>
      </c>
      <c r="I102">
        <f>I100*J102</f>
        <v>0.91999999999999993</v>
      </c>
      <c r="J102">
        <v>0.57788944723618085</v>
      </c>
      <c r="O102">
        <f t="shared" si="110"/>
        <v>26105.86</v>
      </c>
      <c r="P102">
        <f t="shared" si="111"/>
        <v>26105.86</v>
      </c>
      <c r="Q102">
        <f t="shared" si="112"/>
        <v>0</v>
      </c>
      <c r="R102">
        <f t="shared" si="113"/>
        <v>0</v>
      </c>
      <c r="S102">
        <f t="shared" si="114"/>
        <v>0</v>
      </c>
      <c r="T102">
        <f t="shared" si="115"/>
        <v>0</v>
      </c>
      <c r="U102">
        <f t="shared" si="116"/>
        <v>0</v>
      </c>
      <c r="V102">
        <f t="shared" si="117"/>
        <v>0</v>
      </c>
      <c r="W102">
        <f t="shared" si="118"/>
        <v>0</v>
      </c>
      <c r="X102">
        <f t="shared" si="119"/>
        <v>0</v>
      </c>
      <c r="Y102">
        <f t="shared" si="120"/>
        <v>0</v>
      </c>
      <c r="AA102">
        <v>27906248</v>
      </c>
      <c r="AB102">
        <f t="shared" si="121"/>
        <v>4644.18</v>
      </c>
      <c r="AC102">
        <f t="shared" si="104"/>
        <v>4644.18</v>
      </c>
      <c r="AD102">
        <f>ROUND((((ET102)-(EU102))+AE102),2)</f>
        <v>0</v>
      </c>
      <c r="AE102">
        <f>ROUND((EU102),2)</f>
        <v>0</v>
      </c>
      <c r="AF102">
        <f>ROUND((EV102),2)</f>
        <v>0</v>
      </c>
      <c r="AG102">
        <f t="shared" si="122"/>
        <v>0</v>
      </c>
      <c r="AH102">
        <f>(EW102)</f>
        <v>0</v>
      </c>
      <c r="AI102">
        <f>(EX102)</f>
        <v>0</v>
      </c>
      <c r="AJ102">
        <f t="shared" si="123"/>
        <v>0</v>
      </c>
      <c r="AK102">
        <v>4644.18</v>
      </c>
      <c r="AL102">
        <v>4644.18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106</v>
      </c>
      <c r="AU102">
        <v>54</v>
      </c>
      <c r="AV102">
        <v>1</v>
      </c>
      <c r="AW102">
        <v>1</v>
      </c>
      <c r="AZ102">
        <v>6.11</v>
      </c>
      <c r="BA102">
        <v>1</v>
      </c>
      <c r="BB102">
        <v>1</v>
      </c>
      <c r="BC102">
        <v>6.11</v>
      </c>
      <c r="BD102" t="s">
        <v>1069</v>
      </c>
      <c r="BE102" t="s">
        <v>1069</v>
      </c>
      <c r="BF102" t="s">
        <v>1069</v>
      </c>
      <c r="BG102" t="s">
        <v>1069</v>
      </c>
      <c r="BH102">
        <v>3</v>
      </c>
      <c r="BI102">
        <v>1</v>
      </c>
      <c r="BJ102" t="s">
        <v>1341</v>
      </c>
      <c r="BM102">
        <v>10001</v>
      </c>
      <c r="BN102">
        <v>0</v>
      </c>
      <c r="BO102" t="s">
        <v>1069</v>
      </c>
      <c r="BP102">
        <v>0</v>
      </c>
      <c r="BQ102">
        <v>2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1069</v>
      </c>
      <c r="BZ102">
        <v>118</v>
      </c>
      <c r="CA102">
        <v>63</v>
      </c>
      <c r="CE102">
        <v>0</v>
      </c>
      <c r="CF102">
        <v>0</v>
      </c>
      <c r="CG102">
        <v>0</v>
      </c>
      <c r="CM102">
        <v>0</v>
      </c>
      <c r="CN102" t="s">
        <v>1069</v>
      </c>
      <c r="CO102">
        <v>0</v>
      </c>
      <c r="CP102">
        <f t="shared" si="124"/>
        <v>26105.86</v>
      </c>
      <c r="CQ102">
        <f t="shared" si="125"/>
        <v>28375.939800000004</v>
      </c>
      <c r="CR102">
        <f t="shared" si="126"/>
        <v>0</v>
      </c>
      <c r="CS102">
        <f t="shared" si="127"/>
        <v>0</v>
      </c>
      <c r="CT102">
        <f t="shared" si="128"/>
        <v>0</v>
      </c>
      <c r="CU102">
        <f t="shared" si="129"/>
        <v>0</v>
      </c>
      <c r="CV102">
        <f t="shared" si="130"/>
        <v>0</v>
      </c>
      <c r="CW102">
        <f t="shared" si="131"/>
        <v>0</v>
      </c>
      <c r="CX102">
        <f t="shared" si="132"/>
        <v>0</v>
      </c>
      <c r="CY102">
        <f t="shared" si="133"/>
        <v>0</v>
      </c>
      <c r="CZ102">
        <f t="shared" si="134"/>
        <v>0</v>
      </c>
      <c r="DC102" t="s">
        <v>1069</v>
      </c>
      <c r="DD102" t="s">
        <v>1069</v>
      </c>
      <c r="DE102" t="s">
        <v>1069</v>
      </c>
      <c r="DF102" t="s">
        <v>1069</v>
      </c>
      <c r="DG102" t="s">
        <v>1069</v>
      </c>
      <c r="DH102" t="s">
        <v>1069</v>
      </c>
      <c r="DI102" t="s">
        <v>1069</v>
      </c>
      <c r="DJ102" t="s">
        <v>1069</v>
      </c>
      <c r="DK102" t="s">
        <v>1069</v>
      </c>
      <c r="DL102" t="s">
        <v>1069</v>
      </c>
      <c r="DM102" t="s">
        <v>1069</v>
      </c>
      <c r="DN102">
        <v>0</v>
      </c>
      <c r="DO102">
        <v>0</v>
      </c>
      <c r="DP102">
        <v>1</v>
      </c>
      <c r="DQ102">
        <v>1</v>
      </c>
      <c r="DU102">
        <v>1007</v>
      </c>
      <c r="DV102" t="s">
        <v>1325</v>
      </c>
      <c r="DW102" t="s">
        <v>1325</v>
      </c>
      <c r="DX102">
        <v>1</v>
      </c>
      <c r="EE102">
        <v>27029023</v>
      </c>
      <c r="EF102">
        <v>2</v>
      </c>
      <c r="EG102" t="s">
        <v>1085</v>
      </c>
      <c r="EH102">
        <v>0</v>
      </c>
      <c r="EI102" t="s">
        <v>1069</v>
      </c>
      <c r="EJ102">
        <v>1</v>
      </c>
      <c r="EK102">
        <v>10001</v>
      </c>
      <c r="EL102" t="s">
        <v>1138</v>
      </c>
      <c r="EM102" t="s">
        <v>1139</v>
      </c>
      <c r="EO102" t="s">
        <v>1069</v>
      </c>
      <c r="EQ102">
        <v>0</v>
      </c>
      <c r="ER102">
        <v>4644.18</v>
      </c>
      <c r="ES102">
        <v>4644.18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135"/>
        <v>0</v>
      </c>
      <c r="FS102">
        <v>0</v>
      </c>
      <c r="FT102" t="s">
        <v>1089</v>
      </c>
      <c r="FU102" t="s">
        <v>1090</v>
      </c>
      <c r="FX102">
        <v>106.2</v>
      </c>
      <c r="FY102">
        <v>53.55</v>
      </c>
      <c r="GA102" t="s">
        <v>1069</v>
      </c>
      <c r="GD102">
        <v>0</v>
      </c>
      <c r="GF102">
        <v>-2121522650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36"/>
        <v>0</v>
      </c>
      <c r="GM102">
        <f t="shared" si="137"/>
        <v>26105.86</v>
      </c>
      <c r="GN102">
        <f t="shared" si="138"/>
        <v>26105.86</v>
      </c>
      <c r="GO102">
        <f t="shared" si="139"/>
        <v>0</v>
      </c>
      <c r="GP102">
        <f t="shared" si="140"/>
        <v>0</v>
      </c>
      <c r="GR102">
        <v>0</v>
      </c>
      <c r="GS102">
        <v>3</v>
      </c>
      <c r="GT102">
        <v>0</v>
      </c>
      <c r="GU102" t="s">
        <v>1069</v>
      </c>
      <c r="GV102">
        <f t="shared" si="141"/>
        <v>0</v>
      </c>
      <c r="GW102">
        <v>1</v>
      </c>
      <c r="GX102">
        <f t="shared" si="142"/>
        <v>0</v>
      </c>
      <c r="HA102">
        <v>0</v>
      </c>
      <c r="HB102">
        <v>0</v>
      </c>
      <c r="HC102">
        <f t="shared" si="143"/>
        <v>0</v>
      </c>
      <c r="IK102">
        <v>0</v>
      </c>
    </row>
    <row r="103" spans="1:245">
      <c r="A103">
        <v>17</v>
      </c>
      <c r="B103">
        <v>1</v>
      </c>
      <c r="C103">
        <f ca="1">ROW(SmtRes!A292)</f>
        <v>292</v>
      </c>
      <c r="D103">
        <f ca="1">ROW(EtalonRes!A297)</f>
        <v>297</v>
      </c>
      <c r="E103" t="s">
        <v>1342</v>
      </c>
      <c r="F103" t="s">
        <v>1343</v>
      </c>
      <c r="G103" t="s">
        <v>1344</v>
      </c>
      <c r="H103" t="s">
        <v>1094</v>
      </c>
      <c r="I103">
        <v>0.60080999999999996</v>
      </c>
      <c r="J103">
        <v>0</v>
      </c>
      <c r="O103">
        <f t="shared" si="110"/>
        <v>5267.44</v>
      </c>
      <c r="P103">
        <f t="shared" si="111"/>
        <v>874.31</v>
      </c>
      <c r="Q103">
        <f t="shared" si="112"/>
        <v>1321.5</v>
      </c>
      <c r="R103">
        <f t="shared" si="113"/>
        <v>15.38</v>
      </c>
      <c r="S103">
        <f t="shared" si="114"/>
        <v>3071.63</v>
      </c>
      <c r="T103">
        <f t="shared" si="115"/>
        <v>0</v>
      </c>
      <c r="U103">
        <f t="shared" si="116"/>
        <v>55.426524929999985</v>
      </c>
      <c r="V103">
        <f t="shared" si="117"/>
        <v>0.20277337500000001</v>
      </c>
      <c r="W103">
        <f t="shared" si="118"/>
        <v>0</v>
      </c>
      <c r="X103">
        <f t="shared" si="119"/>
        <v>2500.48</v>
      </c>
      <c r="Y103">
        <f t="shared" si="120"/>
        <v>2222.65</v>
      </c>
      <c r="AA103">
        <v>27906248</v>
      </c>
      <c r="AB103">
        <f t="shared" si="121"/>
        <v>1434.9</v>
      </c>
      <c r="AC103">
        <f t="shared" si="104"/>
        <v>238.17</v>
      </c>
      <c r="AD103">
        <f>ROUND(((((ET103*1.25))-((EU103*1.25)))+AE103),2)</f>
        <v>359.99</v>
      </c>
      <c r="AE103">
        <f>ROUND(((EU103*1.25)),2)</f>
        <v>4.1900000000000004</v>
      </c>
      <c r="AF103">
        <f>ROUND(((EV103*1.15)),2)</f>
        <v>836.74</v>
      </c>
      <c r="AG103">
        <f t="shared" si="122"/>
        <v>0</v>
      </c>
      <c r="AH103">
        <f>((EW103*1.15))</f>
        <v>92.252999999999986</v>
      </c>
      <c r="AI103">
        <f>((EX103*1.25))</f>
        <v>0.33750000000000002</v>
      </c>
      <c r="AJ103">
        <f t="shared" si="123"/>
        <v>0</v>
      </c>
      <c r="AK103">
        <v>1253.76</v>
      </c>
      <c r="AL103">
        <v>238.17</v>
      </c>
      <c r="AM103">
        <v>287.99</v>
      </c>
      <c r="AN103">
        <v>3.35</v>
      </c>
      <c r="AO103">
        <v>727.6</v>
      </c>
      <c r="AP103">
        <v>0</v>
      </c>
      <c r="AQ103">
        <v>80.22</v>
      </c>
      <c r="AR103">
        <v>0.27</v>
      </c>
      <c r="AS103">
        <v>0</v>
      </c>
      <c r="AT103">
        <v>81</v>
      </c>
      <c r="AU103">
        <v>72</v>
      </c>
      <c r="AV103">
        <v>1</v>
      </c>
      <c r="AW103">
        <v>1</v>
      </c>
      <c r="AZ103">
        <v>6.11</v>
      </c>
      <c r="BA103">
        <v>6.11</v>
      </c>
      <c r="BB103">
        <v>6.11</v>
      </c>
      <c r="BC103">
        <v>6.11</v>
      </c>
      <c r="BD103" t="s">
        <v>1069</v>
      </c>
      <c r="BE103" t="s">
        <v>1069</v>
      </c>
      <c r="BF103" t="s">
        <v>1069</v>
      </c>
      <c r="BG103" t="s">
        <v>1069</v>
      </c>
      <c r="BH103">
        <v>0</v>
      </c>
      <c r="BI103">
        <v>1</v>
      </c>
      <c r="BJ103" t="s">
        <v>1345</v>
      </c>
      <c r="BM103">
        <v>9001</v>
      </c>
      <c r="BN103">
        <v>0</v>
      </c>
      <c r="BO103" t="s">
        <v>1069</v>
      </c>
      <c r="BP103">
        <v>0</v>
      </c>
      <c r="BQ103">
        <v>2</v>
      </c>
      <c r="BR103">
        <v>0</v>
      </c>
      <c r="BS103">
        <v>6.11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1069</v>
      </c>
      <c r="BZ103">
        <v>90</v>
      </c>
      <c r="CA103">
        <v>85</v>
      </c>
      <c r="CE103">
        <v>0</v>
      </c>
      <c r="CF103">
        <v>0</v>
      </c>
      <c r="CG103">
        <v>0</v>
      </c>
      <c r="CM103">
        <v>0</v>
      </c>
      <c r="CN103" t="s">
        <v>359</v>
      </c>
      <c r="CO103">
        <v>0</v>
      </c>
      <c r="CP103">
        <f t="shared" si="124"/>
        <v>5267.4400000000005</v>
      </c>
      <c r="CQ103">
        <f t="shared" si="125"/>
        <v>1455.2186999999999</v>
      </c>
      <c r="CR103">
        <f t="shared" si="126"/>
        <v>2199.5389</v>
      </c>
      <c r="CS103">
        <f t="shared" si="127"/>
        <v>25.600900000000003</v>
      </c>
      <c r="CT103">
        <f t="shared" si="128"/>
        <v>5112.4814000000006</v>
      </c>
      <c r="CU103">
        <f t="shared" si="129"/>
        <v>0</v>
      </c>
      <c r="CV103">
        <f t="shared" si="130"/>
        <v>92.252999999999986</v>
      </c>
      <c r="CW103">
        <f t="shared" si="131"/>
        <v>0.33750000000000002</v>
      </c>
      <c r="CX103">
        <f t="shared" si="132"/>
        <v>0</v>
      </c>
      <c r="CY103">
        <f t="shared" si="133"/>
        <v>2500.4781000000003</v>
      </c>
      <c r="CZ103">
        <f t="shared" si="134"/>
        <v>2222.6472000000003</v>
      </c>
      <c r="DC103" t="s">
        <v>1069</v>
      </c>
      <c r="DD103" t="s">
        <v>1069</v>
      </c>
      <c r="DE103" t="s">
        <v>1083</v>
      </c>
      <c r="DF103" t="s">
        <v>1083</v>
      </c>
      <c r="DG103" t="s">
        <v>1084</v>
      </c>
      <c r="DH103" t="s">
        <v>1069</v>
      </c>
      <c r="DI103" t="s">
        <v>1084</v>
      </c>
      <c r="DJ103" t="s">
        <v>1083</v>
      </c>
      <c r="DK103" t="s">
        <v>1069</v>
      </c>
      <c r="DL103" t="s">
        <v>1069</v>
      </c>
      <c r="DM103" t="s">
        <v>1069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1094</v>
      </c>
      <c r="DW103" t="s">
        <v>1094</v>
      </c>
      <c r="DX103">
        <v>1000</v>
      </c>
      <c r="EE103">
        <v>27029022</v>
      </c>
      <c r="EF103">
        <v>2</v>
      </c>
      <c r="EG103" t="s">
        <v>1085</v>
      </c>
      <c r="EH103">
        <v>0</v>
      </c>
      <c r="EI103" t="s">
        <v>1069</v>
      </c>
      <c r="EJ103">
        <v>1</v>
      </c>
      <c r="EK103">
        <v>9001</v>
      </c>
      <c r="EL103" t="s">
        <v>1099</v>
      </c>
      <c r="EM103" t="s">
        <v>1100</v>
      </c>
      <c r="EO103" t="s">
        <v>1088</v>
      </c>
      <c r="EQ103">
        <v>0</v>
      </c>
      <c r="ER103">
        <v>1253.76</v>
      </c>
      <c r="ES103">
        <v>238.17</v>
      </c>
      <c r="ET103">
        <v>287.99</v>
      </c>
      <c r="EU103">
        <v>3.35</v>
      </c>
      <c r="EV103">
        <v>727.6</v>
      </c>
      <c r="EW103">
        <v>80.22</v>
      </c>
      <c r="EX103">
        <v>0.27</v>
      </c>
      <c r="EY103">
        <v>0</v>
      </c>
      <c r="FQ103">
        <v>0</v>
      </c>
      <c r="FR103">
        <f t="shared" si="135"/>
        <v>0</v>
      </c>
      <c r="FS103">
        <v>0</v>
      </c>
      <c r="FT103" t="s">
        <v>1089</v>
      </c>
      <c r="FU103" t="s">
        <v>1090</v>
      </c>
      <c r="FX103">
        <v>81</v>
      </c>
      <c r="FY103">
        <v>72.25</v>
      </c>
      <c r="GA103" t="s">
        <v>1069</v>
      </c>
      <c r="GD103">
        <v>0</v>
      </c>
      <c r="GF103">
        <v>1694337292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36"/>
        <v>0</v>
      </c>
      <c r="GM103">
        <f t="shared" si="137"/>
        <v>9990.57</v>
      </c>
      <c r="GN103">
        <f t="shared" si="138"/>
        <v>9990.57</v>
      </c>
      <c r="GO103">
        <f t="shared" si="139"/>
        <v>0</v>
      </c>
      <c r="GP103">
        <f t="shared" si="140"/>
        <v>0</v>
      </c>
      <c r="GR103">
        <v>0</v>
      </c>
      <c r="GS103">
        <v>3</v>
      </c>
      <c r="GT103">
        <v>0</v>
      </c>
      <c r="GU103" t="s">
        <v>1069</v>
      </c>
      <c r="GV103">
        <f t="shared" si="141"/>
        <v>0</v>
      </c>
      <c r="GW103">
        <v>1</v>
      </c>
      <c r="GX103">
        <f t="shared" si="142"/>
        <v>0</v>
      </c>
      <c r="HA103">
        <v>0</v>
      </c>
      <c r="HB103">
        <v>0</v>
      </c>
      <c r="HC103">
        <f t="shared" si="143"/>
        <v>0</v>
      </c>
      <c r="IK103">
        <v>0</v>
      </c>
    </row>
    <row r="104" spans="1:245">
      <c r="A104">
        <v>17</v>
      </c>
      <c r="B104">
        <v>1</v>
      </c>
      <c r="C104">
        <f ca="1">ROW(SmtRes!A299)</f>
        <v>299</v>
      </c>
      <c r="D104">
        <f ca="1">ROW(EtalonRes!A303)</f>
        <v>303</v>
      </c>
      <c r="E104" t="s">
        <v>1346</v>
      </c>
      <c r="F104" t="s">
        <v>1347</v>
      </c>
      <c r="G104" t="s">
        <v>1348</v>
      </c>
      <c r="H104" t="s">
        <v>1081</v>
      </c>
      <c r="I104">
        <f>ROUND(159.2/100,9)</f>
        <v>1.5920000000000001</v>
      </c>
      <c r="J104">
        <v>0</v>
      </c>
      <c r="O104">
        <f t="shared" si="110"/>
        <v>3476.97</v>
      </c>
      <c r="P104">
        <f t="shared" si="111"/>
        <v>2607.65</v>
      </c>
      <c r="Q104">
        <f t="shared" si="112"/>
        <v>118.48</v>
      </c>
      <c r="R104">
        <f t="shared" si="113"/>
        <v>17.899999999999999</v>
      </c>
      <c r="S104">
        <f t="shared" si="114"/>
        <v>750.84</v>
      </c>
      <c r="T104">
        <f t="shared" si="115"/>
        <v>0</v>
      </c>
      <c r="U104">
        <f t="shared" si="116"/>
        <v>14.060543999999998</v>
      </c>
      <c r="V104">
        <f t="shared" si="117"/>
        <v>0.23880000000000001</v>
      </c>
      <c r="W104">
        <f t="shared" si="118"/>
        <v>0</v>
      </c>
      <c r="X104">
        <f t="shared" si="119"/>
        <v>814.86</v>
      </c>
      <c r="Y104">
        <f t="shared" si="120"/>
        <v>415.12</v>
      </c>
      <c r="AA104">
        <v>27906248</v>
      </c>
      <c r="AB104">
        <f t="shared" si="121"/>
        <v>357.45</v>
      </c>
      <c r="AC104">
        <f t="shared" si="104"/>
        <v>268.08</v>
      </c>
      <c r="AD104">
        <f>ROUND(((((ET104*1.25))-((EU104*1.25)))+AE104),2)</f>
        <v>12.18</v>
      </c>
      <c r="AE104">
        <f>ROUND(((EU104*1.25)),2)</f>
        <v>1.84</v>
      </c>
      <c r="AF104">
        <f>ROUND(((EV104*1.15)),2)</f>
        <v>77.19</v>
      </c>
      <c r="AG104">
        <f t="shared" si="122"/>
        <v>0</v>
      </c>
      <c r="AH104">
        <f>((EW104*1.15))</f>
        <v>8.831999999999999</v>
      </c>
      <c r="AI104">
        <f>((EX104*1.25))</f>
        <v>0.15</v>
      </c>
      <c r="AJ104">
        <f t="shared" si="123"/>
        <v>0</v>
      </c>
      <c r="AK104">
        <v>344.94</v>
      </c>
      <c r="AL104">
        <v>268.08</v>
      </c>
      <c r="AM104">
        <v>9.74</v>
      </c>
      <c r="AN104">
        <v>1.47</v>
      </c>
      <c r="AO104">
        <v>67.12</v>
      </c>
      <c r="AP104">
        <v>0</v>
      </c>
      <c r="AQ104">
        <v>7.68</v>
      </c>
      <c r="AR104">
        <v>0.12</v>
      </c>
      <c r="AS104">
        <v>0</v>
      </c>
      <c r="AT104">
        <v>106</v>
      </c>
      <c r="AU104">
        <v>54</v>
      </c>
      <c r="AV104">
        <v>1</v>
      </c>
      <c r="AW104">
        <v>1</v>
      </c>
      <c r="AZ104">
        <v>6.11</v>
      </c>
      <c r="BA104">
        <v>6.11</v>
      </c>
      <c r="BB104">
        <v>6.11</v>
      </c>
      <c r="BC104">
        <v>6.11</v>
      </c>
      <c r="BD104" t="s">
        <v>1069</v>
      </c>
      <c r="BE104" t="s">
        <v>1069</v>
      </c>
      <c r="BF104" t="s">
        <v>1069</v>
      </c>
      <c r="BG104" t="s">
        <v>1069</v>
      </c>
      <c r="BH104">
        <v>0</v>
      </c>
      <c r="BI104">
        <v>1</v>
      </c>
      <c r="BJ104" t="s">
        <v>1349</v>
      </c>
      <c r="BM104">
        <v>10001</v>
      </c>
      <c r="BN104">
        <v>0</v>
      </c>
      <c r="BO104" t="s">
        <v>1069</v>
      </c>
      <c r="BP104">
        <v>0</v>
      </c>
      <c r="BQ104">
        <v>2</v>
      </c>
      <c r="BR104">
        <v>0</v>
      </c>
      <c r="BS104">
        <v>6.11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1069</v>
      </c>
      <c r="BZ104">
        <v>118</v>
      </c>
      <c r="CA104">
        <v>63</v>
      </c>
      <c r="CE104">
        <v>0</v>
      </c>
      <c r="CF104">
        <v>0</v>
      </c>
      <c r="CG104">
        <v>0</v>
      </c>
      <c r="CM104">
        <v>0</v>
      </c>
      <c r="CN104" t="s">
        <v>359</v>
      </c>
      <c r="CO104">
        <v>0</v>
      </c>
      <c r="CP104">
        <f t="shared" si="124"/>
        <v>3476.9700000000003</v>
      </c>
      <c r="CQ104">
        <f t="shared" si="125"/>
        <v>1637.9688000000001</v>
      </c>
      <c r="CR104">
        <f t="shared" si="126"/>
        <v>74.419799999999995</v>
      </c>
      <c r="CS104">
        <f t="shared" si="127"/>
        <v>11.242400000000002</v>
      </c>
      <c r="CT104">
        <f t="shared" si="128"/>
        <v>471.6309</v>
      </c>
      <c r="CU104">
        <f t="shared" si="129"/>
        <v>0</v>
      </c>
      <c r="CV104">
        <f t="shared" si="130"/>
        <v>8.831999999999999</v>
      </c>
      <c r="CW104">
        <f t="shared" si="131"/>
        <v>0.15</v>
      </c>
      <c r="CX104">
        <f t="shared" si="132"/>
        <v>0</v>
      </c>
      <c r="CY104">
        <f t="shared" si="133"/>
        <v>814.86440000000005</v>
      </c>
      <c r="CZ104">
        <f t="shared" si="134"/>
        <v>415.11959999999999</v>
      </c>
      <c r="DC104" t="s">
        <v>1069</v>
      </c>
      <c r="DD104" t="s">
        <v>1069</v>
      </c>
      <c r="DE104" t="s">
        <v>1083</v>
      </c>
      <c r="DF104" t="s">
        <v>1083</v>
      </c>
      <c r="DG104" t="s">
        <v>1084</v>
      </c>
      <c r="DH104" t="s">
        <v>1069</v>
      </c>
      <c r="DI104" t="s">
        <v>1084</v>
      </c>
      <c r="DJ104" t="s">
        <v>1083</v>
      </c>
      <c r="DK104" t="s">
        <v>1069</v>
      </c>
      <c r="DL104" t="s">
        <v>1069</v>
      </c>
      <c r="DM104" t="s">
        <v>1069</v>
      </c>
      <c r="DN104">
        <v>0</v>
      </c>
      <c r="DO104">
        <v>0</v>
      </c>
      <c r="DP104">
        <v>1</v>
      </c>
      <c r="DQ104">
        <v>1</v>
      </c>
      <c r="DU104">
        <v>1005</v>
      </c>
      <c r="DV104" t="s">
        <v>1081</v>
      </c>
      <c r="DW104" t="s">
        <v>1081</v>
      </c>
      <c r="DX104">
        <v>100</v>
      </c>
      <c r="EE104">
        <v>27029023</v>
      </c>
      <c r="EF104">
        <v>2</v>
      </c>
      <c r="EG104" t="s">
        <v>1085</v>
      </c>
      <c r="EH104">
        <v>0</v>
      </c>
      <c r="EI104" t="s">
        <v>1069</v>
      </c>
      <c r="EJ104">
        <v>1</v>
      </c>
      <c r="EK104">
        <v>10001</v>
      </c>
      <c r="EL104" t="s">
        <v>1138</v>
      </c>
      <c r="EM104" t="s">
        <v>1139</v>
      </c>
      <c r="EO104" t="s">
        <v>1088</v>
      </c>
      <c r="EQ104">
        <v>131072</v>
      </c>
      <c r="ER104">
        <v>344.94</v>
      </c>
      <c r="ES104">
        <v>268.08</v>
      </c>
      <c r="ET104">
        <v>9.74</v>
      </c>
      <c r="EU104">
        <v>1.47</v>
      </c>
      <c r="EV104">
        <v>67.12</v>
      </c>
      <c r="EW104">
        <v>7.68</v>
      </c>
      <c r="EX104">
        <v>0.12</v>
      </c>
      <c r="EY104">
        <v>0</v>
      </c>
      <c r="FQ104">
        <v>0</v>
      </c>
      <c r="FR104">
        <f t="shared" si="135"/>
        <v>0</v>
      </c>
      <c r="FS104">
        <v>0</v>
      </c>
      <c r="FT104" t="s">
        <v>1089</v>
      </c>
      <c r="FU104" t="s">
        <v>1090</v>
      </c>
      <c r="FX104">
        <v>106.2</v>
      </c>
      <c r="FY104">
        <v>53.55</v>
      </c>
      <c r="GA104" t="s">
        <v>1069</v>
      </c>
      <c r="GD104">
        <v>0</v>
      </c>
      <c r="GF104">
        <v>370972931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36"/>
        <v>0</v>
      </c>
      <c r="GM104">
        <f t="shared" si="137"/>
        <v>4706.95</v>
      </c>
      <c r="GN104">
        <f t="shared" si="138"/>
        <v>4706.95</v>
      </c>
      <c r="GO104">
        <f t="shared" si="139"/>
        <v>0</v>
      </c>
      <c r="GP104">
        <f t="shared" si="140"/>
        <v>0</v>
      </c>
      <c r="GR104">
        <v>0</v>
      </c>
      <c r="GS104">
        <v>3</v>
      </c>
      <c r="GT104">
        <v>0</v>
      </c>
      <c r="GU104" t="s">
        <v>1069</v>
      </c>
      <c r="GV104">
        <f t="shared" si="141"/>
        <v>0</v>
      </c>
      <c r="GW104">
        <v>1</v>
      </c>
      <c r="GX104">
        <f t="shared" si="142"/>
        <v>0</v>
      </c>
      <c r="HA104">
        <v>0</v>
      </c>
      <c r="HB104">
        <v>0</v>
      </c>
      <c r="HC104">
        <f t="shared" si="143"/>
        <v>0</v>
      </c>
      <c r="IK104">
        <v>0</v>
      </c>
    </row>
    <row r="105" spans="1:245">
      <c r="A105">
        <v>18</v>
      </c>
      <c r="B105">
        <v>1</v>
      </c>
      <c r="C105">
        <v>299</v>
      </c>
      <c r="E105" t="s">
        <v>1350</v>
      </c>
      <c r="F105" t="s">
        <v>1351</v>
      </c>
      <c r="G105" t="s">
        <v>1352</v>
      </c>
      <c r="H105" t="s">
        <v>1216</v>
      </c>
      <c r="I105">
        <f>I104*J105</f>
        <v>22.288</v>
      </c>
      <c r="J105">
        <v>14</v>
      </c>
      <c r="O105">
        <f t="shared" si="110"/>
        <v>2157.09</v>
      </c>
      <c r="P105">
        <f t="shared" si="111"/>
        <v>2157.09</v>
      </c>
      <c r="Q105">
        <f t="shared" si="112"/>
        <v>0</v>
      </c>
      <c r="R105">
        <f t="shared" si="113"/>
        <v>0</v>
      </c>
      <c r="S105">
        <f t="shared" si="114"/>
        <v>0</v>
      </c>
      <c r="T105">
        <f t="shared" si="115"/>
        <v>0</v>
      </c>
      <c r="U105">
        <f t="shared" si="116"/>
        <v>0</v>
      </c>
      <c r="V105">
        <f t="shared" si="117"/>
        <v>0</v>
      </c>
      <c r="W105">
        <f t="shared" si="118"/>
        <v>0</v>
      </c>
      <c r="X105">
        <f t="shared" si="119"/>
        <v>0</v>
      </c>
      <c r="Y105">
        <f t="shared" si="120"/>
        <v>0</v>
      </c>
      <c r="AA105">
        <v>27906248</v>
      </c>
      <c r="AB105">
        <f t="shared" si="121"/>
        <v>15.84</v>
      </c>
      <c r="AC105">
        <f t="shared" si="104"/>
        <v>15.84</v>
      </c>
      <c r="AD105">
        <f>ROUND((((ET105)-(EU105))+AE105),2)</f>
        <v>0</v>
      </c>
      <c r="AE105">
        <f>ROUND((EU105),2)</f>
        <v>0</v>
      </c>
      <c r="AF105">
        <f>ROUND((EV105),2)</f>
        <v>0</v>
      </c>
      <c r="AG105">
        <f t="shared" si="122"/>
        <v>0</v>
      </c>
      <c r="AH105">
        <f>(EW105)</f>
        <v>0</v>
      </c>
      <c r="AI105">
        <f>(EX105)</f>
        <v>0</v>
      </c>
      <c r="AJ105">
        <f t="shared" si="123"/>
        <v>0</v>
      </c>
      <c r="AK105">
        <v>15.84</v>
      </c>
      <c r="AL105">
        <v>15.84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106</v>
      </c>
      <c r="AU105">
        <v>54</v>
      </c>
      <c r="AV105">
        <v>1</v>
      </c>
      <c r="AW105">
        <v>1</v>
      </c>
      <c r="AZ105">
        <v>6.11</v>
      </c>
      <c r="BA105">
        <v>1</v>
      </c>
      <c r="BB105">
        <v>1</v>
      </c>
      <c r="BC105">
        <v>6.11</v>
      </c>
      <c r="BD105" t="s">
        <v>1069</v>
      </c>
      <c r="BE105" t="s">
        <v>1069</v>
      </c>
      <c r="BF105" t="s">
        <v>1069</v>
      </c>
      <c r="BG105" t="s">
        <v>1069</v>
      </c>
      <c r="BH105">
        <v>3</v>
      </c>
      <c r="BI105">
        <v>1</v>
      </c>
      <c r="BJ105" t="s">
        <v>1353</v>
      </c>
      <c r="BM105">
        <v>10001</v>
      </c>
      <c r="BN105">
        <v>0</v>
      </c>
      <c r="BO105" t="s">
        <v>1069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1069</v>
      </c>
      <c r="BZ105">
        <v>118</v>
      </c>
      <c r="CA105">
        <v>63</v>
      </c>
      <c r="CE105">
        <v>0</v>
      </c>
      <c r="CF105">
        <v>0</v>
      </c>
      <c r="CG105">
        <v>0</v>
      </c>
      <c r="CM105">
        <v>0</v>
      </c>
      <c r="CN105" t="s">
        <v>1069</v>
      </c>
      <c r="CO105">
        <v>0</v>
      </c>
      <c r="CP105">
        <f t="shared" si="124"/>
        <v>2157.09</v>
      </c>
      <c r="CQ105">
        <f t="shared" si="125"/>
        <v>96.78240000000001</v>
      </c>
      <c r="CR105">
        <f t="shared" si="126"/>
        <v>0</v>
      </c>
      <c r="CS105">
        <f t="shared" si="127"/>
        <v>0</v>
      </c>
      <c r="CT105">
        <f t="shared" si="128"/>
        <v>0</v>
      </c>
      <c r="CU105">
        <f t="shared" si="129"/>
        <v>0</v>
      </c>
      <c r="CV105">
        <f t="shared" si="130"/>
        <v>0</v>
      </c>
      <c r="CW105">
        <f t="shared" si="131"/>
        <v>0</v>
      </c>
      <c r="CX105">
        <f t="shared" si="132"/>
        <v>0</v>
      </c>
      <c r="CY105">
        <f t="shared" si="133"/>
        <v>0</v>
      </c>
      <c r="CZ105">
        <f t="shared" si="134"/>
        <v>0</v>
      </c>
      <c r="DC105" t="s">
        <v>1069</v>
      </c>
      <c r="DD105" t="s">
        <v>1069</v>
      </c>
      <c r="DE105" t="s">
        <v>1069</v>
      </c>
      <c r="DF105" t="s">
        <v>1069</v>
      </c>
      <c r="DG105" t="s">
        <v>1069</v>
      </c>
      <c r="DH105" t="s">
        <v>1069</v>
      </c>
      <c r="DI105" t="s">
        <v>1069</v>
      </c>
      <c r="DJ105" t="s">
        <v>1069</v>
      </c>
      <c r="DK105" t="s">
        <v>1069</v>
      </c>
      <c r="DL105" t="s">
        <v>1069</v>
      </c>
      <c r="DM105" t="s">
        <v>1069</v>
      </c>
      <c r="DN105">
        <v>0</v>
      </c>
      <c r="DO105">
        <v>0</v>
      </c>
      <c r="DP105">
        <v>1</v>
      </c>
      <c r="DQ105">
        <v>1</v>
      </c>
      <c r="DU105">
        <v>1009</v>
      </c>
      <c r="DV105" t="s">
        <v>1216</v>
      </c>
      <c r="DW105" t="s">
        <v>1216</v>
      </c>
      <c r="DX105">
        <v>1</v>
      </c>
      <c r="EE105">
        <v>27029023</v>
      </c>
      <c r="EF105">
        <v>2</v>
      </c>
      <c r="EG105" t="s">
        <v>1085</v>
      </c>
      <c r="EH105">
        <v>0</v>
      </c>
      <c r="EI105" t="s">
        <v>1069</v>
      </c>
      <c r="EJ105">
        <v>1</v>
      </c>
      <c r="EK105">
        <v>10001</v>
      </c>
      <c r="EL105" t="s">
        <v>1138</v>
      </c>
      <c r="EM105" t="s">
        <v>1139</v>
      </c>
      <c r="EO105" t="s">
        <v>1069</v>
      </c>
      <c r="EQ105">
        <v>0</v>
      </c>
      <c r="ER105">
        <v>15.84</v>
      </c>
      <c r="ES105">
        <v>15.84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5"/>
        <v>0</v>
      </c>
      <c r="FS105">
        <v>0</v>
      </c>
      <c r="FT105" t="s">
        <v>1089</v>
      </c>
      <c r="FU105" t="s">
        <v>1090</v>
      </c>
      <c r="FX105">
        <v>106.2</v>
      </c>
      <c r="FY105">
        <v>53.55</v>
      </c>
      <c r="GA105" t="s">
        <v>1069</v>
      </c>
      <c r="GD105">
        <v>0</v>
      </c>
      <c r="GF105">
        <v>1872365097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136"/>
        <v>0</v>
      </c>
      <c r="GM105">
        <f t="shared" si="137"/>
        <v>2157.09</v>
      </c>
      <c r="GN105">
        <f t="shared" si="138"/>
        <v>2157.09</v>
      </c>
      <c r="GO105">
        <f t="shared" si="139"/>
        <v>0</v>
      </c>
      <c r="GP105">
        <f t="shared" si="140"/>
        <v>0</v>
      </c>
      <c r="GR105">
        <v>0</v>
      </c>
      <c r="GS105">
        <v>3</v>
      </c>
      <c r="GT105">
        <v>0</v>
      </c>
      <c r="GU105" t="s">
        <v>1069</v>
      </c>
      <c r="GV105">
        <f t="shared" si="141"/>
        <v>0</v>
      </c>
      <c r="GW105">
        <v>1</v>
      </c>
      <c r="GX105">
        <f t="shared" si="142"/>
        <v>0</v>
      </c>
      <c r="HA105">
        <v>0</v>
      </c>
      <c r="HB105">
        <v>0</v>
      </c>
      <c r="HC105">
        <f t="shared" si="143"/>
        <v>0</v>
      </c>
      <c r="IK105">
        <v>0</v>
      </c>
    </row>
    <row r="106" spans="1:245">
      <c r="A106">
        <v>18</v>
      </c>
      <c r="B106">
        <v>1</v>
      </c>
      <c r="C106">
        <v>297</v>
      </c>
      <c r="E106" t="s">
        <v>1354</v>
      </c>
      <c r="F106" t="s">
        <v>1355</v>
      </c>
      <c r="G106" t="s">
        <v>1356</v>
      </c>
      <c r="H106" t="s">
        <v>1094</v>
      </c>
      <c r="I106">
        <f>I104*J106</f>
        <v>-2.2287999999999999E-2</v>
      </c>
      <c r="J106">
        <v>-1.3999999999999999E-2</v>
      </c>
      <c r="O106">
        <f t="shared" si="110"/>
        <v>-2601.0300000000002</v>
      </c>
      <c r="P106">
        <f t="shared" si="111"/>
        <v>-2601.0300000000002</v>
      </c>
      <c r="Q106">
        <f t="shared" si="112"/>
        <v>0</v>
      </c>
      <c r="R106">
        <f t="shared" si="113"/>
        <v>0</v>
      </c>
      <c r="S106">
        <f t="shared" si="114"/>
        <v>0</v>
      </c>
      <c r="T106">
        <f t="shared" si="115"/>
        <v>0</v>
      </c>
      <c r="U106">
        <f t="shared" si="116"/>
        <v>0</v>
      </c>
      <c r="V106">
        <f t="shared" si="117"/>
        <v>0</v>
      </c>
      <c r="W106">
        <f t="shared" si="118"/>
        <v>0</v>
      </c>
      <c r="X106">
        <f t="shared" si="119"/>
        <v>0</v>
      </c>
      <c r="Y106">
        <f t="shared" si="120"/>
        <v>0</v>
      </c>
      <c r="AA106">
        <v>27906248</v>
      </c>
      <c r="AB106">
        <f t="shared" si="121"/>
        <v>19100</v>
      </c>
      <c r="AC106">
        <f t="shared" si="104"/>
        <v>19100</v>
      </c>
      <c r="AD106">
        <f>ROUND((((ET106)-(EU106))+AE106),2)</f>
        <v>0</v>
      </c>
      <c r="AE106">
        <f>ROUND((EU106),2)</f>
        <v>0</v>
      </c>
      <c r="AF106">
        <f>ROUND((EV106),2)</f>
        <v>0</v>
      </c>
      <c r="AG106">
        <f t="shared" si="122"/>
        <v>0</v>
      </c>
      <c r="AH106">
        <f>(EW106)</f>
        <v>0</v>
      </c>
      <c r="AI106">
        <f>(EX106)</f>
        <v>0</v>
      </c>
      <c r="AJ106">
        <f t="shared" si="123"/>
        <v>0</v>
      </c>
      <c r="AK106">
        <v>19100</v>
      </c>
      <c r="AL106">
        <v>19100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106</v>
      </c>
      <c r="AU106">
        <v>54</v>
      </c>
      <c r="AV106">
        <v>1</v>
      </c>
      <c r="AW106">
        <v>1</v>
      </c>
      <c r="AZ106">
        <v>6.11</v>
      </c>
      <c r="BA106">
        <v>1</v>
      </c>
      <c r="BB106">
        <v>1</v>
      </c>
      <c r="BC106">
        <v>6.11</v>
      </c>
      <c r="BD106" t="s">
        <v>1069</v>
      </c>
      <c r="BE106" t="s">
        <v>1069</v>
      </c>
      <c r="BF106" t="s">
        <v>1069</v>
      </c>
      <c r="BG106" t="s">
        <v>1069</v>
      </c>
      <c r="BH106">
        <v>3</v>
      </c>
      <c r="BI106">
        <v>1</v>
      </c>
      <c r="BJ106" t="s">
        <v>1357</v>
      </c>
      <c r="BM106">
        <v>10001</v>
      </c>
      <c r="BN106">
        <v>0</v>
      </c>
      <c r="BO106" t="s">
        <v>1069</v>
      </c>
      <c r="BP106">
        <v>0</v>
      </c>
      <c r="BQ106">
        <v>2</v>
      </c>
      <c r="BR106">
        <v>1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1069</v>
      </c>
      <c r="BZ106">
        <v>118</v>
      </c>
      <c r="CA106">
        <v>63</v>
      </c>
      <c r="CE106">
        <v>0</v>
      </c>
      <c r="CF106">
        <v>0</v>
      </c>
      <c r="CG106">
        <v>0</v>
      </c>
      <c r="CM106">
        <v>0</v>
      </c>
      <c r="CN106" t="s">
        <v>1069</v>
      </c>
      <c r="CO106">
        <v>0</v>
      </c>
      <c r="CP106">
        <f t="shared" si="124"/>
        <v>-2601.0300000000002</v>
      </c>
      <c r="CQ106">
        <f t="shared" si="125"/>
        <v>116701</v>
      </c>
      <c r="CR106">
        <f t="shared" si="126"/>
        <v>0</v>
      </c>
      <c r="CS106">
        <f t="shared" si="127"/>
        <v>0</v>
      </c>
      <c r="CT106">
        <f t="shared" si="128"/>
        <v>0</v>
      </c>
      <c r="CU106">
        <f t="shared" si="129"/>
        <v>0</v>
      </c>
      <c r="CV106">
        <f t="shared" si="130"/>
        <v>0</v>
      </c>
      <c r="CW106">
        <f t="shared" si="131"/>
        <v>0</v>
      </c>
      <c r="CX106">
        <f t="shared" si="132"/>
        <v>0</v>
      </c>
      <c r="CY106">
        <f t="shared" si="133"/>
        <v>0</v>
      </c>
      <c r="CZ106">
        <f t="shared" si="134"/>
        <v>0</v>
      </c>
      <c r="DC106" t="s">
        <v>1069</v>
      </c>
      <c r="DD106" t="s">
        <v>1069</v>
      </c>
      <c r="DE106" t="s">
        <v>1069</v>
      </c>
      <c r="DF106" t="s">
        <v>1069</v>
      </c>
      <c r="DG106" t="s">
        <v>1069</v>
      </c>
      <c r="DH106" t="s">
        <v>1069</v>
      </c>
      <c r="DI106" t="s">
        <v>1069</v>
      </c>
      <c r="DJ106" t="s">
        <v>1069</v>
      </c>
      <c r="DK106" t="s">
        <v>1069</v>
      </c>
      <c r="DL106" t="s">
        <v>1069</v>
      </c>
      <c r="DM106" t="s">
        <v>1069</v>
      </c>
      <c r="DN106">
        <v>0</v>
      </c>
      <c r="DO106">
        <v>0</v>
      </c>
      <c r="DP106">
        <v>1</v>
      </c>
      <c r="DQ106">
        <v>1</v>
      </c>
      <c r="DU106">
        <v>1009</v>
      </c>
      <c r="DV106" t="s">
        <v>1094</v>
      </c>
      <c r="DW106" t="s">
        <v>1094</v>
      </c>
      <c r="DX106">
        <v>1000</v>
      </c>
      <c r="EE106">
        <v>27029023</v>
      </c>
      <c r="EF106">
        <v>2</v>
      </c>
      <c r="EG106" t="s">
        <v>1085</v>
      </c>
      <c r="EH106">
        <v>0</v>
      </c>
      <c r="EI106" t="s">
        <v>1069</v>
      </c>
      <c r="EJ106">
        <v>1</v>
      </c>
      <c r="EK106">
        <v>10001</v>
      </c>
      <c r="EL106" t="s">
        <v>1138</v>
      </c>
      <c r="EM106" t="s">
        <v>1139</v>
      </c>
      <c r="EO106" t="s">
        <v>1069</v>
      </c>
      <c r="EQ106">
        <v>0</v>
      </c>
      <c r="ER106">
        <v>19100</v>
      </c>
      <c r="ES106">
        <v>19100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135"/>
        <v>0</v>
      </c>
      <c r="FS106">
        <v>0</v>
      </c>
      <c r="FT106" t="s">
        <v>1089</v>
      </c>
      <c r="FU106" t="s">
        <v>1090</v>
      </c>
      <c r="FX106">
        <v>106.2</v>
      </c>
      <c r="FY106">
        <v>53.55</v>
      </c>
      <c r="GA106" t="s">
        <v>1069</v>
      </c>
      <c r="GD106">
        <v>0</v>
      </c>
      <c r="GF106">
        <v>-1044631310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36"/>
        <v>0</v>
      </c>
      <c r="GM106">
        <f t="shared" si="137"/>
        <v>-2601.0300000000002</v>
      </c>
      <c r="GN106">
        <f t="shared" si="138"/>
        <v>-2601.0300000000002</v>
      </c>
      <c r="GO106">
        <f t="shared" si="139"/>
        <v>0</v>
      </c>
      <c r="GP106">
        <f t="shared" si="140"/>
        <v>0</v>
      </c>
      <c r="GR106">
        <v>0</v>
      </c>
      <c r="GS106">
        <v>3</v>
      </c>
      <c r="GT106">
        <v>0</v>
      </c>
      <c r="GU106" t="s">
        <v>1069</v>
      </c>
      <c r="GV106">
        <f t="shared" si="141"/>
        <v>0</v>
      </c>
      <c r="GW106">
        <v>1</v>
      </c>
      <c r="GX106">
        <f t="shared" si="142"/>
        <v>0</v>
      </c>
      <c r="HA106">
        <v>0</v>
      </c>
      <c r="HB106">
        <v>0</v>
      </c>
      <c r="HC106">
        <f t="shared" si="143"/>
        <v>0</v>
      </c>
      <c r="IK106">
        <v>0</v>
      </c>
    </row>
    <row r="107" spans="1:245">
      <c r="A107">
        <v>17</v>
      </c>
      <c r="B107">
        <v>1</v>
      </c>
      <c r="C107">
        <f ca="1">ROW(SmtRes!A310)</f>
        <v>310</v>
      </c>
      <c r="D107">
        <f ca="1">ROW(EtalonRes!A313)</f>
        <v>313</v>
      </c>
      <c r="E107" t="s">
        <v>1069</v>
      </c>
      <c r="F107" t="s">
        <v>1358</v>
      </c>
      <c r="G107" t="s">
        <v>1359</v>
      </c>
      <c r="H107" t="s">
        <v>1081</v>
      </c>
      <c r="I107">
        <f>ROUND(76/100,9)</f>
        <v>0.76</v>
      </c>
      <c r="J107">
        <v>0</v>
      </c>
      <c r="O107">
        <f t="shared" si="110"/>
        <v>9616.76</v>
      </c>
      <c r="P107">
        <f t="shared" si="111"/>
        <v>6454.05</v>
      </c>
      <c r="Q107">
        <f t="shared" si="112"/>
        <v>207.2</v>
      </c>
      <c r="R107">
        <f t="shared" si="113"/>
        <v>49.59</v>
      </c>
      <c r="S107">
        <f t="shared" si="114"/>
        <v>2955.51</v>
      </c>
      <c r="T107">
        <f t="shared" si="115"/>
        <v>0</v>
      </c>
      <c r="U107">
        <f t="shared" si="116"/>
        <v>58.20839999999999</v>
      </c>
      <c r="V107">
        <f t="shared" si="117"/>
        <v>0.65549999999999997</v>
      </c>
      <c r="W107">
        <f t="shared" si="118"/>
        <v>0</v>
      </c>
      <c r="X107">
        <f t="shared" si="119"/>
        <v>2854.85</v>
      </c>
      <c r="Y107">
        <f t="shared" si="120"/>
        <v>1412.4</v>
      </c>
      <c r="AA107">
        <v>-1</v>
      </c>
      <c r="AB107">
        <f t="shared" si="121"/>
        <v>2070.9699999999998</v>
      </c>
      <c r="AC107">
        <f t="shared" si="104"/>
        <v>1389.88</v>
      </c>
      <c r="AD107">
        <f>ROUND(((((ET107*1.25))-((EU107*1.25)))+AE107),2)</f>
        <v>44.62</v>
      </c>
      <c r="AE107">
        <f>ROUND(((EU107*1.25)),2)</f>
        <v>10.68</v>
      </c>
      <c r="AF107">
        <f>ROUND(((EV107*1.15)),2)</f>
        <v>636.47</v>
      </c>
      <c r="AG107">
        <f t="shared" si="122"/>
        <v>0</v>
      </c>
      <c r="AH107">
        <f>((EW107*1.15))</f>
        <v>76.589999999999989</v>
      </c>
      <c r="AI107">
        <f>((EX107*1.25))</f>
        <v>0.86249999999999993</v>
      </c>
      <c r="AJ107">
        <f t="shared" si="123"/>
        <v>0</v>
      </c>
      <c r="AK107">
        <v>1979.02</v>
      </c>
      <c r="AL107">
        <v>1389.88</v>
      </c>
      <c r="AM107">
        <v>35.69</v>
      </c>
      <c r="AN107">
        <v>8.5399999999999991</v>
      </c>
      <c r="AO107">
        <v>553.45000000000005</v>
      </c>
      <c r="AP107">
        <v>0</v>
      </c>
      <c r="AQ107">
        <v>66.599999999999994</v>
      </c>
      <c r="AR107">
        <v>0.69</v>
      </c>
      <c r="AS107">
        <v>0</v>
      </c>
      <c r="AT107">
        <v>95</v>
      </c>
      <c r="AU107">
        <v>47</v>
      </c>
      <c r="AV107">
        <v>1</v>
      </c>
      <c r="AW107">
        <v>1</v>
      </c>
      <c r="AZ107">
        <v>6.11</v>
      </c>
      <c r="BA107">
        <v>6.11</v>
      </c>
      <c r="BB107">
        <v>6.11</v>
      </c>
      <c r="BC107">
        <v>6.11</v>
      </c>
      <c r="BD107" t="s">
        <v>1069</v>
      </c>
      <c r="BE107" t="s">
        <v>1069</v>
      </c>
      <c r="BF107" t="s">
        <v>1069</v>
      </c>
      <c r="BG107" t="s">
        <v>1069</v>
      </c>
      <c r="BH107">
        <v>0</v>
      </c>
      <c r="BI107">
        <v>1</v>
      </c>
      <c r="BJ107" t="s">
        <v>1360</v>
      </c>
      <c r="BM107">
        <v>15001</v>
      </c>
      <c r="BN107">
        <v>0</v>
      </c>
      <c r="BO107" t="s">
        <v>1069</v>
      </c>
      <c r="BP107">
        <v>0</v>
      </c>
      <c r="BQ107">
        <v>2</v>
      </c>
      <c r="BR107">
        <v>0</v>
      </c>
      <c r="BS107">
        <v>6.11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1069</v>
      </c>
      <c r="BZ107">
        <v>105</v>
      </c>
      <c r="CA107">
        <v>55</v>
      </c>
      <c r="CE107">
        <v>0</v>
      </c>
      <c r="CF107">
        <v>0</v>
      </c>
      <c r="CG107">
        <v>0</v>
      </c>
      <c r="CM107">
        <v>0</v>
      </c>
      <c r="CN107" t="s">
        <v>359</v>
      </c>
      <c r="CO107">
        <v>0</v>
      </c>
      <c r="CP107">
        <f t="shared" si="124"/>
        <v>9616.76</v>
      </c>
      <c r="CQ107">
        <f t="shared" si="125"/>
        <v>8492.1668000000009</v>
      </c>
      <c r="CR107">
        <f t="shared" si="126"/>
        <v>272.62819999999999</v>
      </c>
      <c r="CS107">
        <f t="shared" si="127"/>
        <v>65.254800000000003</v>
      </c>
      <c r="CT107">
        <f t="shared" si="128"/>
        <v>3888.8317000000002</v>
      </c>
      <c r="CU107">
        <f t="shared" si="129"/>
        <v>0</v>
      </c>
      <c r="CV107">
        <f t="shared" si="130"/>
        <v>76.589999999999989</v>
      </c>
      <c r="CW107">
        <f t="shared" si="131"/>
        <v>0.86249999999999993</v>
      </c>
      <c r="CX107">
        <f t="shared" si="132"/>
        <v>0</v>
      </c>
      <c r="CY107">
        <f t="shared" si="133"/>
        <v>2854.8450000000007</v>
      </c>
      <c r="CZ107">
        <f t="shared" si="134"/>
        <v>1412.3970000000002</v>
      </c>
      <c r="DC107" t="s">
        <v>1069</v>
      </c>
      <c r="DD107" t="s">
        <v>1069</v>
      </c>
      <c r="DE107" t="s">
        <v>1083</v>
      </c>
      <c r="DF107" t="s">
        <v>1083</v>
      </c>
      <c r="DG107" t="s">
        <v>1084</v>
      </c>
      <c r="DH107" t="s">
        <v>1069</v>
      </c>
      <c r="DI107" t="s">
        <v>1084</v>
      </c>
      <c r="DJ107" t="s">
        <v>1083</v>
      </c>
      <c r="DK107" t="s">
        <v>1069</v>
      </c>
      <c r="DL107" t="s">
        <v>1069</v>
      </c>
      <c r="DM107" t="s">
        <v>1069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1081</v>
      </c>
      <c r="DW107" t="s">
        <v>1081</v>
      </c>
      <c r="DX107">
        <v>100</v>
      </c>
      <c r="EE107">
        <v>27029049</v>
      </c>
      <c r="EF107">
        <v>2</v>
      </c>
      <c r="EG107" t="s">
        <v>1085</v>
      </c>
      <c r="EH107">
        <v>0</v>
      </c>
      <c r="EI107" t="s">
        <v>1069</v>
      </c>
      <c r="EJ107">
        <v>1</v>
      </c>
      <c r="EK107">
        <v>15001</v>
      </c>
      <c r="EL107" t="s">
        <v>1169</v>
      </c>
      <c r="EM107" t="s">
        <v>1170</v>
      </c>
      <c r="EO107" t="s">
        <v>1088</v>
      </c>
      <c r="EQ107">
        <v>132096</v>
      </c>
      <c r="ER107">
        <v>1979.02</v>
      </c>
      <c r="ES107">
        <v>1389.88</v>
      </c>
      <c r="ET107">
        <v>35.69</v>
      </c>
      <c r="EU107">
        <v>8.5399999999999991</v>
      </c>
      <c r="EV107">
        <v>553.45000000000005</v>
      </c>
      <c r="EW107">
        <v>66.599999999999994</v>
      </c>
      <c r="EX107">
        <v>0.69</v>
      </c>
      <c r="EY107">
        <v>0</v>
      </c>
      <c r="FQ107">
        <v>0</v>
      </c>
      <c r="FR107">
        <f t="shared" si="135"/>
        <v>0</v>
      </c>
      <c r="FS107">
        <v>0</v>
      </c>
      <c r="FT107" t="s">
        <v>1089</v>
      </c>
      <c r="FU107" t="s">
        <v>1090</v>
      </c>
      <c r="FX107">
        <v>94.5</v>
      </c>
      <c r="FY107">
        <v>46.75</v>
      </c>
      <c r="GA107" t="s">
        <v>1069</v>
      </c>
      <c r="GD107">
        <v>0</v>
      </c>
      <c r="GF107">
        <v>-756863196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36"/>
        <v>0</v>
      </c>
      <c r="GM107">
        <f t="shared" si="137"/>
        <v>13884.01</v>
      </c>
      <c r="GN107">
        <f t="shared" si="138"/>
        <v>13884.01</v>
      </c>
      <c r="GO107">
        <f t="shared" si="139"/>
        <v>0</v>
      </c>
      <c r="GP107">
        <f t="shared" si="140"/>
        <v>0</v>
      </c>
      <c r="GR107">
        <v>0</v>
      </c>
      <c r="GS107">
        <v>3</v>
      </c>
      <c r="GT107">
        <v>0</v>
      </c>
      <c r="GU107" t="s">
        <v>1069</v>
      </c>
      <c r="GV107">
        <f t="shared" si="141"/>
        <v>0</v>
      </c>
      <c r="GW107">
        <v>1</v>
      </c>
      <c r="GX107">
        <f t="shared" si="142"/>
        <v>0</v>
      </c>
      <c r="HA107">
        <v>0</v>
      </c>
      <c r="HB107">
        <v>0</v>
      </c>
      <c r="HC107">
        <f t="shared" si="143"/>
        <v>0</v>
      </c>
      <c r="IK107">
        <v>0</v>
      </c>
    </row>
    <row r="108" spans="1:245">
      <c r="A108">
        <v>18</v>
      </c>
      <c r="B108">
        <v>1</v>
      </c>
      <c r="C108">
        <v>309</v>
      </c>
      <c r="E108" t="s">
        <v>1069</v>
      </c>
      <c r="F108" t="s">
        <v>1327</v>
      </c>
      <c r="G108" t="s">
        <v>1328</v>
      </c>
      <c r="H108" t="s">
        <v>1325</v>
      </c>
      <c r="I108">
        <f>I107*J108</f>
        <v>1.37</v>
      </c>
      <c r="J108">
        <v>1.8026315789473686</v>
      </c>
      <c r="O108">
        <f t="shared" si="110"/>
        <v>38049.519999999997</v>
      </c>
      <c r="P108">
        <f t="shared" si="111"/>
        <v>38049.519999999997</v>
      </c>
      <c r="Q108">
        <f t="shared" si="112"/>
        <v>0</v>
      </c>
      <c r="R108">
        <f t="shared" si="113"/>
        <v>0</v>
      </c>
      <c r="S108">
        <f t="shared" si="114"/>
        <v>0</v>
      </c>
      <c r="T108">
        <f t="shared" si="115"/>
        <v>0</v>
      </c>
      <c r="U108">
        <f t="shared" si="116"/>
        <v>0</v>
      </c>
      <c r="V108">
        <f t="shared" si="117"/>
        <v>0</v>
      </c>
      <c r="W108">
        <f t="shared" si="118"/>
        <v>0</v>
      </c>
      <c r="X108">
        <f t="shared" si="119"/>
        <v>0</v>
      </c>
      <c r="Y108">
        <f t="shared" si="120"/>
        <v>0</v>
      </c>
      <c r="AA108">
        <v>-1</v>
      </c>
      <c r="AB108">
        <f t="shared" si="121"/>
        <v>4545.5600000000004</v>
      </c>
      <c r="AC108">
        <f t="shared" si="104"/>
        <v>4545.5600000000004</v>
      </c>
      <c r="AD108">
        <f>ROUND((((ET108)-(EU108))+AE108),2)</f>
        <v>0</v>
      </c>
      <c r="AE108">
        <f>ROUND((EU108),2)</f>
        <v>0</v>
      </c>
      <c r="AF108">
        <f>ROUND((EV108),2)</f>
        <v>0</v>
      </c>
      <c r="AG108">
        <f t="shared" si="122"/>
        <v>0</v>
      </c>
      <c r="AH108">
        <f>(EW108)</f>
        <v>0</v>
      </c>
      <c r="AI108">
        <f>(EX108)</f>
        <v>0</v>
      </c>
      <c r="AJ108">
        <f t="shared" si="123"/>
        <v>0</v>
      </c>
      <c r="AK108">
        <v>4545.5600000000004</v>
      </c>
      <c r="AL108">
        <v>4545.5600000000004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106</v>
      </c>
      <c r="AU108">
        <v>54</v>
      </c>
      <c r="AV108">
        <v>1</v>
      </c>
      <c r="AW108">
        <v>1</v>
      </c>
      <c r="AZ108">
        <v>6.11</v>
      </c>
      <c r="BA108">
        <v>1</v>
      </c>
      <c r="BB108">
        <v>1</v>
      </c>
      <c r="BC108">
        <v>6.11</v>
      </c>
      <c r="BD108" t="s">
        <v>1069</v>
      </c>
      <c r="BE108" t="s">
        <v>1069</v>
      </c>
      <c r="BF108" t="s">
        <v>1069</v>
      </c>
      <c r="BG108" t="s">
        <v>1069</v>
      </c>
      <c r="BH108">
        <v>3</v>
      </c>
      <c r="BI108">
        <v>1</v>
      </c>
      <c r="BJ108" t="s">
        <v>1329</v>
      </c>
      <c r="BM108">
        <v>10001</v>
      </c>
      <c r="BN108">
        <v>0</v>
      </c>
      <c r="BO108" t="s">
        <v>1069</v>
      </c>
      <c r="BP108">
        <v>0</v>
      </c>
      <c r="BQ108">
        <v>2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1069</v>
      </c>
      <c r="BZ108">
        <v>118</v>
      </c>
      <c r="CA108">
        <v>63</v>
      </c>
      <c r="CE108">
        <v>0</v>
      </c>
      <c r="CF108">
        <v>0</v>
      </c>
      <c r="CG108">
        <v>0</v>
      </c>
      <c r="CM108">
        <v>0</v>
      </c>
      <c r="CN108" t="s">
        <v>1069</v>
      </c>
      <c r="CO108">
        <v>0</v>
      </c>
      <c r="CP108">
        <f t="shared" si="124"/>
        <v>38049.519999999997</v>
      </c>
      <c r="CQ108">
        <f t="shared" si="125"/>
        <v>27773.371600000002</v>
      </c>
      <c r="CR108">
        <f t="shared" si="126"/>
        <v>0</v>
      </c>
      <c r="CS108">
        <f t="shared" si="127"/>
        <v>0</v>
      </c>
      <c r="CT108">
        <f t="shared" si="128"/>
        <v>0</v>
      </c>
      <c r="CU108">
        <f t="shared" si="129"/>
        <v>0</v>
      </c>
      <c r="CV108">
        <f t="shared" si="130"/>
        <v>0</v>
      </c>
      <c r="CW108">
        <f t="shared" si="131"/>
        <v>0</v>
      </c>
      <c r="CX108">
        <f t="shared" si="132"/>
        <v>0</v>
      </c>
      <c r="CY108">
        <f t="shared" si="133"/>
        <v>0</v>
      </c>
      <c r="CZ108">
        <f t="shared" si="134"/>
        <v>0</v>
      </c>
      <c r="DC108" t="s">
        <v>1069</v>
      </c>
      <c r="DD108" t="s">
        <v>1069</v>
      </c>
      <c r="DE108" t="s">
        <v>1069</v>
      </c>
      <c r="DF108" t="s">
        <v>1069</v>
      </c>
      <c r="DG108" t="s">
        <v>1069</v>
      </c>
      <c r="DH108" t="s">
        <v>1069</v>
      </c>
      <c r="DI108" t="s">
        <v>1069</v>
      </c>
      <c r="DJ108" t="s">
        <v>1069</v>
      </c>
      <c r="DK108" t="s">
        <v>1069</v>
      </c>
      <c r="DL108" t="s">
        <v>1069</v>
      </c>
      <c r="DM108" t="s">
        <v>1069</v>
      </c>
      <c r="DN108">
        <v>0</v>
      </c>
      <c r="DO108">
        <v>0</v>
      </c>
      <c r="DP108">
        <v>1</v>
      </c>
      <c r="DQ108">
        <v>1</v>
      </c>
      <c r="DU108">
        <v>1007</v>
      </c>
      <c r="DV108" t="s">
        <v>1325</v>
      </c>
      <c r="DW108" t="s">
        <v>1325</v>
      </c>
      <c r="DX108">
        <v>1</v>
      </c>
      <c r="EE108">
        <v>27029023</v>
      </c>
      <c r="EF108">
        <v>2</v>
      </c>
      <c r="EG108" t="s">
        <v>1085</v>
      </c>
      <c r="EH108">
        <v>0</v>
      </c>
      <c r="EI108" t="s">
        <v>1069</v>
      </c>
      <c r="EJ108">
        <v>1</v>
      </c>
      <c r="EK108">
        <v>10001</v>
      </c>
      <c r="EL108" t="s">
        <v>1138</v>
      </c>
      <c r="EM108" t="s">
        <v>1139</v>
      </c>
      <c r="EO108" t="s">
        <v>1069</v>
      </c>
      <c r="EQ108">
        <v>1024</v>
      </c>
      <c r="ER108">
        <v>4545.5600000000004</v>
      </c>
      <c r="ES108">
        <v>4545.5600000000004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135"/>
        <v>0</v>
      </c>
      <c r="FS108">
        <v>0</v>
      </c>
      <c r="FT108" t="s">
        <v>1089</v>
      </c>
      <c r="FU108" t="s">
        <v>1090</v>
      </c>
      <c r="FX108">
        <v>106.2</v>
      </c>
      <c r="FY108">
        <v>53.55</v>
      </c>
      <c r="GA108" t="s">
        <v>1069</v>
      </c>
      <c r="GD108">
        <v>0</v>
      </c>
      <c r="GF108">
        <v>-1503429209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36"/>
        <v>0</v>
      </c>
      <c r="GM108">
        <f t="shared" si="137"/>
        <v>38049.519999999997</v>
      </c>
      <c r="GN108">
        <f t="shared" si="138"/>
        <v>38049.519999999997</v>
      </c>
      <c r="GO108">
        <f t="shared" si="139"/>
        <v>0</v>
      </c>
      <c r="GP108">
        <f t="shared" si="140"/>
        <v>0</v>
      </c>
      <c r="GR108">
        <v>0</v>
      </c>
      <c r="GS108">
        <v>3</v>
      </c>
      <c r="GT108">
        <v>0</v>
      </c>
      <c r="GU108" t="s">
        <v>1069</v>
      </c>
      <c r="GV108">
        <f t="shared" si="141"/>
        <v>0</v>
      </c>
      <c r="GW108">
        <v>1</v>
      </c>
      <c r="GX108">
        <f t="shared" si="142"/>
        <v>0</v>
      </c>
      <c r="HA108">
        <v>0</v>
      </c>
      <c r="HB108">
        <v>0</v>
      </c>
      <c r="HC108">
        <f t="shared" si="143"/>
        <v>0</v>
      </c>
      <c r="IK108">
        <v>0</v>
      </c>
    </row>
    <row r="109" spans="1:245">
      <c r="A109">
        <v>18</v>
      </c>
      <c r="B109">
        <v>1</v>
      </c>
      <c r="C109">
        <v>308</v>
      </c>
      <c r="E109" t="s">
        <v>1069</v>
      </c>
      <c r="F109" t="s">
        <v>1361</v>
      </c>
      <c r="G109" t="s">
        <v>1362</v>
      </c>
      <c r="H109" t="s">
        <v>1363</v>
      </c>
      <c r="I109">
        <f>I107*J109</f>
        <v>-7.9799999999999996E-2</v>
      </c>
      <c r="J109">
        <v>-0.105</v>
      </c>
      <c r="O109">
        <f t="shared" si="110"/>
        <v>-2730.44</v>
      </c>
      <c r="P109">
        <f t="shared" si="111"/>
        <v>-2730.44</v>
      </c>
      <c r="Q109">
        <f t="shared" si="112"/>
        <v>0</v>
      </c>
      <c r="R109">
        <f t="shared" si="113"/>
        <v>0</v>
      </c>
      <c r="S109">
        <f t="shared" si="114"/>
        <v>0</v>
      </c>
      <c r="T109">
        <f t="shared" si="115"/>
        <v>0</v>
      </c>
      <c r="U109">
        <f t="shared" si="116"/>
        <v>0</v>
      </c>
      <c r="V109">
        <f t="shared" si="117"/>
        <v>0</v>
      </c>
      <c r="W109">
        <f t="shared" si="118"/>
        <v>0</v>
      </c>
      <c r="X109">
        <f t="shared" si="119"/>
        <v>0</v>
      </c>
      <c r="Y109">
        <f t="shared" si="120"/>
        <v>0</v>
      </c>
      <c r="AA109">
        <v>-1</v>
      </c>
      <c r="AB109">
        <f t="shared" si="121"/>
        <v>5600</v>
      </c>
      <c r="AC109">
        <f t="shared" si="104"/>
        <v>5600</v>
      </c>
      <c r="AD109">
        <f>ROUND((((ET109)-(EU109))+AE109),2)</f>
        <v>0</v>
      </c>
      <c r="AE109">
        <f>ROUND((EU109),2)</f>
        <v>0</v>
      </c>
      <c r="AF109">
        <f>ROUND((EV109),2)</f>
        <v>0</v>
      </c>
      <c r="AG109">
        <f t="shared" si="122"/>
        <v>0</v>
      </c>
      <c r="AH109">
        <f>(EW109)</f>
        <v>0</v>
      </c>
      <c r="AI109">
        <f>(EX109)</f>
        <v>0</v>
      </c>
      <c r="AJ109">
        <f t="shared" si="123"/>
        <v>0</v>
      </c>
      <c r="AK109">
        <v>5600</v>
      </c>
      <c r="AL109">
        <v>5600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95</v>
      </c>
      <c r="AU109">
        <v>47</v>
      </c>
      <c r="AV109">
        <v>1</v>
      </c>
      <c r="AW109">
        <v>1</v>
      </c>
      <c r="AZ109">
        <v>6.11</v>
      </c>
      <c r="BA109">
        <v>1</v>
      </c>
      <c r="BB109">
        <v>1</v>
      </c>
      <c r="BC109">
        <v>6.11</v>
      </c>
      <c r="BD109" t="s">
        <v>1069</v>
      </c>
      <c r="BE109" t="s">
        <v>1069</v>
      </c>
      <c r="BF109" t="s">
        <v>1069</v>
      </c>
      <c r="BG109" t="s">
        <v>1069</v>
      </c>
      <c r="BH109">
        <v>3</v>
      </c>
      <c r="BI109">
        <v>1</v>
      </c>
      <c r="BJ109" t="s">
        <v>1364</v>
      </c>
      <c r="BM109">
        <v>15001</v>
      </c>
      <c r="BN109">
        <v>0</v>
      </c>
      <c r="BO109" t="s">
        <v>1069</v>
      </c>
      <c r="BP109">
        <v>0</v>
      </c>
      <c r="BQ109">
        <v>2</v>
      </c>
      <c r="BR109">
        <v>1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1069</v>
      </c>
      <c r="BZ109">
        <v>105</v>
      </c>
      <c r="CA109">
        <v>55</v>
      </c>
      <c r="CE109">
        <v>0</v>
      </c>
      <c r="CF109">
        <v>0</v>
      </c>
      <c r="CG109">
        <v>0</v>
      </c>
      <c r="CM109">
        <v>0</v>
      </c>
      <c r="CN109" t="s">
        <v>1069</v>
      </c>
      <c r="CO109">
        <v>0</v>
      </c>
      <c r="CP109">
        <f t="shared" si="124"/>
        <v>-2730.44</v>
      </c>
      <c r="CQ109">
        <f t="shared" si="125"/>
        <v>34216</v>
      </c>
      <c r="CR109">
        <f t="shared" si="126"/>
        <v>0</v>
      </c>
      <c r="CS109">
        <f t="shared" si="127"/>
        <v>0</v>
      </c>
      <c r="CT109">
        <f t="shared" si="128"/>
        <v>0</v>
      </c>
      <c r="CU109">
        <f t="shared" si="129"/>
        <v>0</v>
      </c>
      <c r="CV109">
        <f t="shared" si="130"/>
        <v>0</v>
      </c>
      <c r="CW109">
        <f t="shared" si="131"/>
        <v>0</v>
      </c>
      <c r="CX109">
        <f t="shared" si="132"/>
        <v>0</v>
      </c>
      <c r="CY109">
        <f t="shared" si="133"/>
        <v>0</v>
      </c>
      <c r="CZ109">
        <f t="shared" si="134"/>
        <v>0</v>
      </c>
      <c r="DC109" t="s">
        <v>1069</v>
      </c>
      <c r="DD109" t="s">
        <v>1069</v>
      </c>
      <c r="DE109" t="s">
        <v>1069</v>
      </c>
      <c r="DF109" t="s">
        <v>1069</v>
      </c>
      <c r="DG109" t="s">
        <v>1069</v>
      </c>
      <c r="DH109" t="s">
        <v>1069</v>
      </c>
      <c r="DI109" t="s">
        <v>1069</v>
      </c>
      <c r="DJ109" t="s">
        <v>1069</v>
      </c>
      <c r="DK109" t="s">
        <v>1069</v>
      </c>
      <c r="DL109" t="s">
        <v>1069</v>
      </c>
      <c r="DM109" t="s">
        <v>1069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1363</v>
      </c>
      <c r="DW109" t="s">
        <v>1363</v>
      </c>
      <c r="DX109">
        <v>1000</v>
      </c>
      <c r="EE109">
        <v>27029049</v>
      </c>
      <c r="EF109">
        <v>2</v>
      </c>
      <c r="EG109" t="s">
        <v>1085</v>
      </c>
      <c r="EH109">
        <v>0</v>
      </c>
      <c r="EI109" t="s">
        <v>1069</v>
      </c>
      <c r="EJ109">
        <v>1</v>
      </c>
      <c r="EK109">
        <v>15001</v>
      </c>
      <c r="EL109" t="s">
        <v>1169</v>
      </c>
      <c r="EM109" t="s">
        <v>1170</v>
      </c>
      <c r="EO109" t="s">
        <v>1069</v>
      </c>
      <c r="EQ109">
        <v>1024</v>
      </c>
      <c r="ER109">
        <v>5600</v>
      </c>
      <c r="ES109">
        <v>5600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35"/>
        <v>0</v>
      </c>
      <c r="FS109">
        <v>0</v>
      </c>
      <c r="FT109" t="s">
        <v>1089</v>
      </c>
      <c r="FU109" t="s">
        <v>1090</v>
      </c>
      <c r="FX109">
        <v>94.5</v>
      </c>
      <c r="FY109">
        <v>46.75</v>
      </c>
      <c r="GA109" t="s">
        <v>1069</v>
      </c>
      <c r="GD109">
        <v>0</v>
      </c>
      <c r="GF109">
        <v>1310136093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36"/>
        <v>0</v>
      </c>
      <c r="GM109">
        <f t="shared" si="137"/>
        <v>-2730.44</v>
      </c>
      <c r="GN109">
        <f t="shared" si="138"/>
        <v>-2730.44</v>
      </c>
      <c r="GO109">
        <f t="shared" si="139"/>
        <v>0</v>
      </c>
      <c r="GP109">
        <f t="shared" si="140"/>
        <v>0</v>
      </c>
      <c r="GR109">
        <v>0</v>
      </c>
      <c r="GS109">
        <v>3</v>
      </c>
      <c r="GT109">
        <v>0</v>
      </c>
      <c r="GU109" t="s">
        <v>1069</v>
      </c>
      <c r="GV109">
        <f t="shared" si="141"/>
        <v>0</v>
      </c>
      <c r="GW109">
        <v>1</v>
      </c>
      <c r="GX109">
        <f t="shared" si="142"/>
        <v>0</v>
      </c>
      <c r="HA109">
        <v>0</v>
      </c>
      <c r="HB109">
        <v>0</v>
      </c>
      <c r="HC109">
        <f t="shared" si="143"/>
        <v>0</v>
      </c>
      <c r="IK109">
        <v>0</v>
      </c>
    </row>
    <row r="110" spans="1:245">
      <c r="A110">
        <v>17</v>
      </c>
      <c r="B110">
        <v>1</v>
      </c>
      <c r="C110">
        <f ca="1">ROW(SmtRes!A313)</f>
        <v>313</v>
      </c>
      <c r="D110">
        <f ca="1">ROW(EtalonRes!A316)</f>
        <v>316</v>
      </c>
      <c r="E110" t="s">
        <v>1365</v>
      </c>
      <c r="F110" t="s">
        <v>1366</v>
      </c>
      <c r="G110" t="s">
        <v>1367</v>
      </c>
      <c r="H110" t="s">
        <v>1105</v>
      </c>
      <c r="I110">
        <f>ROUND(48.5/100,9)</f>
        <v>0.48499999999999999</v>
      </c>
      <c r="J110">
        <v>0</v>
      </c>
      <c r="O110">
        <f t="shared" si="110"/>
        <v>301.43</v>
      </c>
      <c r="P110">
        <f t="shared" si="111"/>
        <v>106.68</v>
      </c>
      <c r="Q110">
        <f t="shared" si="112"/>
        <v>0</v>
      </c>
      <c r="R110">
        <f t="shared" si="113"/>
        <v>0</v>
      </c>
      <c r="S110">
        <f t="shared" si="114"/>
        <v>194.75</v>
      </c>
      <c r="T110">
        <f t="shared" si="115"/>
        <v>0</v>
      </c>
      <c r="U110">
        <f t="shared" si="116"/>
        <v>3.7369249999999994</v>
      </c>
      <c r="V110">
        <f t="shared" si="117"/>
        <v>0</v>
      </c>
      <c r="W110">
        <f t="shared" si="118"/>
        <v>0</v>
      </c>
      <c r="X110">
        <f t="shared" si="119"/>
        <v>206.44</v>
      </c>
      <c r="Y110">
        <f t="shared" si="120"/>
        <v>105.17</v>
      </c>
      <c r="AA110">
        <v>27906248</v>
      </c>
      <c r="AB110">
        <f t="shared" si="121"/>
        <v>101.72</v>
      </c>
      <c r="AC110">
        <f t="shared" si="104"/>
        <v>36</v>
      </c>
      <c r="AD110">
        <f>ROUND(((((ET110*1.25))-((EU110*1.25)))+AE110),2)</f>
        <v>0</v>
      </c>
      <c r="AE110">
        <f>ROUND(((EU110*1.25)),2)</f>
        <v>0</v>
      </c>
      <c r="AF110">
        <f>ROUND(((EV110*1.15)),2)</f>
        <v>65.72</v>
      </c>
      <c r="AG110">
        <f t="shared" si="122"/>
        <v>0</v>
      </c>
      <c r="AH110">
        <f>((EW110*1.15))</f>
        <v>7.7049999999999992</v>
      </c>
      <c r="AI110">
        <f>((EX110*1.25))</f>
        <v>0</v>
      </c>
      <c r="AJ110">
        <f t="shared" si="123"/>
        <v>0</v>
      </c>
      <c r="AK110">
        <v>93.15</v>
      </c>
      <c r="AL110">
        <v>36</v>
      </c>
      <c r="AM110">
        <v>0</v>
      </c>
      <c r="AN110">
        <v>0</v>
      </c>
      <c r="AO110">
        <v>57.15</v>
      </c>
      <c r="AP110">
        <v>0</v>
      </c>
      <c r="AQ110">
        <v>6.7</v>
      </c>
      <c r="AR110">
        <v>0</v>
      </c>
      <c r="AS110">
        <v>0</v>
      </c>
      <c r="AT110">
        <v>106</v>
      </c>
      <c r="AU110">
        <v>54</v>
      </c>
      <c r="AV110">
        <v>1</v>
      </c>
      <c r="AW110">
        <v>1</v>
      </c>
      <c r="AZ110">
        <v>6.11</v>
      </c>
      <c r="BA110">
        <v>6.11</v>
      </c>
      <c r="BB110">
        <v>6.11</v>
      </c>
      <c r="BC110">
        <v>6.11</v>
      </c>
      <c r="BD110" t="s">
        <v>1069</v>
      </c>
      <c r="BE110" t="s">
        <v>1069</v>
      </c>
      <c r="BF110" t="s">
        <v>1069</v>
      </c>
      <c r="BG110" t="s">
        <v>1069</v>
      </c>
      <c r="BH110">
        <v>0</v>
      </c>
      <c r="BI110">
        <v>1</v>
      </c>
      <c r="BJ110" t="s">
        <v>1368</v>
      </c>
      <c r="BM110">
        <v>10001</v>
      </c>
      <c r="BN110">
        <v>0</v>
      </c>
      <c r="BO110" t="s">
        <v>1069</v>
      </c>
      <c r="BP110">
        <v>0</v>
      </c>
      <c r="BQ110">
        <v>2</v>
      </c>
      <c r="BR110">
        <v>0</v>
      </c>
      <c r="BS110">
        <v>6.11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1069</v>
      </c>
      <c r="BZ110">
        <v>118</v>
      </c>
      <c r="CA110">
        <v>63</v>
      </c>
      <c r="CE110">
        <v>0</v>
      </c>
      <c r="CF110">
        <v>0</v>
      </c>
      <c r="CG110">
        <v>0</v>
      </c>
      <c r="CM110">
        <v>0</v>
      </c>
      <c r="CN110" t="s">
        <v>359</v>
      </c>
      <c r="CO110">
        <v>0</v>
      </c>
      <c r="CP110">
        <f t="shared" si="124"/>
        <v>301.43</v>
      </c>
      <c r="CQ110">
        <f t="shared" si="125"/>
        <v>219.96</v>
      </c>
      <c r="CR110">
        <f t="shared" si="126"/>
        <v>0</v>
      </c>
      <c r="CS110">
        <f t="shared" si="127"/>
        <v>0</v>
      </c>
      <c r="CT110">
        <f t="shared" si="128"/>
        <v>401.54920000000004</v>
      </c>
      <c r="CU110">
        <f t="shared" si="129"/>
        <v>0</v>
      </c>
      <c r="CV110">
        <f t="shared" si="130"/>
        <v>7.7049999999999992</v>
      </c>
      <c r="CW110">
        <f t="shared" si="131"/>
        <v>0</v>
      </c>
      <c r="CX110">
        <f t="shared" si="132"/>
        <v>0</v>
      </c>
      <c r="CY110">
        <f t="shared" si="133"/>
        <v>206.435</v>
      </c>
      <c r="CZ110">
        <f t="shared" si="134"/>
        <v>105.16500000000001</v>
      </c>
      <c r="DC110" t="s">
        <v>1069</v>
      </c>
      <c r="DD110" t="s">
        <v>1069</v>
      </c>
      <c r="DE110" t="s">
        <v>1083</v>
      </c>
      <c r="DF110" t="s">
        <v>1083</v>
      </c>
      <c r="DG110" t="s">
        <v>1084</v>
      </c>
      <c r="DH110" t="s">
        <v>1069</v>
      </c>
      <c r="DI110" t="s">
        <v>1084</v>
      </c>
      <c r="DJ110" t="s">
        <v>1083</v>
      </c>
      <c r="DK110" t="s">
        <v>1069</v>
      </c>
      <c r="DL110" t="s">
        <v>1069</v>
      </c>
      <c r="DM110" t="s">
        <v>1069</v>
      </c>
      <c r="DN110">
        <v>0</v>
      </c>
      <c r="DO110">
        <v>0</v>
      </c>
      <c r="DP110">
        <v>1</v>
      </c>
      <c r="DQ110">
        <v>1</v>
      </c>
      <c r="DU110">
        <v>1003</v>
      </c>
      <c r="DV110" t="s">
        <v>1105</v>
      </c>
      <c r="DW110" t="s">
        <v>1105</v>
      </c>
      <c r="DX110">
        <v>100</v>
      </c>
      <c r="EE110">
        <v>27029023</v>
      </c>
      <c r="EF110">
        <v>2</v>
      </c>
      <c r="EG110" t="s">
        <v>1085</v>
      </c>
      <c r="EH110">
        <v>0</v>
      </c>
      <c r="EI110" t="s">
        <v>1069</v>
      </c>
      <c r="EJ110">
        <v>1</v>
      </c>
      <c r="EK110">
        <v>10001</v>
      </c>
      <c r="EL110" t="s">
        <v>1138</v>
      </c>
      <c r="EM110" t="s">
        <v>1139</v>
      </c>
      <c r="EO110" t="s">
        <v>1088</v>
      </c>
      <c r="EQ110">
        <v>131072</v>
      </c>
      <c r="ER110">
        <v>93.15</v>
      </c>
      <c r="ES110">
        <v>36</v>
      </c>
      <c r="ET110">
        <v>0</v>
      </c>
      <c r="EU110">
        <v>0</v>
      </c>
      <c r="EV110">
        <v>57.15</v>
      </c>
      <c r="EW110">
        <v>6.7</v>
      </c>
      <c r="EX110">
        <v>0</v>
      </c>
      <c r="EY110">
        <v>0</v>
      </c>
      <c r="FQ110">
        <v>0</v>
      </c>
      <c r="FR110">
        <f t="shared" si="135"/>
        <v>0</v>
      </c>
      <c r="FS110">
        <v>0</v>
      </c>
      <c r="FT110" t="s">
        <v>1089</v>
      </c>
      <c r="FU110" t="s">
        <v>1090</v>
      </c>
      <c r="FX110">
        <v>106.2</v>
      </c>
      <c r="FY110">
        <v>53.55</v>
      </c>
      <c r="GA110" t="s">
        <v>1069</v>
      </c>
      <c r="GD110">
        <v>0</v>
      </c>
      <c r="GF110">
        <v>1102471525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36"/>
        <v>0</v>
      </c>
      <c r="GM110">
        <f t="shared" si="137"/>
        <v>613.04</v>
      </c>
      <c r="GN110">
        <f t="shared" si="138"/>
        <v>613.04</v>
      </c>
      <c r="GO110">
        <f t="shared" si="139"/>
        <v>0</v>
      </c>
      <c r="GP110">
        <f t="shared" si="140"/>
        <v>0</v>
      </c>
      <c r="GR110">
        <v>0</v>
      </c>
      <c r="GS110">
        <v>3</v>
      </c>
      <c r="GT110">
        <v>0</v>
      </c>
      <c r="GU110" t="s">
        <v>1069</v>
      </c>
      <c r="GV110">
        <f t="shared" si="141"/>
        <v>0</v>
      </c>
      <c r="GW110">
        <v>1</v>
      </c>
      <c r="GX110">
        <f t="shared" si="142"/>
        <v>0</v>
      </c>
      <c r="HA110">
        <v>0</v>
      </c>
      <c r="HB110">
        <v>0</v>
      </c>
      <c r="HC110">
        <f t="shared" si="143"/>
        <v>0</v>
      </c>
      <c r="IK110">
        <v>0</v>
      </c>
    </row>
    <row r="111" spans="1:245">
      <c r="A111">
        <v>18</v>
      </c>
      <c r="B111">
        <v>1</v>
      </c>
      <c r="C111">
        <v>312</v>
      </c>
      <c r="E111" t="s">
        <v>1369</v>
      </c>
      <c r="F111" t="s">
        <v>1370</v>
      </c>
      <c r="G111" t="s">
        <v>1371</v>
      </c>
      <c r="H111" t="s">
        <v>1372</v>
      </c>
      <c r="I111">
        <f>I110*J111</f>
        <v>4.8499999999999996</v>
      </c>
      <c r="J111">
        <v>10</v>
      </c>
      <c r="O111">
        <f t="shared" si="110"/>
        <v>758.62</v>
      </c>
      <c r="P111">
        <f t="shared" si="111"/>
        <v>758.62</v>
      </c>
      <c r="Q111">
        <f t="shared" si="112"/>
        <v>0</v>
      </c>
      <c r="R111">
        <f t="shared" si="113"/>
        <v>0</v>
      </c>
      <c r="S111">
        <f t="shared" si="114"/>
        <v>0</v>
      </c>
      <c r="T111">
        <f t="shared" si="115"/>
        <v>0</v>
      </c>
      <c r="U111">
        <f t="shared" si="116"/>
        <v>0</v>
      </c>
      <c r="V111">
        <f t="shared" si="117"/>
        <v>0</v>
      </c>
      <c r="W111">
        <f t="shared" si="118"/>
        <v>0</v>
      </c>
      <c r="X111">
        <f t="shared" si="119"/>
        <v>0</v>
      </c>
      <c r="Y111">
        <f t="shared" si="120"/>
        <v>0</v>
      </c>
      <c r="AA111">
        <v>27906248</v>
      </c>
      <c r="AB111">
        <f t="shared" si="121"/>
        <v>25.6</v>
      </c>
      <c r="AC111">
        <f t="shared" si="104"/>
        <v>25.6</v>
      </c>
      <c r="AD111">
        <f>ROUND((((ET111)-(EU111))+AE111),2)</f>
        <v>0</v>
      </c>
      <c r="AE111">
        <f>ROUND((EU111),2)</f>
        <v>0</v>
      </c>
      <c r="AF111">
        <f>ROUND((EV111),2)</f>
        <v>0</v>
      </c>
      <c r="AG111">
        <f t="shared" si="122"/>
        <v>0</v>
      </c>
      <c r="AH111">
        <f>(EW111)</f>
        <v>0</v>
      </c>
      <c r="AI111">
        <f>(EX111)</f>
        <v>0</v>
      </c>
      <c r="AJ111">
        <f t="shared" si="123"/>
        <v>0</v>
      </c>
      <c r="AK111">
        <v>25.6</v>
      </c>
      <c r="AL111">
        <v>25.6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106</v>
      </c>
      <c r="AU111">
        <v>54</v>
      </c>
      <c r="AV111">
        <v>1</v>
      </c>
      <c r="AW111">
        <v>1</v>
      </c>
      <c r="AZ111">
        <v>6.11</v>
      </c>
      <c r="BA111">
        <v>1</v>
      </c>
      <c r="BB111">
        <v>1</v>
      </c>
      <c r="BC111">
        <v>6.11</v>
      </c>
      <c r="BD111" t="s">
        <v>1069</v>
      </c>
      <c r="BE111" t="s">
        <v>1069</v>
      </c>
      <c r="BF111" t="s">
        <v>1069</v>
      </c>
      <c r="BG111" t="s">
        <v>1069</v>
      </c>
      <c r="BH111">
        <v>3</v>
      </c>
      <c r="BI111">
        <v>1</v>
      </c>
      <c r="BJ111" t="s">
        <v>1373</v>
      </c>
      <c r="BM111">
        <v>10001</v>
      </c>
      <c r="BN111">
        <v>0</v>
      </c>
      <c r="BO111" t="s">
        <v>1069</v>
      </c>
      <c r="BP111">
        <v>0</v>
      </c>
      <c r="BQ111">
        <v>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1069</v>
      </c>
      <c r="BZ111">
        <v>118</v>
      </c>
      <c r="CA111">
        <v>63</v>
      </c>
      <c r="CE111">
        <v>0</v>
      </c>
      <c r="CF111">
        <v>0</v>
      </c>
      <c r="CG111">
        <v>0</v>
      </c>
      <c r="CM111">
        <v>0</v>
      </c>
      <c r="CN111" t="s">
        <v>1069</v>
      </c>
      <c r="CO111">
        <v>0</v>
      </c>
      <c r="CP111">
        <f t="shared" si="124"/>
        <v>758.62</v>
      </c>
      <c r="CQ111">
        <f t="shared" si="125"/>
        <v>156.41600000000003</v>
      </c>
      <c r="CR111">
        <f t="shared" si="126"/>
        <v>0</v>
      </c>
      <c r="CS111">
        <f t="shared" si="127"/>
        <v>0</v>
      </c>
      <c r="CT111">
        <f t="shared" si="128"/>
        <v>0</v>
      </c>
      <c r="CU111">
        <f t="shared" si="129"/>
        <v>0</v>
      </c>
      <c r="CV111">
        <f t="shared" si="130"/>
        <v>0</v>
      </c>
      <c r="CW111">
        <f t="shared" si="131"/>
        <v>0</v>
      </c>
      <c r="CX111">
        <f t="shared" si="132"/>
        <v>0</v>
      </c>
      <c r="CY111">
        <f t="shared" si="133"/>
        <v>0</v>
      </c>
      <c r="CZ111">
        <f t="shared" si="134"/>
        <v>0</v>
      </c>
      <c r="DC111" t="s">
        <v>1069</v>
      </c>
      <c r="DD111" t="s">
        <v>1069</v>
      </c>
      <c r="DE111" t="s">
        <v>1069</v>
      </c>
      <c r="DF111" t="s">
        <v>1069</v>
      </c>
      <c r="DG111" t="s">
        <v>1069</v>
      </c>
      <c r="DH111" t="s">
        <v>1069</v>
      </c>
      <c r="DI111" t="s">
        <v>1069</v>
      </c>
      <c r="DJ111" t="s">
        <v>1069</v>
      </c>
      <c r="DK111" t="s">
        <v>1069</v>
      </c>
      <c r="DL111" t="s">
        <v>1069</v>
      </c>
      <c r="DM111" t="s">
        <v>1069</v>
      </c>
      <c r="DN111">
        <v>0</v>
      </c>
      <c r="DO111">
        <v>0</v>
      </c>
      <c r="DP111">
        <v>1</v>
      </c>
      <c r="DQ111">
        <v>1</v>
      </c>
      <c r="DU111">
        <v>1003</v>
      </c>
      <c r="DV111" t="s">
        <v>1372</v>
      </c>
      <c r="DW111" t="s">
        <v>1372</v>
      </c>
      <c r="DX111">
        <v>10</v>
      </c>
      <c r="EE111">
        <v>27029023</v>
      </c>
      <c r="EF111">
        <v>2</v>
      </c>
      <c r="EG111" t="s">
        <v>1085</v>
      </c>
      <c r="EH111">
        <v>0</v>
      </c>
      <c r="EI111" t="s">
        <v>1069</v>
      </c>
      <c r="EJ111">
        <v>1</v>
      </c>
      <c r="EK111">
        <v>10001</v>
      </c>
      <c r="EL111" t="s">
        <v>1138</v>
      </c>
      <c r="EM111" t="s">
        <v>1139</v>
      </c>
      <c r="EO111" t="s">
        <v>1069</v>
      </c>
      <c r="EQ111">
        <v>0</v>
      </c>
      <c r="ER111">
        <v>25.6</v>
      </c>
      <c r="ES111">
        <v>25.6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5"/>
        <v>0</v>
      </c>
      <c r="FS111">
        <v>0</v>
      </c>
      <c r="FT111" t="s">
        <v>1089</v>
      </c>
      <c r="FU111" t="s">
        <v>1090</v>
      </c>
      <c r="FX111">
        <v>106.2</v>
      </c>
      <c r="FY111">
        <v>53.55</v>
      </c>
      <c r="GA111" t="s">
        <v>1069</v>
      </c>
      <c r="GD111">
        <v>0</v>
      </c>
      <c r="GF111">
        <v>-1799600013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36"/>
        <v>0</v>
      </c>
      <c r="GM111">
        <f t="shared" si="137"/>
        <v>758.62</v>
      </c>
      <c r="GN111">
        <f t="shared" si="138"/>
        <v>758.62</v>
      </c>
      <c r="GO111">
        <f t="shared" si="139"/>
        <v>0</v>
      </c>
      <c r="GP111">
        <f t="shared" si="140"/>
        <v>0</v>
      </c>
      <c r="GR111">
        <v>0</v>
      </c>
      <c r="GS111">
        <v>3</v>
      </c>
      <c r="GT111">
        <v>0</v>
      </c>
      <c r="GU111" t="s">
        <v>1069</v>
      </c>
      <c r="GV111">
        <f t="shared" si="141"/>
        <v>0</v>
      </c>
      <c r="GW111">
        <v>1</v>
      </c>
      <c r="GX111">
        <f t="shared" si="142"/>
        <v>0</v>
      </c>
      <c r="HA111">
        <v>0</v>
      </c>
      <c r="HB111">
        <v>0</v>
      </c>
      <c r="HC111">
        <f t="shared" si="143"/>
        <v>0</v>
      </c>
      <c r="IK111">
        <v>0</v>
      </c>
    </row>
    <row r="112" spans="1:245">
      <c r="A112">
        <v>17</v>
      </c>
      <c r="B112">
        <v>1</v>
      </c>
      <c r="C112">
        <f ca="1">ROW(SmtRes!A320)</f>
        <v>320</v>
      </c>
      <c r="D112">
        <f ca="1">ROW(EtalonRes!A323)</f>
        <v>323</v>
      </c>
      <c r="E112" t="s">
        <v>1374</v>
      </c>
      <c r="F112" t="s">
        <v>1375</v>
      </c>
      <c r="G112" t="s">
        <v>1376</v>
      </c>
      <c r="H112" t="s">
        <v>1081</v>
      </c>
      <c r="I112">
        <f>ROUND(5.7/100,9)</f>
        <v>5.7000000000000002E-2</v>
      </c>
      <c r="J112">
        <v>0</v>
      </c>
      <c r="O112">
        <f t="shared" si="110"/>
        <v>28.19</v>
      </c>
      <c r="P112">
        <f t="shared" si="111"/>
        <v>0.64</v>
      </c>
      <c r="Q112">
        <f t="shared" si="112"/>
        <v>1.27</v>
      </c>
      <c r="R112">
        <f t="shared" si="113"/>
        <v>0.25</v>
      </c>
      <c r="S112">
        <f t="shared" si="114"/>
        <v>26.28</v>
      </c>
      <c r="T112">
        <f t="shared" si="115"/>
        <v>0</v>
      </c>
      <c r="U112">
        <f t="shared" si="116"/>
        <v>0.5132565</v>
      </c>
      <c r="V112">
        <f t="shared" si="117"/>
        <v>3.5625000000000001E-3</v>
      </c>
      <c r="W112">
        <f t="shared" si="118"/>
        <v>0</v>
      </c>
      <c r="X112">
        <f t="shared" si="119"/>
        <v>25.2</v>
      </c>
      <c r="Y112">
        <f t="shared" si="120"/>
        <v>12.47</v>
      </c>
      <c r="AA112">
        <v>27906248</v>
      </c>
      <c r="AB112">
        <f t="shared" si="121"/>
        <v>80.94</v>
      </c>
      <c r="AC112">
        <f t="shared" ref="AC112:AC128" si="144">ROUND((ES112),2)</f>
        <v>1.84</v>
      </c>
      <c r="AD112">
        <f>ROUND(((((ET112*1.25))-((EU112*1.25)))+AE112),2)</f>
        <v>3.64</v>
      </c>
      <c r="AE112">
        <f>ROUND(((EU112*1.25)),2)</f>
        <v>0.73</v>
      </c>
      <c r="AF112">
        <f>ROUND(((EV112*1.15)),2)</f>
        <v>75.459999999999994</v>
      </c>
      <c r="AG112">
        <f t="shared" si="122"/>
        <v>0</v>
      </c>
      <c r="AH112">
        <f>((EW112*1.15))</f>
        <v>9.0045000000000002</v>
      </c>
      <c r="AI112">
        <f>((EX112*1.25))</f>
        <v>6.25E-2</v>
      </c>
      <c r="AJ112">
        <f t="shared" si="123"/>
        <v>0</v>
      </c>
      <c r="AK112">
        <v>70.37</v>
      </c>
      <c r="AL112">
        <v>1.84</v>
      </c>
      <c r="AM112">
        <v>2.91</v>
      </c>
      <c r="AN112">
        <v>0.57999999999999996</v>
      </c>
      <c r="AO112">
        <v>65.62</v>
      </c>
      <c r="AP112">
        <v>0</v>
      </c>
      <c r="AQ112">
        <v>7.83</v>
      </c>
      <c r="AR112">
        <v>0.05</v>
      </c>
      <c r="AS112">
        <v>0</v>
      </c>
      <c r="AT112">
        <v>95</v>
      </c>
      <c r="AU112">
        <v>47</v>
      </c>
      <c r="AV112">
        <v>1</v>
      </c>
      <c r="AW112">
        <v>1</v>
      </c>
      <c r="AZ112">
        <v>6.11</v>
      </c>
      <c r="BA112">
        <v>6.11</v>
      </c>
      <c r="BB112">
        <v>6.11</v>
      </c>
      <c r="BC112">
        <v>6.11</v>
      </c>
      <c r="BD112" t="s">
        <v>1069</v>
      </c>
      <c r="BE112" t="s">
        <v>1069</v>
      </c>
      <c r="BF112" t="s">
        <v>1069</v>
      </c>
      <c r="BG112" t="s">
        <v>1069</v>
      </c>
      <c r="BH112">
        <v>0</v>
      </c>
      <c r="BI112">
        <v>1</v>
      </c>
      <c r="BJ112" t="s">
        <v>1377</v>
      </c>
      <c r="BM112">
        <v>15001</v>
      </c>
      <c r="BN112">
        <v>0</v>
      </c>
      <c r="BO112" t="s">
        <v>1069</v>
      </c>
      <c r="BP112">
        <v>0</v>
      </c>
      <c r="BQ112">
        <v>2</v>
      </c>
      <c r="BR112">
        <v>0</v>
      </c>
      <c r="BS112">
        <v>6.11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1069</v>
      </c>
      <c r="BZ112">
        <v>105</v>
      </c>
      <c r="CA112">
        <v>55</v>
      </c>
      <c r="CE112">
        <v>0</v>
      </c>
      <c r="CF112">
        <v>0</v>
      </c>
      <c r="CG112">
        <v>0</v>
      </c>
      <c r="CM112">
        <v>0</v>
      </c>
      <c r="CN112" t="s">
        <v>359</v>
      </c>
      <c r="CO112">
        <v>0</v>
      </c>
      <c r="CP112">
        <f t="shared" si="124"/>
        <v>28.19</v>
      </c>
      <c r="CQ112">
        <f t="shared" si="125"/>
        <v>11.242400000000002</v>
      </c>
      <c r="CR112">
        <f t="shared" si="126"/>
        <v>22.240400000000001</v>
      </c>
      <c r="CS112">
        <f t="shared" si="127"/>
        <v>4.4603000000000002</v>
      </c>
      <c r="CT112">
        <f t="shared" si="128"/>
        <v>461.06059999999997</v>
      </c>
      <c r="CU112">
        <f t="shared" si="129"/>
        <v>0</v>
      </c>
      <c r="CV112">
        <f t="shared" si="130"/>
        <v>9.0045000000000002</v>
      </c>
      <c r="CW112">
        <f t="shared" si="131"/>
        <v>6.25E-2</v>
      </c>
      <c r="CX112">
        <f t="shared" si="132"/>
        <v>0</v>
      </c>
      <c r="CY112">
        <f t="shared" si="133"/>
        <v>25.203499999999998</v>
      </c>
      <c r="CZ112">
        <f t="shared" si="134"/>
        <v>12.469100000000001</v>
      </c>
      <c r="DC112" t="s">
        <v>1069</v>
      </c>
      <c r="DD112" t="s">
        <v>1069</v>
      </c>
      <c r="DE112" t="s">
        <v>1083</v>
      </c>
      <c r="DF112" t="s">
        <v>1083</v>
      </c>
      <c r="DG112" t="s">
        <v>1084</v>
      </c>
      <c r="DH112" t="s">
        <v>1069</v>
      </c>
      <c r="DI112" t="s">
        <v>1084</v>
      </c>
      <c r="DJ112" t="s">
        <v>1083</v>
      </c>
      <c r="DK112" t="s">
        <v>1069</v>
      </c>
      <c r="DL112" t="s">
        <v>1069</v>
      </c>
      <c r="DM112" t="s">
        <v>1069</v>
      </c>
      <c r="DN112">
        <v>0</v>
      </c>
      <c r="DO112">
        <v>0</v>
      </c>
      <c r="DP112">
        <v>1</v>
      </c>
      <c r="DQ112">
        <v>1</v>
      </c>
      <c r="DU112">
        <v>1005</v>
      </c>
      <c r="DV112" t="s">
        <v>1081</v>
      </c>
      <c r="DW112" t="s">
        <v>1081</v>
      </c>
      <c r="DX112">
        <v>100</v>
      </c>
      <c r="EE112">
        <v>27029049</v>
      </c>
      <c r="EF112">
        <v>2</v>
      </c>
      <c r="EG112" t="s">
        <v>1085</v>
      </c>
      <c r="EH112">
        <v>0</v>
      </c>
      <c r="EI112" t="s">
        <v>1069</v>
      </c>
      <c r="EJ112">
        <v>1</v>
      </c>
      <c r="EK112">
        <v>15001</v>
      </c>
      <c r="EL112" t="s">
        <v>1169</v>
      </c>
      <c r="EM112" t="s">
        <v>1170</v>
      </c>
      <c r="EO112" t="s">
        <v>1088</v>
      </c>
      <c r="EQ112">
        <v>131072</v>
      </c>
      <c r="ER112">
        <v>70.37</v>
      </c>
      <c r="ES112">
        <v>1.84</v>
      </c>
      <c r="ET112">
        <v>2.91</v>
      </c>
      <c r="EU112">
        <v>0.57999999999999996</v>
      </c>
      <c r="EV112">
        <v>65.62</v>
      </c>
      <c r="EW112">
        <v>7.83</v>
      </c>
      <c r="EX112">
        <v>0.05</v>
      </c>
      <c r="EY112">
        <v>0</v>
      </c>
      <c r="FQ112">
        <v>0</v>
      </c>
      <c r="FR112">
        <f t="shared" si="135"/>
        <v>0</v>
      </c>
      <c r="FS112">
        <v>0</v>
      </c>
      <c r="FT112" t="s">
        <v>1089</v>
      </c>
      <c r="FU112" t="s">
        <v>1090</v>
      </c>
      <c r="FX112">
        <v>94.5</v>
      </c>
      <c r="FY112">
        <v>46.75</v>
      </c>
      <c r="GA112" t="s">
        <v>1069</v>
      </c>
      <c r="GD112">
        <v>0</v>
      </c>
      <c r="GF112">
        <v>-32024417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36"/>
        <v>0</v>
      </c>
      <c r="GM112">
        <f t="shared" si="137"/>
        <v>65.86</v>
      </c>
      <c r="GN112">
        <f t="shared" si="138"/>
        <v>65.86</v>
      </c>
      <c r="GO112">
        <f t="shared" si="139"/>
        <v>0</v>
      </c>
      <c r="GP112">
        <f t="shared" si="140"/>
        <v>0</v>
      </c>
      <c r="GR112">
        <v>0</v>
      </c>
      <c r="GS112">
        <v>3</v>
      </c>
      <c r="GT112">
        <v>0</v>
      </c>
      <c r="GU112" t="s">
        <v>1069</v>
      </c>
      <c r="GV112">
        <f t="shared" si="141"/>
        <v>0</v>
      </c>
      <c r="GW112">
        <v>1</v>
      </c>
      <c r="GX112">
        <f t="shared" si="142"/>
        <v>0</v>
      </c>
      <c r="HA112">
        <v>0</v>
      </c>
      <c r="HB112">
        <v>0</v>
      </c>
      <c r="HC112">
        <f t="shared" si="143"/>
        <v>0</v>
      </c>
      <c r="IK112">
        <v>0</v>
      </c>
    </row>
    <row r="113" spans="1:245">
      <c r="A113">
        <v>18</v>
      </c>
      <c r="B113">
        <v>1</v>
      </c>
      <c r="C113">
        <v>320</v>
      </c>
      <c r="E113" t="s">
        <v>1378</v>
      </c>
      <c r="F113" t="s">
        <v>1265</v>
      </c>
      <c r="G113" t="s">
        <v>1266</v>
      </c>
      <c r="H113" t="s">
        <v>1094</v>
      </c>
      <c r="I113">
        <f>I112*J113</f>
        <v>6.8400000000000004E-4</v>
      </c>
      <c r="J113">
        <v>1.2E-2</v>
      </c>
      <c r="O113">
        <f t="shared" si="110"/>
        <v>93.97</v>
      </c>
      <c r="P113">
        <f t="shared" si="111"/>
        <v>93.97</v>
      </c>
      <c r="Q113">
        <f t="shared" si="112"/>
        <v>0</v>
      </c>
      <c r="R113">
        <f t="shared" si="113"/>
        <v>0</v>
      </c>
      <c r="S113">
        <f t="shared" si="114"/>
        <v>0</v>
      </c>
      <c r="T113">
        <f t="shared" si="115"/>
        <v>0</v>
      </c>
      <c r="U113">
        <f t="shared" si="116"/>
        <v>0</v>
      </c>
      <c r="V113">
        <f t="shared" si="117"/>
        <v>0</v>
      </c>
      <c r="W113">
        <f t="shared" si="118"/>
        <v>0</v>
      </c>
      <c r="X113">
        <f t="shared" si="119"/>
        <v>0</v>
      </c>
      <c r="Y113">
        <f t="shared" si="120"/>
        <v>0</v>
      </c>
      <c r="AA113">
        <v>27906248</v>
      </c>
      <c r="AB113">
        <f t="shared" si="121"/>
        <v>22484.66</v>
      </c>
      <c r="AC113">
        <f t="shared" si="144"/>
        <v>22484.66</v>
      </c>
      <c r="AD113">
        <f>ROUND((((ET113)-(EU113))+AE113),2)</f>
        <v>0</v>
      </c>
      <c r="AE113">
        <f>ROUND((EU113),2)</f>
        <v>0</v>
      </c>
      <c r="AF113">
        <f>ROUND((EV113),2)</f>
        <v>0</v>
      </c>
      <c r="AG113">
        <f t="shared" si="122"/>
        <v>0</v>
      </c>
      <c r="AH113">
        <f>(EW113)</f>
        <v>0</v>
      </c>
      <c r="AI113">
        <f>(EX113)</f>
        <v>0</v>
      </c>
      <c r="AJ113">
        <f t="shared" si="123"/>
        <v>0</v>
      </c>
      <c r="AK113">
        <v>22484.66</v>
      </c>
      <c r="AL113">
        <v>22484.66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47</v>
      </c>
      <c r="AV113">
        <v>1</v>
      </c>
      <c r="AW113">
        <v>1</v>
      </c>
      <c r="AZ113">
        <v>6.11</v>
      </c>
      <c r="BA113">
        <v>1</v>
      </c>
      <c r="BB113">
        <v>1</v>
      </c>
      <c r="BC113">
        <v>6.11</v>
      </c>
      <c r="BD113" t="s">
        <v>1069</v>
      </c>
      <c r="BE113" t="s">
        <v>1069</v>
      </c>
      <c r="BF113" t="s">
        <v>1069</v>
      </c>
      <c r="BG113" t="s">
        <v>1069</v>
      </c>
      <c r="BH113">
        <v>3</v>
      </c>
      <c r="BI113">
        <v>1</v>
      </c>
      <c r="BJ113" t="s">
        <v>1267</v>
      </c>
      <c r="BM113">
        <v>15001</v>
      </c>
      <c r="BN113">
        <v>0</v>
      </c>
      <c r="BO113" t="s">
        <v>1069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1069</v>
      </c>
      <c r="BZ113">
        <v>105</v>
      </c>
      <c r="CA113">
        <v>55</v>
      </c>
      <c r="CE113">
        <v>0</v>
      </c>
      <c r="CF113">
        <v>0</v>
      </c>
      <c r="CG113">
        <v>0</v>
      </c>
      <c r="CM113">
        <v>0</v>
      </c>
      <c r="CN113" t="s">
        <v>1069</v>
      </c>
      <c r="CO113">
        <v>0</v>
      </c>
      <c r="CP113">
        <f t="shared" si="124"/>
        <v>93.97</v>
      </c>
      <c r="CQ113">
        <f t="shared" si="125"/>
        <v>137381.2726</v>
      </c>
      <c r="CR113">
        <f t="shared" si="126"/>
        <v>0</v>
      </c>
      <c r="CS113">
        <f t="shared" si="127"/>
        <v>0</v>
      </c>
      <c r="CT113">
        <f t="shared" si="128"/>
        <v>0</v>
      </c>
      <c r="CU113">
        <f t="shared" si="129"/>
        <v>0</v>
      </c>
      <c r="CV113">
        <f t="shared" si="130"/>
        <v>0</v>
      </c>
      <c r="CW113">
        <f t="shared" si="131"/>
        <v>0</v>
      </c>
      <c r="CX113">
        <f t="shared" si="132"/>
        <v>0</v>
      </c>
      <c r="CY113">
        <f t="shared" si="133"/>
        <v>0</v>
      </c>
      <c r="CZ113">
        <f t="shared" si="134"/>
        <v>0</v>
      </c>
      <c r="DC113" t="s">
        <v>1069</v>
      </c>
      <c r="DD113" t="s">
        <v>1069</v>
      </c>
      <c r="DE113" t="s">
        <v>1069</v>
      </c>
      <c r="DF113" t="s">
        <v>1069</v>
      </c>
      <c r="DG113" t="s">
        <v>1069</v>
      </c>
      <c r="DH113" t="s">
        <v>1069</v>
      </c>
      <c r="DI113" t="s">
        <v>1069</v>
      </c>
      <c r="DJ113" t="s">
        <v>1069</v>
      </c>
      <c r="DK113" t="s">
        <v>1069</v>
      </c>
      <c r="DL113" t="s">
        <v>1069</v>
      </c>
      <c r="DM113" t="s">
        <v>1069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1094</v>
      </c>
      <c r="DW113" t="s">
        <v>1094</v>
      </c>
      <c r="DX113">
        <v>1000</v>
      </c>
      <c r="EE113">
        <v>27029049</v>
      </c>
      <c r="EF113">
        <v>2</v>
      </c>
      <c r="EG113" t="s">
        <v>1085</v>
      </c>
      <c r="EH113">
        <v>0</v>
      </c>
      <c r="EI113" t="s">
        <v>1069</v>
      </c>
      <c r="EJ113">
        <v>1</v>
      </c>
      <c r="EK113">
        <v>15001</v>
      </c>
      <c r="EL113" t="s">
        <v>1169</v>
      </c>
      <c r="EM113" t="s">
        <v>1170</v>
      </c>
      <c r="EO113" t="s">
        <v>1069</v>
      </c>
      <c r="EQ113">
        <v>0</v>
      </c>
      <c r="ER113">
        <v>22484.66</v>
      </c>
      <c r="ES113">
        <v>22484.66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5"/>
        <v>0</v>
      </c>
      <c r="FS113">
        <v>0</v>
      </c>
      <c r="FT113" t="s">
        <v>1089</v>
      </c>
      <c r="FU113" t="s">
        <v>1090</v>
      </c>
      <c r="FX113">
        <v>94.5</v>
      </c>
      <c r="FY113">
        <v>46.75</v>
      </c>
      <c r="GA113" t="s">
        <v>1069</v>
      </c>
      <c r="GD113">
        <v>0</v>
      </c>
      <c r="GF113">
        <v>960802034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36"/>
        <v>0</v>
      </c>
      <c r="GM113">
        <f t="shared" si="137"/>
        <v>93.97</v>
      </c>
      <c r="GN113">
        <f t="shared" si="138"/>
        <v>93.97</v>
      </c>
      <c r="GO113">
        <f t="shared" si="139"/>
        <v>0</v>
      </c>
      <c r="GP113">
        <f t="shared" si="140"/>
        <v>0</v>
      </c>
      <c r="GR113">
        <v>0</v>
      </c>
      <c r="GS113">
        <v>3</v>
      </c>
      <c r="GT113">
        <v>0</v>
      </c>
      <c r="GU113" t="s">
        <v>1069</v>
      </c>
      <c r="GV113">
        <f t="shared" si="141"/>
        <v>0</v>
      </c>
      <c r="GW113">
        <v>1</v>
      </c>
      <c r="GX113">
        <f t="shared" si="142"/>
        <v>0</v>
      </c>
      <c r="HA113">
        <v>0</v>
      </c>
      <c r="HB113">
        <v>0</v>
      </c>
      <c r="HC113">
        <f t="shared" si="143"/>
        <v>0</v>
      </c>
      <c r="IK113">
        <v>0</v>
      </c>
    </row>
    <row r="114" spans="1:245">
      <c r="A114">
        <v>17</v>
      </c>
      <c r="B114">
        <v>1</v>
      </c>
      <c r="C114">
        <f ca="1">ROW(SmtRes!A324)</f>
        <v>324</v>
      </c>
      <c r="D114">
        <f ca="1">ROW(EtalonRes!A327)</f>
        <v>327</v>
      </c>
      <c r="E114" t="s">
        <v>1379</v>
      </c>
      <c r="F114" t="s">
        <v>1380</v>
      </c>
      <c r="G114" t="s">
        <v>1381</v>
      </c>
      <c r="H114" t="s">
        <v>1081</v>
      </c>
      <c r="I114">
        <f>ROUND(10.2/100,9)</f>
        <v>0.10199999999999999</v>
      </c>
      <c r="J114">
        <v>0</v>
      </c>
      <c r="O114">
        <f t="shared" si="110"/>
        <v>73.34</v>
      </c>
      <c r="P114">
        <f t="shared" si="111"/>
        <v>0</v>
      </c>
      <c r="Q114">
        <f t="shared" si="112"/>
        <v>1.02</v>
      </c>
      <c r="R114">
        <f t="shared" si="113"/>
        <v>0.18</v>
      </c>
      <c r="S114">
        <f t="shared" si="114"/>
        <v>72.319999999999993</v>
      </c>
      <c r="T114">
        <f t="shared" si="115"/>
        <v>0</v>
      </c>
      <c r="U114">
        <f t="shared" si="116"/>
        <v>1.1272529999999998</v>
      </c>
      <c r="V114">
        <f t="shared" si="117"/>
        <v>2.5500000000000002E-3</v>
      </c>
      <c r="W114">
        <f t="shared" si="118"/>
        <v>0</v>
      </c>
      <c r="X114">
        <f t="shared" si="119"/>
        <v>68.88</v>
      </c>
      <c r="Y114">
        <f t="shared" si="120"/>
        <v>34.08</v>
      </c>
      <c r="AA114">
        <v>27906248</v>
      </c>
      <c r="AB114">
        <f t="shared" si="121"/>
        <v>117.69</v>
      </c>
      <c r="AC114">
        <f t="shared" si="144"/>
        <v>0</v>
      </c>
      <c r="AD114">
        <f>ROUND(((((ET114*1.25))-((EU114*1.25)))+AE114),2)</f>
        <v>1.64</v>
      </c>
      <c r="AE114">
        <f>ROUND(((EU114*1.25)),2)</f>
        <v>0.28999999999999998</v>
      </c>
      <c r="AF114">
        <f>ROUND(((EV114*1.15)),2)</f>
        <v>116.05</v>
      </c>
      <c r="AG114">
        <f t="shared" si="122"/>
        <v>0</v>
      </c>
      <c r="AH114">
        <f>((EW114*1.15))</f>
        <v>11.051499999999999</v>
      </c>
      <c r="AI114">
        <f>((EX114*1.25))</f>
        <v>2.5000000000000001E-2</v>
      </c>
      <c r="AJ114">
        <f t="shared" si="123"/>
        <v>0</v>
      </c>
      <c r="AK114">
        <v>102.22</v>
      </c>
      <c r="AL114">
        <v>0</v>
      </c>
      <c r="AM114">
        <v>1.31</v>
      </c>
      <c r="AN114">
        <v>0.23</v>
      </c>
      <c r="AO114">
        <v>100.91</v>
      </c>
      <c r="AP114">
        <v>0</v>
      </c>
      <c r="AQ114">
        <v>9.61</v>
      </c>
      <c r="AR114">
        <v>0.02</v>
      </c>
      <c r="AS114">
        <v>0</v>
      </c>
      <c r="AT114">
        <v>95</v>
      </c>
      <c r="AU114">
        <v>47</v>
      </c>
      <c r="AV114">
        <v>1</v>
      </c>
      <c r="AW114">
        <v>1</v>
      </c>
      <c r="AZ114">
        <v>6.11</v>
      </c>
      <c r="BA114">
        <v>6.11</v>
      </c>
      <c r="BB114">
        <v>6.11</v>
      </c>
      <c r="BC114">
        <v>6.11</v>
      </c>
      <c r="BD114" t="s">
        <v>1069</v>
      </c>
      <c r="BE114" t="s">
        <v>1069</v>
      </c>
      <c r="BF114" t="s">
        <v>1069</v>
      </c>
      <c r="BG114" t="s">
        <v>1069</v>
      </c>
      <c r="BH114">
        <v>0</v>
      </c>
      <c r="BI114">
        <v>1</v>
      </c>
      <c r="BJ114" t="s">
        <v>1382</v>
      </c>
      <c r="BM114">
        <v>15001</v>
      </c>
      <c r="BN114">
        <v>0</v>
      </c>
      <c r="BO114" t="s">
        <v>1069</v>
      </c>
      <c r="BP114">
        <v>0</v>
      </c>
      <c r="BQ114">
        <v>2</v>
      </c>
      <c r="BR114">
        <v>0</v>
      </c>
      <c r="BS114">
        <v>6.11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1069</v>
      </c>
      <c r="BZ114">
        <v>105</v>
      </c>
      <c r="CA114">
        <v>55</v>
      </c>
      <c r="CE114">
        <v>0</v>
      </c>
      <c r="CF114">
        <v>0</v>
      </c>
      <c r="CG114">
        <v>0</v>
      </c>
      <c r="CM114">
        <v>0</v>
      </c>
      <c r="CN114" t="s">
        <v>359</v>
      </c>
      <c r="CO114">
        <v>0</v>
      </c>
      <c r="CP114">
        <f t="shared" si="124"/>
        <v>73.339999999999989</v>
      </c>
      <c r="CQ114">
        <f t="shared" si="125"/>
        <v>0</v>
      </c>
      <c r="CR114">
        <f t="shared" si="126"/>
        <v>10.0204</v>
      </c>
      <c r="CS114">
        <f t="shared" si="127"/>
        <v>1.7719</v>
      </c>
      <c r="CT114">
        <f t="shared" si="128"/>
        <v>709.06550000000004</v>
      </c>
      <c r="CU114">
        <f t="shared" si="129"/>
        <v>0</v>
      </c>
      <c r="CV114">
        <f t="shared" si="130"/>
        <v>11.051499999999999</v>
      </c>
      <c r="CW114">
        <f t="shared" si="131"/>
        <v>2.5000000000000001E-2</v>
      </c>
      <c r="CX114">
        <f t="shared" si="132"/>
        <v>0</v>
      </c>
      <c r="CY114">
        <f t="shared" si="133"/>
        <v>68.875</v>
      </c>
      <c r="CZ114">
        <f t="shared" si="134"/>
        <v>34.075000000000003</v>
      </c>
      <c r="DC114" t="s">
        <v>1069</v>
      </c>
      <c r="DD114" t="s">
        <v>1069</v>
      </c>
      <c r="DE114" t="s">
        <v>1083</v>
      </c>
      <c r="DF114" t="s">
        <v>1083</v>
      </c>
      <c r="DG114" t="s">
        <v>1084</v>
      </c>
      <c r="DH114" t="s">
        <v>1069</v>
      </c>
      <c r="DI114" t="s">
        <v>1084</v>
      </c>
      <c r="DJ114" t="s">
        <v>1083</v>
      </c>
      <c r="DK114" t="s">
        <v>1069</v>
      </c>
      <c r="DL114" t="s">
        <v>1069</v>
      </c>
      <c r="DM114" t="s">
        <v>1069</v>
      </c>
      <c r="DN114">
        <v>0</v>
      </c>
      <c r="DO114">
        <v>0</v>
      </c>
      <c r="DP114">
        <v>1</v>
      </c>
      <c r="DQ114">
        <v>1</v>
      </c>
      <c r="DU114">
        <v>1005</v>
      </c>
      <c r="DV114" t="s">
        <v>1081</v>
      </c>
      <c r="DW114" t="s">
        <v>1081</v>
      </c>
      <c r="DX114">
        <v>100</v>
      </c>
      <c r="EE114">
        <v>27029049</v>
      </c>
      <c r="EF114">
        <v>2</v>
      </c>
      <c r="EG114" t="s">
        <v>1085</v>
      </c>
      <c r="EH114">
        <v>0</v>
      </c>
      <c r="EI114" t="s">
        <v>1069</v>
      </c>
      <c r="EJ114">
        <v>1</v>
      </c>
      <c r="EK114">
        <v>15001</v>
      </c>
      <c r="EL114" t="s">
        <v>1169</v>
      </c>
      <c r="EM114" t="s">
        <v>1170</v>
      </c>
      <c r="EO114" t="s">
        <v>1088</v>
      </c>
      <c r="EQ114">
        <v>0</v>
      </c>
      <c r="ER114">
        <v>102.22</v>
      </c>
      <c r="ES114">
        <v>0</v>
      </c>
      <c r="ET114">
        <v>1.31</v>
      </c>
      <c r="EU114">
        <v>0.23</v>
      </c>
      <c r="EV114">
        <v>100.91</v>
      </c>
      <c r="EW114">
        <v>9.61</v>
      </c>
      <c r="EX114">
        <v>0.02</v>
      </c>
      <c r="EY114">
        <v>0</v>
      </c>
      <c r="FQ114">
        <v>0</v>
      </c>
      <c r="FR114">
        <f t="shared" si="135"/>
        <v>0</v>
      </c>
      <c r="FS114">
        <v>0</v>
      </c>
      <c r="FT114" t="s">
        <v>1089</v>
      </c>
      <c r="FU114" t="s">
        <v>1090</v>
      </c>
      <c r="FX114">
        <v>94.5</v>
      </c>
      <c r="FY114">
        <v>46.75</v>
      </c>
      <c r="GA114" t="s">
        <v>1069</v>
      </c>
      <c r="GD114">
        <v>0</v>
      </c>
      <c r="GF114">
        <v>2141555976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36"/>
        <v>0</v>
      </c>
      <c r="GM114">
        <f t="shared" si="137"/>
        <v>176.3</v>
      </c>
      <c r="GN114">
        <f t="shared" si="138"/>
        <v>176.3</v>
      </c>
      <c r="GO114">
        <f t="shared" si="139"/>
        <v>0</v>
      </c>
      <c r="GP114">
        <f t="shared" si="140"/>
        <v>0</v>
      </c>
      <c r="GR114">
        <v>0</v>
      </c>
      <c r="GS114">
        <v>3</v>
      </c>
      <c r="GT114">
        <v>0</v>
      </c>
      <c r="GU114" t="s">
        <v>1069</v>
      </c>
      <c r="GV114">
        <f t="shared" si="141"/>
        <v>0</v>
      </c>
      <c r="GW114">
        <v>1</v>
      </c>
      <c r="GX114">
        <f t="shared" si="142"/>
        <v>0</v>
      </c>
      <c r="HA114">
        <v>0</v>
      </c>
      <c r="HB114">
        <v>0</v>
      </c>
      <c r="HC114">
        <f t="shared" si="143"/>
        <v>0</v>
      </c>
      <c r="IK114">
        <v>0</v>
      </c>
    </row>
    <row r="115" spans="1:245">
      <c r="A115">
        <v>18</v>
      </c>
      <c r="B115">
        <v>1</v>
      </c>
      <c r="C115">
        <v>324</v>
      </c>
      <c r="E115" t="s">
        <v>1383</v>
      </c>
      <c r="F115" t="s">
        <v>1384</v>
      </c>
      <c r="G115" t="s">
        <v>1385</v>
      </c>
      <c r="H115" t="s">
        <v>1220</v>
      </c>
      <c r="I115">
        <f>I114*J115</f>
        <v>2.2949999999999999</v>
      </c>
      <c r="J115">
        <v>22.5</v>
      </c>
      <c r="O115">
        <f t="shared" si="110"/>
        <v>1380.79</v>
      </c>
      <c r="P115">
        <f t="shared" si="111"/>
        <v>1380.79</v>
      </c>
      <c r="Q115">
        <f t="shared" si="112"/>
        <v>0</v>
      </c>
      <c r="R115">
        <f t="shared" si="113"/>
        <v>0</v>
      </c>
      <c r="S115">
        <f t="shared" si="114"/>
        <v>0</v>
      </c>
      <c r="T115">
        <f t="shared" si="115"/>
        <v>0</v>
      </c>
      <c r="U115">
        <f t="shared" si="116"/>
        <v>0</v>
      </c>
      <c r="V115">
        <f t="shared" si="117"/>
        <v>0</v>
      </c>
      <c r="W115">
        <f t="shared" si="118"/>
        <v>0</v>
      </c>
      <c r="X115">
        <f t="shared" si="119"/>
        <v>0</v>
      </c>
      <c r="Y115">
        <f t="shared" si="120"/>
        <v>0</v>
      </c>
      <c r="AA115">
        <v>27906248</v>
      </c>
      <c r="AB115">
        <f t="shared" si="121"/>
        <v>98.47</v>
      </c>
      <c r="AC115">
        <f t="shared" si="144"/>
        <v>98.47</v>
      </c>
      <c r="AD115">
        <f>ROUND((((ET115)-(EU115))+AE115),2)</f>
        <v>0</v>
      </c>
      <c r="AE115">
        <f>ROUND((EU115),2)</f>
        <v>0</v>
      </c>
      <c r="AF115">
        <f>ROUND((EV115),2)</f>
        <v>0</v>
      </c>
      <c r="AG115">
        <f t="shared" si="122"/>
        <v>0</v>
      </c>
      <c r="AH115">
        <f>(EW115)</f>
        <v>0</v>
      </c>
      <c r="AI115">
        <f>(EX115)</f>
        <v>0</v>
      </c>
      <c r="AJ115">
        <f t="shared" si="123"/>
        <v>0</v>
      </c>
      <c r="AK115">
        <v>98.47</v>
      </c>
      <c r="AL115">
        <v>98.47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95</v>
      </c>
      <c r="AU115">
        <v>47</v>
      </c>
      <c r="AV115">
        <v>1</v>
      </c>
      <c r="AW115">
        <v>1</v>
      </c>
      <c r="AZ115">
        <v>6.11</v>
      </c>
      <c r="BA115">
        <v>1</v>
      </c>
      <c r="BB115">
        <v>1</v>
      </c>
      <c r="BC115">
        <v>6.11</v>
      </c>
      <c r="BD115" t="s">
        <v>1069</v>
      </c>
      <c r="BE115" t="s">
        <v>1069</v>
      </c>
      <c r="BF115" t="s">
        <v>1069</v>
      </c>
      <c r="BG115" t="s">
        <v>1069</v>
      </c>
      <c r="BH115">
        <v>3</v>
      </c>
      <c r="BI115">
        <v>1</v>
      </c>
      <c r="BJ115" t="s">
        <v>1386</v>
      </c>
      <c r="BM115">
        <v>15001</v>
      </c>
      <c r="BN115">
        <v>0</v>
      </c>
      <c r="BO115" t="s">
        <v>1069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1069</v>
      </c>
      <c r="BZ115">
        <v>105</v>
      </c>
      <c r="CA115">
        <v>55</v>
      </c>
      <c r="CE115">
        <v>0</v>
      </c>
      <c r="CF115">
        <v>0</v>
      </c>
      <c r="CG115">
        <v>0</v>
      </c>
      <c r="CM115">
        <v>0</v>
      </c>
      <c r="CN115" t="s">
        <v>1069</v>
      </c>
      <c r="CO115">
        <v>0</v>
      </c>
      <c r="CP115">
        <f t="shared" si="124"/>
        <v>1380.79</v>
      </c>
      <c r="CQ115">
        <f t="shared" si="125"/>
        <v>601.65170000000001</v>
      </c>
      <c r="CR115">
        <f t="shared" si="126"/>
        <v>0</v>
      </c>
      <c r="CS115">
        <f t="shared" si="127"/>
        <v>0</v>
      </c>
      <c r="CT115">
        <f t="shared" si="128"/>
        <v>0</v>
      </c>
      <c r="CU115">
        <f t="shared" si="129"/>
        <v>0</v>
      </c>
      <c r="CV115">
        <f t="shared" si="130"/>
        <v>0</v>
      </c>
      <c r="CW115">
        <f t="shared" si="131"/>
        <v>0</v>
      </c>
      <c r="CX115">
        <f t="shared" si="132"/>
        <v>0</v>
      </c>
      <c r="CY115">
        <f t="shared" si="133"/>
        <v>0</v>
      </c>
      <c r="CZ115">
        <f t="shared" si="134"/>
        <v>0</v>
      </c>
      <c r="DC115" t="s">
        <v>1069</v>
      </c>
      <c r="DD115" t="s">
        <v>1069</v>
      </c>
      <c r="DE115" t="s">
        <v>1069</v>
      </c>
      <c r="DF115" t="s">
        <v>1069</v>
      </c>
      <c r="DG115" t="s">
        <v>1069</v>
      </c>
      <c r="DH115" t="s">
        <v>1069</v>
      </c>
      <c r="DI115" t="s">
        <v>1069</v>
      </c>
      <c r="DJ115" t="s">
        <v>1069</v>
      </c>
      <c r="DK115" t="s">
        <v>1069</v>
      </c>
      <c r="DL115" t="s">
        <v>1069</v>
      </c>
      <c r="DM115" t="s">
        <v>1069</v>
      </c>
      <c r="DN115">
        <v>0</v>
      </c>
      <c r="DO115">
        <v>0</v>
      </c>
      <c r="DP115">
        <v>1</v>
      </c>
      <c r="DQ115">
        <v>1</v>
      </c>
      <c r="DU115">
        <v>1002</v>
      </c>
      <c r="DV115" t="s">
        <v>1220</v>
      </c>
      <c r="DW115" t="s">
        <v>1220</v>
      </c>
      <c r="DX115">
        <v>1</v>
      </c>
      <c r="EE115">
        <v>27029049</v>
      </c>
      <c r="EF115">
        <v>2</v>
      </c>
      <c r="EG115" t="s">
        <v>1085</v>
      </c>
      <c r="EH115">
        <v>0</v>
      </c>
      <c r="EI115" t="s">
        <v>1069</v>
      </c>
      <c r="EJ115">
        <v>1</v>
      </c>
      <c r="EK115">
        <v>15001</v>
      </c>
      <c r="EL115" t="s">
        <v>1169</v>
      </c>
      <c r="EM115" t="s">
        <v>1170</v>
      </c>
      <c r="EO115" t="s">
        <v>1069</v>
      </c>
      <c r="EQ115">
        <v>0</v>
      </c>
      <c r="ER115">
        <v>98.47</v>
      </c>
      <c r="ES115">
        <v>98.47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35"/>
        <v>0</v>
      </c>
      <c r="FS115">
        <v>0</v>
      </c>
      <c r="FT115" t="s">
        <v>1089</v>
      </c>
      <c r="FU115" t="s">
        <v>1090</v>
      </c>
      <c r="FX115">
        <v>94.5</v>
      </c>
      <c r="FY115">
        <v>46.75</v>
      </c>
      <c r="GA115" t="s">
        <v>1069</v>
      </c>
      <c r="GD115">
        <v>0</v>
      </c>
      <c r="GF115">
        <v>-1949931974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36"/>
        <v>0</v>
      </c>
      <c r="GM115">
        <f t="shared" si="137"/>
        <v>1380.79</v>
      </c>
      <c r="GN115">
        <f t="shared" si="138"/>
        <v>1380.79</v>
      </c>
      <c r="GO115">
        <f t="shared" si="139"/>
        <v>0</v>
      </c>
      <c r="GP115">
        <f t="shared" si="140"/>
        <v>0</v>
      </c>
      <c r="GR115">
        <v>0</v>
      </c>
      <c r="GS115">
        <v>3</v>
      </c>
      <c r="GT115">
        <v>0</v>
      </c>
      <c r="GU115" t="s">
        <v>1069</v>
      </c>
      <c r="GV115">
        <f t="shared" si="141"/>
        <v>0</v>
      </c>
      <c r="GW115">
        <v>1</v>
      </c>
      <c r="GX115">
        <f t="shared" si="142"/>
        <v>0</v>
      </c>
      <c r="HA115">
        <v>0</v>
      </c>
      <c r="HB115">
        <v>0</v>
      </c>
      <c r="HC115">
        <f t="shared" si="143"/>
        <v>0</v>
      </c>
      <c r="IK115">
        <v>0</v>
      </c>
    </row>
    <row r="116" spans="1:245">
      <c r="A116">
        <v>17</v>
      </c>
      <c r="B116">
        <v>1</v>
      </c>
      <c r="C116">
        <f ca="1">ROW(SmtRes!A335)</f>
        <v>335</v>
      </c>
      <c r="D116">
        <f ca="1">ROW(EtalonRes!A338)</f>
        <v>338</v>
      </c>
      <c r="E116" t="s">
        <v>1069</v>
      </c>
      <c r="F116" t="s">
        <v>1166</v>
      </c>
      <c r="G116" t="s">
        <v>1387</v>
      </c>
      <c r="H116" t="s">
        <v>1081</v>
      </c>
      <c r="I116">
        <f>ROUND(73/100,9)</f>
        <v>0.73</v>
      </c>
      <c r="J116">
        <v>0</v>
      </c>
      <c r="O116">
        <f t="shared" si="110"/>
        <v>16426.52</v>
      </c>
      <c r="P116">
        <f t="shared" si="111"/>
        <v>14400.61</v>
      </c>
      <c r="Q116">
        <f t="shared" si="112"/>
        <v>8.43</v>
      </c>
      <c r="R116">
        <f t="shared" si="113"/>
        <v>3.3</v>
      </c>
      <c r="S116">
        <f t="shared" si="114"/>
        <v>2017.48</v>
      </c>
      <c r="T116">
        <f t="shared" si="115"/>
        <v>0</v>
      </c>
      <c r="U116">
        <f t="shared" si="116"/>
        <v>38.709344999999999</v>
      </c>
      <c r="V116">
        <f t="shared" si="117"/>
        <v>3.6499999999999998E-2</v>
      </c>
      <c r="W116">
        <f t="shared" si="118"/>
        <v>0</v>
      </c>
      <c r="X116">
        <f t="shared" si="119"/>
        <v>1919.74</v>
      </c>
      <c r="Y116">
        <f t="shared" si="120"/>
        <v>949.77</v>
      </c>
      <c r="AA116">
        <v>-1</v>
      </c>
      <c r="AB116">
        <f t="shared" si="121"/>
        <v>3682.83</v>
      </c>
      <c r="AC116">
        <f t="shared" si="144"/>
        <v>3228.62</v>
      </c>
      <c r="AD116">
        <f>ROUND(((((ET116*1.25))-((EU116*1.25)))+AE116),2)</f>
        <v>1.89</v>
      </c>
      <c r="AE116">
        <f>ROUND(((EU116*1.25)),2)</f>
        <v>0.74</v>
      </c>
      <c r="AF116">
        <f>ROUND(((EV116*1.15)),2)</f>
        <v>452.32</v>
      </c>
      <c r="AG116">
        <f t="shared" si="122"/>
        <v>0</v>
      </c>
      <c r="AH116">
        <f>((EW116*1.15))</f>
        <v>53.026499999999999</v>
      </c>
      <c r="AI116">
        <f>((EX116*1.25))</f>
        <v>0.05</v>
      </c>
      <c r="AJ116">
        <f t="shared" si="123"/>
        <v>0</v>
      </c>
      <c r="AK116">
        <v>3623.45</v>
      </c>
      <c r="AL116">
        <v>3228.62</v>
      </c>
      <c r="AM116">
        <v>1.51</v>
      </c>
      <c r="AN116">
        <v>0.59</v>
      </c>
      <c r="AO116">
        <v>393.32</v>
      </c>
      <c r="AP116">
        <v>0</v>
      </c>
      <c r="AQ116">
        <v>46.11</v>
      </c>
      <c r="AR116">
        <v>0.04</v>
      </c>
      <c r="AS116">
        <v>0</v>
      </c>
      <c r="AT116">
        <v>95</v>
      </c>
      <c r="AU116">
        <v>47</v>
      </c>
      <c r="AV116">
        <v>1</v>
      </c>
      <c r="AW116">
        <v>1</v>
      </c>
      <c r="AZ116">
        <v>6.11</v>
      </c>
      <c r="BA116">
        <v>6.11</v>
      </c>
      <c r="BB116">
        <v>6.11</v>
      </c>
      <c r="BC116">
        <v>6.11</v>
      </c>
      <c r="BD116" t="s">
        <v>1069</v>
      </c>
      <c r="BE116" t="s">
        <v>1069</v>
      </c>
      <c r="BF116" t="s">
        <v>1069</v>
      </c>
      <c r="BG116" t="s">
        <v>1069</v>
      </c>
      <c r="BH116">
        <v>0</v>
      </c>
      <c r="BI116">
        <v>1</v>
      </c>
      <c r="BJ116" t="s">
        <v>1168</v>
      </c>
      <c r="BM116">
        <v>15001</v>
      </c>
      <c r="BN116">
        <v>0</v>
      </c>
      <c r="BO116" t="s">
        <v>1069</v>
      </c>
      <c r="BP116">
        <v>0</v>
      </c>
      <c r="BQ116">
        <v>2</v>
      </c>
      <c r="BR116">
        <v>0</v>
      </c>
      <c r="BS116">
        <v>6.11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1069</v>
      </c>
      <c r="BZ116">
        <v>105</v>
      </c>
      <c r="CA116">
        <v>55</v>
      </c>
      <c r="CE116">
        <v>0</v>
      </c>
      <c r="CF116">
        <v>0</v>
      </c>
      <c r="CG116">
        <v>0</v>
      </c>
      <c r="CM116">
        <v>0</v>
      </c>
      <c r="CN116" t="s">
        <v>364</v>
      </c>
      <c r="CO116">
        <v>0</v>
      </c>
      <c r="CP116">
        <f t="shared" si="124"/>
        <v>16426.52</v>
      </c>
      <c r="CQ116">
        <f t="shared" si="125"/>
        <v>19726.868200000001</v>
      </c>
      <c r="CR116">
        <f t="shared" si="126"/>
        <v>11.5479</v>
      </c>
      <c r="CS116">
        <f t="shared" si="127"/>
        <v>4.5213999999999999</v>
      </c>
      <c r="CT116">
        <f t="shared" si="128"/>
        <v>2763.6752000000001</v>
      </c>
      <c r="CU116">
        <f t="shared" si="129"/>
        <v>0</v>
      </c>
      <c r="CV116">
        <f t="shared" si="130"/>
        <v>53.026499999999999</v>
      </c>
      <c r="CW116">
        <f t="shared" si="131"/>
        <v>0.05</v>
      </c>
      <c r="CX116">
        <f t="shared" si="132"/>
        <v>0</v>
      </c>
      <c r="CY116">
        <f t="shared" si="133"/>
        <v>1919.741</v>
      </c>
      <c r="CZ116">
        <f t="shared" si="134"/>
        <v>949.76660000000004</v>
      </c>
      <c r="DC116" t="s">
        <v>1069</v>
      </c>
      <c r="DD116" t="s">
        <v>1069</v>
      </c>
      <c r="DE116" t="s">
        <v>1083</v>
      </c>
      <c r="DF116" t="s">
        <v>1083</v>
      </c>
      <c r="DG116" t="s">
        <v>1084</v>
      </c>
      <c r="DH116" t="s">
        <v>1069</v>
      </c>
      <c r="DI116" t="s">
        <v>1084</v>
      </c>
      <c r="DJ116" t="s">
        <v>1083</v>
      </c>
      <c r="DK116" t="s">
        <v>1069</v>
      </c>
      <c r="DL116" t="s">
        <v>1069</v>
      </c>
      <c r="DM116" t="s">
        <v>1069</v>
      </c>
      <c r="DN116">
        <v>0</v>
      </c>
      <c r="DO116">
        <v>0</v>
      </c>
      <c r="DP116">
        <v>1</v>
      </c>
      <c r="DQ116">
        <v>1</v>
      </c>
      <c r="DU116">
        <v>1005</v>
      </c>
      <c r="DV116" t="s">
        <v>1081</v>
      </c>
      <c r="DW116" t="s">
        <v>1081</v>
      </c>
      <c r="DX116">
        <v>100</v>
      </c>
      <c r="EE116">
        <v>27029049</v>
      </c>
      <c r="EF116">
        <v>2</v>
      </c>
      <c r="EG116" t="s">
        <v>1085</v>
      </c>
      <c r="EH116">
        <v>0</v>
      </c>
      <c r="EI116" t="s">
        <v>1069</v>
      </c>
      <c r="EJ116">
        <v>1</v>
      </c>
      <c r="EK116">
        <v>15001</v>
      </c>
      <c r="EL116" t="s">
        <v>1169</v>
      </c>
      <c r="EM116" t="s">
        <v>1170</v>
      </c>
      <c r="EO116" t="s">
        <v>1388</v>
      </c>
      <c r="EQ116">
        <v>132096</v>
      </c>
      <c r="ER116">
        <v>3623.45</v>
      </c>
      <c r="ES116">
        <v>3228.62</v>
      </c>
      <c r="ET116">
        <v>1.51</v>
      </c>
      <c r="EU116">
        <v>0.59</v>
      </c>
      <c r="EV116">
        <v>393.32</v>
      </c>
      <c r="EW116">
        <v>46.11</v>
      </c>
      <c r="EX116">
        <v>0.04</v>
      </c>
      <c r="EY116">
        <v>0</v>
      </c>
      <c r="FQ116">
        <v>0</v>
      </c>
      <c r="FR116">
        <f t="shared" si="135"/>
        <v>0</v>
      </c>
      <c r="FS116">
        <v>0</v>
      </c>
      <c r="FT116" t="s">
        <v>1089</v>
      </c>
      <c r="FU116" t="s">
        <v>1090</v>
      </c>
      <c r="FX116">
        <v>94.5</v>
      </c>
      <c r="FY116">
        <v>46.75</v>
      </c>
      <c r="GA116" t="s">
        <v>1069</v>
      </c>
      <c r="GD116">
        <v>0</v>
      </c>
      <c r="GF116">
        <v>635188078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36"/>
        <v>0</v>
      </c>
      <c r="GM116">
        <f t="shared" si="137"/>
        <v>19296.03</v>
      </c>
      <c r="GN116">
        <f t="shared" si="138"/>
        <v>19296.03</v>
      </c>
      <c r="GO116">
        <f t="shared" si="139"/>
        <v>0</v>
      </c>
      <c r="GP116">
        <f t="shared" si="140"/>
        <v>0</v>
      </c>
      <c r="GR116">
        <v>0</v>
      </c>
      <c r="GS116">
        <v>3</v>
      </c>
      <c r="GT116">
        <v>0</v>
      </c>
      <c r="GU116" t="s">
        <v>1069</v>
      </c>
      <c r="GV116">
        <f t="shared" si="141"/>
        <v>0</v>
      </c>
      <c r="GW116">
        <v>1</v>
      </c>
      <c r="GX116">
        <f t="shared" si="142"/>
        <v>0</v>
      </c>
      <c r="HA116">
        <v>0</v>
      </c>
      <c r="HB116">
        <v>0</v>
      </c>
      <c r="HC116">
        <f t="shared" si="143"/>
        <v>0</v>
      </c>
      <c r="IK116">
        <v>0</v>
      </c>
    </row>
    <row r="117" spans="1:245">
      <c r="A117">
        <v>17</v>
      </c>
      <c r="B117">
        <v>1</v>
      </c>
      <c r="C117">
        <f ca="1">ROW(SmtRes!A343)</f>
        <v>343</v>
      </c>
      <c r="D117">
        <f ca="1">ROW(EtalonRes!A346)</f>
        <v>346</v>
      </c>
      <c r="E117" t="s">
        <v>1069</v>
      </c>
      <c r="F117" t="s">
        <v>1389</v>
      </c>
      <c r="G117" t="s">
        <v>1390</v>
      </c>
      <c r="H117" t="s">
        <v>1081</v>
      </c>
      <c r="I117">
        <f>ROUND(73/100,9)</f>
        <v>0.73</v>
      </c>
      <c r="J117">
        <v>0</v>
      </c>
      <c r="O117">
        <f t="shared" si="110"/>
        <v>18898.599999999999</v>
      </c>
      <c r="P117">
        <f t="shared" si="111"/>
        <v>14050.03</v>
      </c>
      <c r="Q117">
        <f t="shared" si="112"/>
        <v>62.27</v>
      </c>
      <c r="R117">
        <f t="shared" si="113"/>
        <v>10.97</v>
      </c>
      <c r="S117">
        <f t="shared" si="114"/>
        <v>4786.3</v>
      </c>
      <c r="T117">
        <f t="shared" si="115"/>
        <v>0</v>
      </c>
      <c r="U117">
        <f t="shared" si="116"/>
        <v>90.665999999999983</v>
      </c>
      <c r="V117">
        <f t="shared" si="117"/>
        <v>0.15512500000000001</v>
      </c>
      <c r="W117">
        <f t="shared" si="118"/>
        <v>0</v>
      </c>
      <c r="X117">
        <f t="shared" si="119"/>
        <v>5085.1099999999997</v>
      </c>
      <c r="Y117">
        <f t="shared" si="120"/>
        <v>2590.5300000000002</v>
      </c>
      <c r="AA117">
        <v>-1</v>
      </c>
      <c r="AB117">
        <f t="shared" si="121"/>
        <v>4237.07</v>
      </c>
      <c r="AC117">
        <f t="shared" si="144"/>
        <v>3150.02</v>
      </c>
      <c r="AD117">
        <f>ROUND(((((ET117*1.25))-((EU117*1.25)))+AE117),2)</f>
        <v>13.96</v>
      </c>
      <c r="AE117">
        <f>ROUND(((EU117*1.25)),2)</f>
        <v>2.46</v>
      </c>
      <c r="AF117">
        <f>ROUND(((EV117*1.15)),2)</f>
        <v>1073.0899999999999</v>
      </c>
      <c r="AG117">
        <f t="shared" si="122"/>
        <v>0</v>
      </c>
      <c r="AH117">
        <f>((EW117*1.15))</f>
        <v>124.19999999999999</v>
      </c>
      <c r="AI117">
        <f>((EX117*1.25))</f>
        <v>0.21250000000000002</v>
      </c>
      <c r="AJ117">
        <f t="shared" si="123"/>
        <v>0</v>
      </c>
      <c r="AK117">
        <v>4094.31</v>
      </c>
      <c r="AL117">
        <v>3150.02</v>
      </c>
      <c r="AM117">
        <v>11.17</v>
      </c>
      <c r="AN117">
        <v>1.97</v>
      </c>
      <c r="AO117">
        <v>933.12</v>
      </c>
      <c r="AP117">
        <v>0</v>
      </c>
      <c r="AQ117">
        <v>108</v>
      </c>
      <c r="AR117">
        <v>0.17</v>
      </c>
      <c r="AS117">
        <v>0</v>
      </c>
      <c r="AT117">
        <v>106</v>
      </c>
      <c r="AU117">
        <v>54</v>
      </c>
      <c r="AV117">
        <v>1</v>
      </c>
      <c r="AW117">
        <v>1</v>
      </c>
      <c r="AZ117">
        <v>6.11</v>
      </c>
      <c r="BA117">
        <v>6.11</v>
      </c>
      <c r="BB117">
        <v>6.11</v>
      </c>
      <c r="BC117">
        <v>6.11</v>
      </c>
      <c r="BD117" t="s">
        <v>1069</v>
      </c>
      <c r="BE117" t="s">
        <v>1069</v>
      </c>
      <c r="BF117" t="s">
        <v>1069</v>
      </c>
      <c r="BG117" t="s">
        <v>1069</v>
      </c>
      <c r="BH117">
        <v>0</v>
      </c>
      <c r="BI117">
        <v>1</v>
      </c>
      <c r="BJ117" t="s">
        <v>1136</v>
      </c>
      <c r="BM117">
        <v>10001</v>
      </c>
      <c r="BN117">
        <v>0</v>
      </c>
      <c r="BO117" t="s">
        <v>1069</v>
      </c>
      <c r="BP117">
        <v>0</v>
      </c>
      <c r="BQ117">
        <v>2</v>
      </c>
      <c r="BR117">
        <v>0</v>
      </c>
      <c r="BS117">
        <v>6.11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1069</v>
      </c>
      <c r="BZ117">
        <v>118</v>
      </c>
      <c r="CA117">
        <v>63</v>
      </c>
      <c r="CE117">
        <v>0</v>
      </c>
      <c r="CF117">
        <v>0</v>
      </c>
      <c r="CG117">
        <v>0</v>
      </c>
      <c r="CM117">
        <v>0</v>
      </c>
      <c r="CN117" t="s">
        <v>359</v>
      </c>
      <c r="CO117">
        <v>0</v>
      </c>
      <c r="CP117">
        <f t="shared" si="124"/>
        <v>18898.600000000002</v>
      </c>
      <c r="CQ117">
        <f t="shared" si="125"/>
        <v>19246.622200000002</v>
      </c>
      <c r="CR117">
        <f t="shared" si="126"/>
        <v>85.295600000000007</v>
      </c>
      <c r="CS117">
        <f t="shared" si="127"/>
        <v>15.0306</v>
      </c>
      <c r="CT117">
        <f t="shared" si="128"/>
        <v>6556.5798999999997</v>
      </c>
      <c r="CU117">
        <f t="shared" si="129"/>
        <v>0</v>
      </c>
      <c r="CV117">
        <f t="shared" si="130"/>
        <v>124.19999999999999</v>
      </c>
      <c r="CW117">
        <f t="shared" si="131"/>
        <v>0.21250000000000002</v>
      </c>
      <c r="CX117">
        <f t="shared" si="132"/>
        <v>0</v>
      </c>
      <c r="CY117">
        <f t="shared" si="133"/>
        <v>5085.1062000000002</v>
      </c>
      <c r="CZ117">
        <f t="shared" si="134"/>
        <v>2590.5258000000003</v>
      </c>
      <c r="DC117" t="s">
        <v>1069</v>
      </c>
      <c r="DD117" t="s">
        <v>1069</v>
      </c>
      <c r="DE117" t="s">
        <v>1083</v>
      </c>
      <c r="DF117" t="s">
        <v>1083</v>
      </c>
      <c r="DG117" t="s">
        <v>1084</v>
      </c>
      <c r="DH117" t="s">
        <v>1069</v>
      </c>
      <c r="DI117" t="s">
        <v>1084</v>
      </c>
      <c r="DJ117" t="s">
        <v>1083</v>
      </c>
      <c r="DK117" t="s">
        <v>1069</v>
      </c>
      <c r="DL117" t="s">
        <v>1069</v>
      </c>
      <c r="DM117" t="s">
        <v>1069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1081</v>
      </c>
      <c r="DW117" t="s">
        <v>1081</v>
      </c>
      <c r="DX117">
        <v>100</v>
      </c>
      <c r="EE117">
        <v>27029023</v>
      </c>
      <c r="EF117">
        <v>2</v>
      </c>
      <c r="EG117" t="s">
        <v>1085</v>
      </c>
      <c r="EH117">
        <v>0</v>
      </c>
      <c r="EI117" t="s">
        <v>1069</v>
      </c>
      <c r="EJ117">
        <v>1</v>
      </c>
      <c r="EK117">
        <v>10001</v>
      </c>
      <c r="EL117" t="s">
        <v>1138</v>
      </c>
      <c r="EM117" t="s">
        <v>1139</v>
      </c>
      <c r="EO117" t="s">
        <v>1088</v>
      </c>
      <c r="EQ117">
        <v>132096</v>
      </c>
      <c r="ER117">
        <v>4094.31</v>
      </c>
      <c r="ES117">
        <v>3150.02</v>
      </c>
      <c r="ET117">
        <v>11.17</v>
      </c>
      <c r="EU117">
        <v>1.97</v>
      </c>
      <c r="EV117">
        <v>933.12</v>
      </c>
      <c r="EW117">
        <v>108</v>
      </c>
      <c r="EX117">
        <v>0.17</v>
      </c>
      <c r="EY117">
        <v>0</v>
      </c>
      <c r="FQ117">
        <v>0</v>
      </c>
      <c r="FR117">
        <f t="shared" si="135"/>
        <v>0</v>
      </c>
      <c r="FS117">
        <v>0</v>
      </c>
      <c r="FT117" t="s">
        <v>1089</v>
      </c>
      <c r="FU117" t="s">
        <v>1090</v>
      </c>
      <c r="FX117">
        <v>106.2</v>
      </c>
      <c r="FY117">
        <v>53.55</v>
      </c>
      <c r="GA117" t="s">
        <v>1069</v>
      </c>
      <c r="GD117">
        <v>0</v>
      </c>
      <c r="GF117">
        <v>-1894757287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36"/>
        <v>0</v>
      </c>
      <c r="GM117">
        <f t="shared" si="137"/>
        <v>26574.240000000002</v>
      </c>
      <c r="GN117">
        <f t="shared" si="138"/>
        <v>26574.240000000002</v>
      </c>
      <c r="GO117">
        <f t="shared" si="139"/>
        <v>0</v>
      </c>
      <c r="GP117">
        <f t="shared" si="140"/>
        <v>0</v>
      </c>
      <c r="GR117">
        <v>0</v>
      </c>
      <c r="GS117">
        <v>3</v>
      </c>
      <c r="GT117">
        <v>0</v>
      </c>
      <c r="GU117" t="s">
        <v>1069</v>
      </c>
      <c r="GV117">
        <f t="shared" si="141"/>
        <v>0</v>
      </c>
      <c r="GW117">
        <v>1</v>
      </c>
      <c r="GX117">
        <f t="shared" si="142"/>
        <v>0</v>
      </c>
      <c r="HA117">
        <v>0</v>
      </c>
      <c r="HB117">
        <v>0</v>
      </c>
      <c r="HC117">
        <f t="shared" si="143"/>
        <v>0</v>
      </c>
      <c r="IK117">
        <v>0</v>
      </c>
    </row>
    <row r="118" spans="1:245">
      <c r="A118">
        <v>17</v>
      </c>
      <c r="B118">
        <v>1</v>
      </c>
      <c r="C118">
        <f ca="1">ROW(SmtRes!A350)</f>
        <v>350</v>
      </c>
      <c r="D118">
        <f ca="1">ROW(EtalonRes!A353)</f>
        <v>353</v>
      </c>
      <c r="E118" t="s">
        <v>1391</v>
      </c>
      <c r="F118" t="s">
        <v>1392</v>
      </c>
      <c r="G118" t="s">
        <v>1393</v>
      </c>
      <c r="H118" t="s">
        <v>1081</v>
      </c>
      <c r="I118">
        <f>ROUND((153.5+17.91+19.04)/100,9)</f>
        <v>1.9045000000000001</v>
      </c>
      <c r="J118">
        <v>0</v>
      </c>
      <c r="O118">
        <f t="shared" si="110"/>
        <v>859.47</v>
      </c>
      <c r="P118">
        <f t="shared" si="111"/>
        <v>2.09</v>
      </c>
      <c r="Q118">
        <f t="shared" si="112"/>
        <v>14.2</v>
      </c>
      <c r="R118">
        <f t="shared" si="113"/>
        <v>3.84</v>
      </c>
      <c r="S118">
        <f t="shared" si="114"/>
        <v>843.18</v>
      </c>
      <c r="T118">
        <f t="shared" si="115"/>
        <v>0</v>
      </c>
      <c r="U118">
        <f t="shared" si="116"/>
        <v>14.345646249999998</v>
      </c>
      <c r="V118">
        <f t="shared" si="117"/>
        <v>4.7612500000000002E-2</v>
      </c>
      <c r="W118">
        <f t="shared" si="118"/>
        <v>0</v>
      </c>
      <c r="X118">
        <f t="shared" si="119"/>
        <v>804.67</v>
      </c>
      <c r="Y118">
        <f t="shared" si="120"/>
        <v>398.1</v>
      </c>
      <c r="AA118">
        <v>27906248</v>
      </c>
      <c r="AB118">
        <f t="shared" si="121"/>
        <v>73.86</v>
      </c>
      <c r="AC118">
        <f t="shared" si="144"/>
        <v>0.18</v>
      </c>
      <c r="AD118">
        <f>ROUND(((((ET118*1.25))-((EU118*1.25)))+AE118),2)</f>
        <v>1.22</v>
      </c>
      <c r="AE118">
        <f>ROUND(((EU118*1.25)),2)</f>
        <v>0.33</v>
      </c>
      <c r="AF118">
        <f>ROUND(((EV118*1.15)),2)</f>
        <v>72.459999999999994</v>
      </c>
      <c r="AG118">
        <f t="shared" si="122"/>
        <v>0</v>
      </c>
      <c r="AH118">
        <f>((EW118*1.15))</f>
        <v>7.5324999999999989</v>
      </c>
      <c r="AI118">
        <f>((EX118*1.25))</f>
        <v>2.5000000000000001E-2</v>
      </c>
      <c r="AJ118">
        <f t="shared" si="123"/>
        <v>0</v>
      </c>
      <c r="AK118">
        <v>64.16</v>
      </c>
      <c r="AL118">
        <v>0.18</v>
      </c>
      <c r="AM118">
        <v>0.97</v>
      </c>
      <c r="AN118">
        <v>0.26</v>
      </c>
      <c r="AO118">
        <v>63.01</v>
      </c>
      <c r="AP118">
        <v>0</v>
      </c>
      <c r="AQ118">
        <v>6.55</v>
      </c>
      <c r="AR118">
        <v>0.02</v>
      </c>
      <c r="AS118">
        <v>0</v>
      </c>
      <c r="AT118">
        <v>95</v>
      </c>
      <c r="AU118">
        <v>47</v>
      </c>
      <c r="AV118">
        <v>1</v>
      </c>
      <c r="AW118">
        <v>1</v>
      </c>
      <c r="AZ118">
        <v>6.11</v>
      </c>
      <c r="BA118">
        <v>6.11</v>
      </c>
      <c r="BB118">
        <v>6.11</v>
      </c>
      <c r="BC118">
        <v>6.11</v>
      </c>
      <c r="BD118" t="s">
        <v>1069</v>
      </c>
      <c r="BE118" t="s">
        <v>1069</v>
      </c>
      <c r="BF118" t="s">
        <v>1069</v>
      </c>
      <c r="BG118" t="s">
        <v>1069</v>
      </c>
      <c r="BH118">
        <v>0</v>
      </c>
      <c r="BI118">
        <v>1</v>
      </c>
      <c r="BJ118" t="s">
        <v>1394</v>
      </c>
      <c r="BM118">
        <v>15001</v>
      </c>
      <c r="BN118">
        <v>0</v>
      </c>
      <c r="BO118" t="s">
        <v>1069</v>
      </c>
      <c r="BP118">
        <v>0</v>
      </c>
      <c r="BQ118">
        <v>2</v>
      </c>
      <c r="BR118">
        <v>0</v>
      </c>
      <c r="BS118">
        <v>6.11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1069</v>
      </c>
      <c r="BZ118">
        <v>105</v>
      </c>
      <c r="CA118">
        <v>55</v>
      </c>
      <c r="CE118">
        <v>0</v>
      </c>
      <c r="CF118">
        <v>0</v>
      </c>
      <c r="CG118">
        <v>0</v>
      </c>
      <c r="CM118">
        <v>0</v>
      </c>
      <c r="CN118" t="s">
        <v>359</v>
      </c>
      <c r="CO118">
        <v>0</v>
      </c>
      <c r="CP118">
        <f t="shared" si="124"/>
        <v>859.46999999999991</v>
      </c>
      <c r="CQ118">
        <f t="shared" si="125"/>
        <v>1.0998000000000001</v>
      </c>
      <c r="CR118">
        <f t="shared" si="126"/>
        <v>7.4542000000000002</v>
      </c>
      <c r="CS118">
        <f t="shared" si="127"/>
        <v>2.0163000000000002</v>
      </c>
      <c r="CT118">
        <f t="shared" si="128"/>
        <v>442.73059999999998</v>
      </c>
      <c r="CU118">
        <f t="shared" si="129"/>
        <v>0</v>
      </c>
      <c r="CV118">
        <f t="shared" si="130"/>
        <v>7.5324999999999989</v>
      </c>
      <c r="CW118">
        <f t="shared" si="131"/>
        <v>2.5000000000000001E-2</v>
      </c>
      <c r="CX118">
        <f t="shared" si="132"/>
        <v>0</v>
      </c>
      <c r="CY118">
        <f t="shared" si="133"/>
        <v>804.66899999999998</v>
      </c>
      <c r="CZ118">
        <f t="shared" si="134"/>
        <v>398.0994</v>
      </c>
      <c r="DC118" t="s">
        <v>1069</v>
      </c>
      <c r="DD118" t="s">
        <v>1069</v>
      </c>
      <c r="DE118" t="s">
        <v>1083</v>
      </c>
      <c r="DF118" t="s">
        <v>1083</v>
      </c>
      <c r="DG118" t="s">
        <v>1084</v>
      </c>
      <c r="DH118" t="s">
        <v>1069</v>
      </c>
      <c r="DI118" t="s">
        <v>1084</v>
      </c>
      <c r="DJ118" t="s">
        <v>1083</v>
      </c>
      <c r="DK118" t="s">
        <v>1069</v>
      </c>
      <c r="DL118" t="s">
        <v>1069</v>
      </c>
      <c r="DM118" t="s">
        <v>1069</v>
      </c>
      <c r="DN118">
        <v>0</v>
      </c>
      <c r="DO118">
        <v>0</v>
      </c>
      <c r="DP118">
        <v>1</v>
      </c>
      <c r="DQ118">
        <v>1</v>
      </c>
      <c r="DU118">
        <v>1005</v>
      </c>
      <c r="DV118" t="s">
        <v>1081</v>
      </c>
      <c r="DW118" t="s">
        <v>1081</v>
      </c>
      <c r="DX118">
        <v>100</v>
      </c>
      <c r="EE118">
        <v>27029049</v>
      </c>
      <c r="EF118">
        <v>2</v>
      </c>
      <c r="EG118" t="s">
        <v>1085</v>
      </c>
      <c r="EH118">
        <v>0</v>
      </c>
      <c r="EI118" t="s">
        <v>1069</v>
      </c>
      <c r="EJ118">
        <v>1</v>
      </c>
      <c r="EK118">
        <v>15001</v>
      </c>
      <c r="EL118" t="s">
        <v>1169</v>
      </c>
      <c r="EM118" t="s">
        <v>1170</v>
      </c>
      <c r="EO118" t="s">
        <v>1088</v>
      </c>
      <c r="EQ118">
        <v>0</v>
      </c>
      <c r="ER118">
        <v>64.16</v>
      </c>
      <c r="ES118">
        <v>0.18</v>
      </c>
      <c r="ET118">
        <v>0.97</v>
      </c>
      <c r="EU118">
        <v>0.26</v>
      </c>
      <c r="EV118">
        <v>63.01</v>
      </c>
      <c r="EW118">
        <v>6.55</v>
      </c>
      <c r="EX118">
        <v>0.02</v>
      </c>
      <c r="EY118">
        <v>0</v>
      </c>
      <c r="FQ118">
        <v>0</v>
      </c>
      <c r="FR118">
        <f t="shared" si="135"/>
        <v>0</v>
      </c>
      <c r="FS118">
        <v>0</v>
      </c>
      <c r="FT118" t="s">
        <v>1089</v>
      </c>
      <c r="FU118" t="s">
        <v>1090</v>
      </c>
      <c r="FX118">
        <v>94.5</v>
      </c>
      <c r="FY118">
        <v>46.75</v>
      </c>
      <c r="GA118" t="s">
        <v>1069</v>
      </c>
      <c r="GD118">
        <v>0</v>
      </c>
      <c r="GF118">
        <v>1598384462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36"/>
        <v>0</v>
      </c>
      <c r="GM118">
        <f t="shared" si="137"/>
        <v>2062.2399999999998</v>
      </c>
      <c r="GN118">
        <f t="shared" si="138"/>
        <v>2062.2399999999998</v>
      </c>
      <c r="GO118">
        <f t="shared" si="139"/>
        <v>0</v>
      </c>
      <c r="GP118">
        <f t="shared" si="140"/>
        <v>0</v>
      </c>
      <c r="GR118">
        <v>0</v>
      </c>
      <c r="GS118">
        <v>3</v>
      </c>
      <c r="GT118">
        <v>0</v>
      </c>
      <c r="GU118" t="s">
        <v>1069</v>
      </c>
      <c r="GV118">
        <f t="shared" si="141"/>
        <v>0</v>
      </c>
      <c r="GW118">
        <v>1</v>
      </c>
      <c r="GX118">
        <f t="shared" si="142"/>
        <v>0</v>
      </c>
      <c r="HA118">
        <v>0</v>
      </c>
      <c r="HB118">
        <v>0</v>
      </c>
      <c r="HC118">
        <f t="shared" si="143"/>
        <v>0</v>
      </c>
      <c r="IK118">
        <v>0</v>
      </c>
    </row>
    <row r="119" spans="1:245">
      <c r="A119">
        <v>18</v>
      </c>
      <c r="B119">
        <v>1</v>
      </c>
      <c r="C119">
        <v>349</v>
      </c>
      <c r="E119" t="s">
        <v>1395</v>
      </c>
      <c r="F119" t="s">
        <v>1396</v>
      </c>
      <c r="G119" t="s">
        <v>1397</v>
      </c>
      <c r="H119" t="s">
        <v>1220</v>
      </c>
      <c r="I119">
        <f>I118*J119</f>
        <v>20.9495</v>
      </c>
      <c r="J119">
        <v>11</v>
      </c>
      <c r="O119">
        <f t="shared" si="110"/>
        <v>15321.77</v>
      </c>
      <c r="P119">
        <f t="shared" si="111"/>
        <v>15321.77</v>
      </c>
      <c r="Q119">
        <f t="shared" si="112"/>
        <v>0</v>
      </c>
      <c r="R119">
        <f t="shared" si="113"/>
        <v>0</v>
      </c>
      <c r="S119">
        <f t="shared" si="114"/>
        <v>0</v>
      </c>
      <c r="T119">
        <f t="shared" si="115"/>
        <v>0</v>
      </c>
      <c r="U119">
        <f t="shared" si="116"/>
        <v>0</v>
      </c>
      <c r="V119">
        <f t="shared" si="117"/>
        <v>0</v>
      </c>
      <c r="W119">
        <f t="shared" si="118"/>
        <v>0</v>
      </c>
      <c r="X119">
        <f t="shared" si="119"/>
        <v>0</v>
      </c>
      <c r="Y119">
        <f t="shared" si="120"/>
        <v>0</v>
      </c>
      <c r="AA119">
        <v>27906248</v>
      </c>
      <c r="AB119">
        <f t="shared" si="121"/>
        <v>119.7</v>
      </c>
      <c r="AC119">
        <f t="shared" si="144"/>
        <v>119.7</v>
      </c>
      <c r="AD119">
        <f>ROUND((((ET119)-(EU119))+AE119),2)</f>
        <v>0</v>
      </c>
      <c r="AE119">
        <f>ROUND((EU119),2)</f>
        <v>0</v>
      </c>
      <c r="AF119">
        <f>ROUND((EV119),2)</f>
        <v>0</v>
      </c>
      <c r="AG119">
        <f t="shared" si="122"/>
        <v>0</v>
      </c>
      <c r="AH119">
        <f>(EW119)</f>
        <v>0</v>
      </c>
      <c r="AI119">
        <f>(EX119)</f>
        <v>0</v>
      </c>
      <c r="AJ119">
        <f t="shared" si="123"/>
        <v>0</v>
      </c>
      <c r="AK119">
        <v>119.7</v>
      </c>
      <c r="AL119">
        <v>119.7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95</v>
      </c>
      <c r="AU119">
        <v>47</v>
      </c>
      <c r="AV119">
        <v>1</v>
      </c>
      <c r="AW119">
        <v>1</v>
      </c>
      <c r="AZ119">
        <v>6.11</v>
      </c>
      <c r="BA119">
        <v>1</v>
      </c>
      <c r="BB119">
        <v>1</v>
      </c>
      <c r="BC119">
        <v>6.11</v>
      </c>
      <c r="BD119" t="s">
        <v>1069</v>
      </c>
      <c r="BE119" t="s">
        <v>1069</v>
      </c>
      <c r="BF119" t="s">
        <v>1069</v>
      </c>
      <c r="BG119" t="s">
        <v>1069</v>
      </c>
      <c r="BH119">
        <v>3</v>
      </c>
      <c r="BI119">
        <v>1</v>
      </c>
      <c r="BJ119" t="s">
        <v>1398</v>
      </c>
      <c r="BM119">
        <v>15001</v>
      </c>
      <c r="BN119">
        <v>0</v>
      </c>
      <c r="BO119" t="s">
        <v>1069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1069</v>
      </c>
      <c r="BZ119">
        <v>105</v>
      </c>
      <c r="CA119">
        <v>55</v>
      </c>
      <c r="CE119">
        <v>0</v>
      </c>
      <c r="CF119">
        <v>0</v>
      </c>
      <c r="CG119">
        <v>0</v>
      </c>
      <c r="CM119">
        <v>0</v>
      </c>
      <c r="CN119" t="s">
        <v>1069</v>
      </c>
      <c r="CO119">
        <v>0</v>
      </c>
      <c r="CP119">
        <f t="shared" si="124"/>
        <v>15321.77</v>
      </c>
      <c r="CQ119">
        <f t="shared" si="125"/>
        <v>731.36700000000008</v>
      </c>
      <c r="CR119">
        <f t="shared" si="126"/>
        <v>0</v>
      </c>
      <c r="CS119">
        <f t="shared" si="127"/>
        <v>0</v>
      </c>
      <c r="CT119">
        <f t="shared" si="128"/>
        <v>0</v>
      </c>
      <c r="CU119">
        <f t="shared" si="129"/>
        <v>0</v>
      </c>
      <c r="CV119">
        <f t="shared" si="130"/>
        <v>0</v>
      </c>
      <c r="CW119">
        <f t="shared" si="131"/>
        <v>0</v>
      </c>
      <c r="CX119">
        <f t="shared" si="132"/>
        <v>0</v>
      </c>
      <c r="CY119">
        <f t="shared" si="133"/>
        <v>0</v>
      </c>
      <c r="CZ119">
        <f t="shared" si="134"/>
        <v>0</v>
      </c>
      <c r="DC119" t="s">
        <v>1069</v>
      </c>
      <c r="DD119" t="s">
        <v>1069</v>
      </c>
      <c r="DE119" t="s">
        <v>1069</v>
      </c>
      <c r="DF119" t="s">
        <v>1069</v>
      </c>
      <c r="DG119" t="s">
        <v>1069</v>
      </c>
      <c r="DH119" t="s">
        <v>1069</v>
      </c>
      <c r="DI119" t="s">
        <v>1069</v>
      </c>
      <c r="DJ119" t="s">
        <v>1069</v>
      </c>
      <c r="DK119" t="s">
        <v>1069</v>
      </c>
      <c r="DL119" t="s">
        <v>1069</v>
      </c>
      <c r="DM119" t="s">
        <v>1069</v>
      </c>
      <c r="DN119">
        <v>0</v>
      </c>
      <c r="DO119">
        <v>0</v>
      </c>
      <c r="DP119">
        <v>1</v>
      </c>
      <c r="DQ119">
        <v>1</v>
      </c>
      <c r="DU119">
        <v>1002</v>
      </c>
      <c r="DV119" t="s">
        <v>1220</v>
      </c>
      <c r="DW119" t="s">
        <v>1220</v>
      </c>
      <c r="DX119">
        <v>1</v>
      </c>
      <c r="EE119">
        <v>27029049</v>
      </c>
      <c r="EF119">
        <v>2</v>
      </c>
      <c r="EG119" t="s">
        <v>1085</v>
      </c>
      <c r="EH119">
        <v>0</v>
      </c>
      <c r="EI119" t="s">
        <v>1069</v>
      </c>
      <c r="EJ119">
        <v>1</v>
      </c>
      <c r="EK119">
        <v>15001</v>
      </c>
      <c r="EL119" t="s">
        <v>1169</v>
      </c>
      <c r="EM119" t="s">
        <v>1170</v>
      </c>
      <c r="EO119" t="s">
        <v>1069</v>
      </c>
      <c r="EQ119">
        <v>0</v>
      </c>
      <c r="ER119">
        <v>119.7</v>
      </c>
      <c r="ES119">
        <v>119.7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35"/>
        <v>0</v>
      </c>
      <c r="FS119">
        <v>0</v>
      </c>
      <c r="FT119" t="s">
        <v>1089</v>
      </c>
      <c r="FU119" t="s">
        <v>1090</v>
      </c>
      <c r="FX119">
        <v>94.5</v>
      </c>
      <c r="FY119">
        <v>46.75</v>
      </c>
      <c r="GA119" t="s">
        <v>1069</v>
      </c>
      <c r="GD119">
        <v>0</v>
      </c>
      <c r="GF119">
        <v>1545178513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36"/>
        <v>0</v>
      </c>
      <c r="GM119">
        <f t="shared" si="137"/>
        <v>15321.77</v>
      </c>
      <c r="GN119">
        <f t="shared" si="138"/>
        <v>15321.77</v>
      </c>
      <c r="GO119">
        <f t="shared" si="139"/>
        <v>0</v>
      </c>
      <c r="GP119">
        <f t="shared" si="140"/>
        <v>0</v>
      </c>
      <c r="GR119">
        <v>0</v>
      </c>
      <c r="GS119">
        <v>3</v>
      </c>
      <c r="GT119">
        <v>0</v>
      </c>
      <c r="GU119" t="s">
        <v>1069</v>
      </c>
      <c r="GV119">
        <f t="shared" si="141"/>
        <v>0</v>
      </c>
      <c r="GW119">
        <v>1</v>
      </c>
      <c r="GX119">
        <f t="shared" si="142"/>
        <v>0</v>
      </c>
      <c r="HA119">
        <v>0</v>
      </c>
      <c r="HB119">
        <v>0</v>
      </c>
      <c r="HC119">
        <f t="shared" si="143"/>
        <v>0</v>
      </c>
      <c r="IK119">
        <v>0</v>
      </c>
    </row>
    <row r="120" spans="1:245">
      <c r="A120">
        <v>18</v>
      </c>
      <c r="B120">
        <v>1</v>
      </c>
      <c r="C120">
        <v>350</v>
      </c>
      <c r="E120" t="s">
        <v>1399</v>
      </c>
      <c r="F120" t="s">
        <v>1400</v>
      </c>
      <c r="G120" t="s">
        <v>1401</v>
      </c>
      <c r="H120" t="s">
        <v>1094</v>
      </c>
      <c r="I120">
        <f>I118*J120</f>
        <v>5.71E-4</v>
      </c>
      <c r="J120">
        <v>2.9981622473090051E-4</v>
      </c>
      <c r="O120">
        <f t="shared" si="110"/>
        <v>43.61</v>
      </c>
      <c r="P120">
        <f t="shared" si="111"/>
        <v>43.61</v>
      </c>
      <c r="Q120">
        <f t="shared" si="112"/>
        <v>0</v>
      </c>
      <c r="R120">
        <f t="shared" si="113"/>
        <v>0</v>
      </c>
      <c r="S120">
        <f t="shared" si="114"/>
        <v>0</v>
      </c>
      <c r="T120">
        <f t="shared" si="115"/>
        <v>0</v>
      </c>
      <c r="U120">
        <f t="shared" si="116"/>
        <v>0</v>
      </c>
      <c r="V120">
        <f t="shared" si="117"/>
        <v>0</v>
      </c>
      <c r="W120">
        <f t="shared" si="118"/>
        <v>0</v>
      </c>
      <c r="X120">
        <f t="shared" si="119"/>
        <v>0</v>
      </c>
      <c r="Y120">
        <f t="shared" si="120"/>
        <v>0</v>
      </c>
      <c r="AA120">
        <v>27906248</v>
      </c>
      <c r="AB120">
        <f t="shared" si="121"/>
        <v>12500</v>
      </c>
      <c r="AC120">
        <f t="shared" si="144"/>
        <v>12500</v>
      </c>
      <c r="AD120">
        <f>ROUND((((ET120)-(EU120))+AE120),2)</f>
        <v>0</v>
      </c>
      <c r="AE120">
        <f>ROUND((EU120),2)</f>
        <v>0</v>
      </c>
      <c r="AF120">
        <f>ROUND((EV120),2)</f>
        <v>0</v>
      </c>
      <c r="AG120">
        <f t="shared" si="122"/>
        <v>0</v>
      </c>
      <c r="AH120">
        <f>(EW120)</f>
        <v>0</v>
      </c>
      <c r="AI120">
        <f>(EX120)</f>
        <v>0</v>
      </c>
      <c r="AJ120">
        <f t="shared" si="123"/>
        <v>0</v>
      </c>
      <c r="AK120">
        <v>12500</v>
      </c>
      <c r="AL120">
        <v>12500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95</v>
      </c>
      <c r="AU120">
        <v>47</v>
      </c>
      <c r="AV120">
        <v>1</v>
      </c>
      <c r="AW120">
        <v>1</v>
      </c>
      <c r="AZ120">
        <v>6.11</v>
      </c>
      <c r="BA120">
        <v>1</v>
      </c>
      <c r="BB120">
        <v>1</v>
      </c>
      <c r="BC120">
        <v>6.11</v>
      </c>
      <c r="BD120" t="s">
        <v>1069</v>
      </c>
      <c r="BE120" t="s">
        <v>1069</v>
      </c>
      <c r="BF120" t="s">
        <v>1069</v>
      </c>
      <c r="BG120" t="s">
        <v>1069</v>
      </c>
      <c r="BH120">
        <v>3</v>
      </c>
      <c r="BI120">
        <v>1</v>
      </c>
      <c r="BJ120" t="s">
        <v>1402</v>
      </c>
      <c r="BM120">
        <v>15001</v>
      </c>
      <c r="BN120">
        <v>0</v>
      </c>
      <c r="BO120" t="s">
        <v>1069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1069</v>
      </c>
      <c r="BZ120">
        <v>105</v>
      </c>
      <c r="CA120">
        <v>55</v>
      </c>
      <c r="CE120">
        <v>0</v>
      </c>
      <c r="CF120">
        <v>0</v>
      </c>
      <c r="CG120">
        <v>0</v>
      </c>
      <c r="CM120">
        <v>0</v>
      </c>
      <c r="CN120" t="s">
        <v>1069</v>
      </c>
      <c r="CO120">
        <v>0</v>
      </c>
      <c r="CP120">
        <f t="shared" si="124"/>
        <v>43.61</v>
      </c>
      <c r="CQ120">
        <f t="shared" si="125"/>
        <v>76375</v>
      </c>
      <c r="CR120">
        <f t="shared" si="126"/>
        <v>0</v>
      </c>
      <c r="CS120">
        <f t="shared" si="127"/>
        <v>0</v>
      </c>
      <c r="CT120">
        <f t="shared" si="128"/>
        <v>0</v>
      </c>
      <c r="CU120">
        <f t="shared" si="129"/>
        <v>0</v>
      </c>
      <c r="CV120">
        <f t="shared" si="130"/>
        <v>0</v>
      </c>
      <c r="CW120">
        <f t="shared" si="131"/>
        <v>0</v>
      </c>
      <c r="CX120">
        <f t="shared" si="132"/>
        <v>0</v>
      </c>
      <c r="CY120">
        <f t="shared" si="133"/>
        <v>0</v>
      </c>
      <c r="CZ120">
        <f t="shared" si="134"/>
        <v>0</v>
      </c>
      <c r="DC120" t="s">
        <v>1069</v>
      </c>
      <c r="DD120" t="s">
        <v>1069</v>
      </c>
      <c r="DE120" t="s">
        <v>1069</v>
      </c>
      <c r="DF120" t="s">
        <v>1069</v>
      </c>
      <c r="DG120" t="s">
        <v>1069</v>
      </c>
      <c r="DH120" t="s">
        <v>1069</v>
      </c>
      <c r="DI120" t="s">
        <v>1069</v>
      </c>
      <c r="DJ120" t="s">
        <v>1069</v>
      </c>
      <c r="DK120" t="s">
        <v>1069</v>
      </c>
      <c r="DL120" t="s">
        <v>1069</v>
      </c>
      <c r="DM120" t="s">
        <v>1069</v>
      </c>
      <c r="DN120">
        <v>0</v>
      </c>
      <c r="DO120">
        <v>0</v>
      </c>
      <c r="DP120">
        <v>1</v>
      </c>
      <c r="DQ120">
        <v>1</v>
      </c>
      <c r="DU120">
        <v>1009</v>
      </c>
      <c r="DV120" t="s">
        <v>1094</v>
      </c>
      <c r="DW120" t="s">
        <v>1094</v>
      </c>
      <c r="DX120">
        <v>1000</v>
      </c>
      <c r="EE120">
        <v>27029049</v>
      </c>
      <c r="EF120">
        <v>2</v>
      </c>
      <c r="EG120" t="s">
        <v>1085</v>
      </c>
      <c r="EH120">
        <v>0</v>
      </c>
      <c r="EI120" t="s">
        <v>1069</v>
      </c>
      <c r="EJ120">
        <v>1</v>
      </c>
      <c r="EK120">
        <v>15001</v>
      </c>
      <c r="EL120" t="s">
        <v>1169</v>
      </c>
      <c r="EM120" t="s">
        <v>1170</v>
      </c>
      <c r="EO120" t="s">
        <v>1069</v>
      </c>
      <c r="EQ120">
        <v>0</v>
      </c>
      <c r="ER120">
        <v>12500</v>
      </c>
      <c r="ES120">
        <v>12500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135"/>
        <v>0</v>
      </c>
      <c r="FS120">
        <v>0</v>
      </c>
      <c r="FT120" t="s">
        <v>1089</v>
      </c>
      <c r="FU120" t="s">
        <v>1090</v>
      </c>
      <c r="FX120">
        <v>94.5</v>
      </c>
      <c r="FY120">
        <v>46.75</v>
      </c>
      <c r="GA120" t="s">
        <v>1069</v>
      </c>
      <c r="GD120">
        <v>0</v>
      </c>
      <c r="GF120">
        <v>21313006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36"/>
        <v>0</v>
      </c>
      <c r="GM120">
        <f t="shared" si="137"/>
        <v>43.61</v>
      </c>
      <c r="GN120">
        <f t="shared" si="138"/>
        <v>43.61</v>
      </c>
      <c r="GO120">
        <f t="shared" si="139"/>
        <v>0</v>
      </c>
      <c r="GP120">
        <f t="shared" si="140"/>
        <v>0</v>
      </c>
      <c r="GR120">
        <v>0</v>
      </c>
      <c r="GS120">
        <v>3</v>
      </c>
      <c r="GT120">
        <v>0</v>
      </c>
      <c r="GU120" t="s">
        <v>1069</v>
      </c>
      <c r="GV120">
        <f t="shared" si="141"/>
        <v>0</v>
      </c>
      <c r="GW120">
        <v>1</v>
      </c>
      <c r="GX120">
        <f t="shared" si="142"/>
        <v>0</v>
      </c>
      <c r="HA120">
        <v>0</v>
      </c>
      <c r="HB120">
        <v>0</v>
      </c>
      <c r="HC120">
        <f t="shared" si="143"/>
        <v>0</v>
      </c>
      <c r="IK120">
        <v>0</v>
      </c>
    </row>
    <row r="121" spans="1:245">
      <c r="A121">
        <v>17</v>
      </c>
      <c r="B121">
        <v>1</v>
      </c>
      <c r="C121">
        <f ca="1">ROW(SmtRes!A357)</f>
        <v>357</v>
      </c>
      <c r="D121">
        <f ca="1">ROW(EtalonRes!A360)</f>
        <v>360</v>
      </c>
      <c r="E121" t="s">
        <v>1403</v>
      </c>
      <c r="F121" t="s">
        <v>1404</v>
      </c>
      <c r="G121" t="s">
        <v>1405</v>
      </c>
      <c r="H121" t="s">
        <v>1081</v>
      </c>
      <c r="I121">
        <f>ROUND((153.5+17.91+19.04)/100,9)</f>
        <v>1.9045000000000001</v>
      </c>
      <c r="J121">
        <v>0</v>
      </c>
      <c r="O121">
        <f t="shared" si="110"/>
        <v>2128.67</v>
      </c>
      <c r="P121">
        <f t="shared" si="111"/>
        <v>4.1900000000000004</v>
      </c>
      <c r="Q121">
        <f t="shared" si="112"/>
        <v>23.51</v>
      </c>
      <c r="R121">
        <f t="shared" si="113"/>
        <v>5.35</v>
      </c>
      <c r="S121">
        <f t="shared" si="114"/>
        <v>2100.9699999999998</v>
      </c>
      <c r="T121">
        <f t="shared" si="115"/>
        <v>0</v>
      </c>
      <c r="U121">
        <f t="shared" si="116"/>
        <v>35.743655999999994</v>
      </c>
      <c r="V121">
        <f t="shared" si="117"/>
        <v>7.1418750000000003E-2</v>
      </c>
      <c r="W121">
        <f t="shared" si="118"/>
        <v>0</v>
      </c>
      <c r="X121">
        <f t="shared" si="119"/>
        <v>2001</v>
      </c>
      <c r="Y121">
        <f t="shared" si="120"/>
        <v>989.97</v>
      </c>
      <c r="AA121">
        <v>27906248</v>
      </c>
      <c r="AB121">
        <f t="shared" si="121"/>
        <v>182.93</v>
      </c>
      <c r="AC121">
        <f t="shared" si="144"/>
        <v>0.36</v>
      </c>
      <c r="AD121">
        <f>ROUND(((((ET121*1.25))-((EU121*1.25)))+AE121),2)</f>
        <v>2.02</v>
      </c>
      <c r="AE121">
        <f>ROUND(((EU121*1.25)),2)</f>
        <v>0.46</v>
      </c>
      <c r="AF121">
        <f>ROUND(((EV121*1.15)),2)</f>
        <v>180.55</v>
      </c>
      <c r="AG121">
        <f t="shared" si="122"/>
        <v>0</v>
      </c>
      <c r="AH121">
        <f>((EW121*1.15))</f>
        <v>18.767999999999997</v>
      </c>
      <c r="AI121">
        <f>((EX121*1.25))</f>
        <v>3.7499999999999999E-2</v>
      </c>
      <c r="AJ121">
        <f t="shared" si="123"/>
        <v>0</v>
      </c>
      <c r="AK121">
        <v>158.97999999999999</v>
      </c>
      <c r="AL121">
        <v>0.36</v>
      </c>
      <c r="AM121">
        <v>1.62</v>
      </c>
      <c r="AN121">
        <v>0.37</v>
      </c>
      <c r="AO121">
        <v>157</v>
      </c>
      <c r="AP121">
        <v>0</v>
      </c>
      <c r="AQ121">
        <v>16.32</v>
      </c>
      <c r="AR121">
        <v>0.03</v>
      </c>
      <c r="AS121">
        <v>0</v>
      </c>
      <c r="AT121">
        <v>95</v>
      </c>
      <c r="AU121">
        <v>47</v>
      </c>
      <c r="AV121">
        <v>1</v>
      </c>
      <c r="AW121">
        <v>1</v>
      </c>
      <c r="AZ121">
        <v>6.11</v>
      </c>
      <c r="BA121">
        <v>6.11</v>
      </c>
      <c r="BB121">
        <v>6.11</v>
      </c>
      <c r="BC121">
        <v>6.11</v>
      </c>
      <c r="BD121" t="s">
        <v>1069</v>
      </c>
      <c r="BE121" t="s">
        <v>1069</v>
      </c>
      <c r="BF121" t="s">
        <v>1069</v>
      </c>
      <c r="BG121" t="s">
        <v>1069</v>
      </c>
      <c r="BH121">
        <v>0</v>
      </c>
      <c r="BI121">
        <v>1</v>
      </c>
      <c r="BJ121" t="s">
        <v>1406</v>
      </c>
      <c r="BM121">
        <v>15001</v>
      </c>
      <c r="BN121">
        <v>0</v>
      </c>
      <c r="BO121" t="s">
        <v>1069</v>
      </c>
      <c r="BP121">
        <v>0</v>
      </c>
      <c r="BQ121">
        <v>2</v>
      </c>
      <c r="BR121">
        <v>0</v>
      </c>
      <c r="BS121">
        <v>6.11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1069</v>
      </c>
      <c r="BZ121">
        <v>105</v>
      </c>
      <c r="CA121">
        <v>55</v>
      </c>
      <c r="CE121">
        <v>0</v>
      </c>
      <c r="CF121">
        <v>0</v>
      </c>
      <c r="CG121">
        <v>0</v>
      </c>
      <c r="CM121">
        <v>0</v>
      </c>
      <c r="CN121" t="s">
        <v>359</v>
      </c>
      <c r="CO121">
        <v>0</v>
      </c>
      <c r="CP121">
        <f t="shared" si="124"/>
        <v>2128.6699999999996</v>
      </c>
      <c r="CQ121">
        <f t="shared" si="125"/>
        <v>2.1996000000000002</v>
      </c>
      <c r="CR121">
        <f t="shared" si="126"/>
        <v>12.3422</v>
      </c>
      <c r="CS121">
        <f t="shared" si="127"/>
        <v>2.8106000000000004</v>
      </c>
      <c r="CT121">
        <f t="shared" si="128"/>
        <v>1103.1605000000002</v>
      </c>
      <c r="CU121">
        <f t="shared" si="129"/>
        <v>0</v>
      </c>
      <c r="CV121">
        <f t="shared" si="130"/>
        <v>18.767999999999997</v>
      </c>
      <c r="CW121">
        <f t="shared" si="131"/>
        <v>3.7499999999999999E-2</v>
      </c>
      <c r="CX121">
        <f t="shared" si="132"/>
        <v>0</v>
      </c>
      <c r="CY121">
        <f t="shared" si="133"/>
        <v>2001.0039999999997</v>
      </c>
      <c r="CZ121">
        <f t="shared" si="134"/>
        <v>989.97039999999981</v>
      </c>
      <c r="DC121" t="s">
        <v>1069</v>
      </c>
      <c r="DD121" t="s">
        <v>1069</v>
      </c>
      <c r="DE121" t="s">
        <v>1083</v>
      </c>
      <c r="DF121" t="s">
        <v>1083</v>
      </c>
      <c r="DG121" t="s">
        <v>1084</v>
      </c>
      <c r="DH121" t="s">
        <v>1069</v>
      </c>
      <c r="DI121" t="s">
        <v>1084</v>
      </c>
      <c r="DJ121" t="s">
        <v>1083</v>
      </c>
      <c r="DK121" t="s">
        <v>1069</v>
      </c>
      <c r="DL121" t="s">
        <v>1069</v>
      </c>
      <c r="DM121" t="s">
        <v>1069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1081</v>
      </c>
      <c r="DW121" t="s">
        <v>1081</v>
      </c>
      <c r="DX121">
        <v>100</v>
      </c>
      <c r="EE121">
        <v>27029049</v>
      </c>
      <c r="EF121">
        <v>2</v>
      </c>
      <c r="EG121" t="s">
        <v>1085</v>
      </c>
      <c r="EH121">
        <v>0</v>
      </c>
      <c r="EI121" t="s">
        <v>1069</v>
      </c>
      <c r="EJ121">
        <v>1</v>
      </c>
      <c r="EK121">
        <v>15001</v>
      </c>
      <c r="EL121" t="s">
        <v>1169</v>
      </c>
      <c r="EM121" t="s">
        <v>1170</v>
      </c>
      <c r="EO121" t="s">
        <v>1088</v>
      </c>
      <c r="EQ121">
        <v>0</v>
      </c>
      <c r="ER121">
        <v>158.97999999999999</v>
      </c>
      <c r="ES121">
        <v>0.36</v>
      </c>
      <c r="ET121">
        <v>1.62</v>
      </c>
      <c r="EU121">
        <v>0.37</v>
      </c>
      <c r="EV121">
        <v>157</v>
      </c>
      <c r="EW121">
        <v>16.32</v>
      </c>
      <c r="EX121">
        <v>0.03</v>
      </c>
      <c r="EY121">
        <v>0</v>
      </c>
      <c r="FQ121">
        <v>0</v>
      </c>
      <c r="FR121">
        <f t="shared" si="135"/>
        <v>0</v>
      </c>
      <c r="FS121">
        <v>0</v>
      </c>
      <c r="FT121" t="s">
        <v>1089</v>
      </c>
      <c r="FU121" t="s">
        <v>1090</v>
      </c>
      <c r="FX121">
        <v>94.5</v>
      </c>
      <c r="FY121">
        <v>46.75</v>
      </c>
      <c r="GA121" t="s">
        <v>1069</v>
      </c>
      <c r="GD121">
        <v>0</v>
      </c>
      <c r="GF121">
        <v>-1905709888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36"/>
        <v>0</v>
      </c>
      <c r="GM121">
        <f t="shared" si="137"/>
        <v>5119.6400000000003</v>
      </c>
      <c r="GN121">
        <f t="shared" si="138"/>
        <v>5119.6400000000003</v>
      </c>
      <c r="GO121">
        <f t="shared" si="139"/>
        <v>0</v>
      </c>
      <c r="GP121">
        <f t="shared" si="140"/>
        <v>0</v>
      </c>
      <c r="GR121">
        <v>0</v>
      </c>
      <c r="GS121">
        <v>3</v>
      </c>
      <c r="GT121">
        <v>0</v>
      </c>
      <c r="GU121" t="s">
        <v>1069</v>
      </c>
      <c r="GV121">
        <f t="shared" si="141"/>
        <v>0</v>
      </c>
      <c r="GW121">
        <v>1</v>
      </c>
      <c r="GX121">
        <f t="shared" si="142"/>
        <v>0</v>
      </c>
      <c r="HA121">
        <v>0</v>
      </c>
      <c r="HB121">
        <v>0</v>
      </c>
      <c r="HC121">
        <f t="shared" si="143"/>
        <v>0</v>
      </c>
      <c r="IK121">
        <v>0</v>
      </c>
    </row>
    <row r="122" spans="1:245">
      <c r="A122">
        <v>18</v>
      </c>
      <c r="B122">
        <v>1</v>
      </c>
      <c r="C122">
        <v>356</v>
      </c>
      <c r="E122" t="s">
        <v>1407</v>
      </c>
      <c r="F122" t="s">
        <v>1396</v>
      </c>
      <c r="G122" t="s">
        <v>1397</v>
      </c>
      <c r="H122" t="s">
        <v>1220</v>
      </c>
      <c r="I122">
        <f>I121*J122</f>
        <v>41.899000000000001</v>
      </c>
      <c r="J122">
        <v>22</v>
      </c>
      <c r="O122">
        <f t="shared" si="110"/>
        <v>30643.55</v>
      </c>
      <c r="P122">
        <f t="shared" si="111"/>
        <v>30643.55</v>
      </c>
      <c r="Q122">
        <f t="shared" si="112"/>
        <v>0</v>
      </c>
      <c r="R122">
        <f t="shared" si="113"/>
        <v>0</v>
      </c>
      <c r="S122">
        <f t="shared" si="114"/>
        <v>0</v>
      </c>
      <c r="T122">
        <f t="shared" si="115"/>
        <v>0</v>
      </c>
      <c r="U122">
        <f t="shared" si="116"/>
        <v>0</v>
      </c>
      <c r="V122">
        <f t="shared" si="117"/>
        <v>0</v>
      </c>
      <c r="W122">
        <f t="shared" si="118"/>
        <v>0</v>
      </c>
      <c r="X122">
        <f t="shared" si="119"/>
        <v>0</v>
      </c>
      <c r="Y122">
        <f t="shared" si="120"/>
        <v>0</v>
      </c>
      <c r="AA122">
        <v>27906248</v>
      </c>
      <c r="AB122">
        <f t="shared" si="121"/>
        <v>119.7</v>
      </c>
      <c r="AC122">
        <f t="shared" si="144"/>
        <v>119.7</v>
      </c>
      <c r="AD122">
        <f>ROUND((((ET122)-(EU122))+AE122),2)</f>
        <v>0</v>
      </c>
      <c r="AE122">
        <f>ROUND((EU122),2)</f>
        <v>0</v>
      </c>
      <c r="AF122">
        <f>ROUND((EV122),2)</f>
        <v>0</v>
      </c>
      <c r="AG122">
        <f t="shared" si="122"/>
        <v>0</v>
      </c>
      <c r="AH122">
        <f>(EW122)</f>
        <v>0</v>
      </c>
      <c r="AI122">
        <f>(EX122)</f>
        <v>0</v>
      </c>
      <c r="AJ122">
        <f t="shared" si="123"/>
        <v>0</v>
      </c>
      <c r="AK122">
        <v>119.7</v>
      </c>
      <c r="AL122">
        <v>119.7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95</v>
      </c>
      <c r="AU122">
        <v>47</v>
      </c>
      <c r="AV122">
        <v>1</v>
      </c>
      <c r="AW122">
        <v>1</v>
      </c>
      <c r="AZ122">
        <v>6.11</v>
      </c>
      <c r="BA122">
        <v>1</v>
      </c>
      <c r="BB122">
        <v>1</v>
      </c>
      <c r="BC122">
        <v>6.11</v>
      </c>
      <c r="BD122" t="s">
        <v>1069</v>
      </c>
      <c r="BE122" t="s">
        <v>1069</v>
      </c>
      <c r="BF122" t="s">
        <v>1069</v>
      </c>
      <c r="BG122" t="s">
        <v>1069</v>
      </c>
      <c r="BH122">
        <v>3</v>
      </c>
      <c r="BI122">
        <v>1</v>
      </c>
      <c r="BJ122" t="s">
        <v>1398</v>
      </c>
      <c r="BM122">
        <v>15001</v>
      </c>
      <c r="BN122">
        <v>0</v>
      </c>
      <c r="BO122" t="s">
        <v>1069</v>
      </c>
      <c r="BP122">
        <v>0</v>
      </c>
      <c r="BQ122">
        <v>2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1069</v>
      </c>
      <c r="BZ122">
        <v>105</v>
      </c>
      <c r="CA122">
        <v>55</v>
      </c>
      <c r="CE122">
        <v>0</v>
      </c>
      <c r="CF122">
        <v>0</v>
      </c>
      <c r="CG122">
        <v>0</v>
      </c>
      <c r="CM122">
        <v>0</v>
      </c>
      <c r="CN122" t="s">
        <v>1069</v>
      </c>
      <c r="CO122">
        <v>0</v>
      </c>
      <c r="CP122">
        <f t="shared" si="124"/>
        <v>30643.55</v>
      </c>
      <c r="CQ122">
        <f t="shared" si="125"/>
        <v>731.36700000000008</v>
      </c>
      <c r="CR122">
        <f t="shared" si="126"/>
        <v>0</v>
      </c>
      <c r="CS122">
        <f t="shared" si="127"/>
        <v>0</v>
      </c>
      <c r="CT122">
        <f t="shared" si="128"/>
        <v>0</v>
      </c>
      <c r="CU122">
        <f t="shared" si="129"/>
        <v>0</v>
      </c>
      <c r="CV122">
        <f t="shared" si="130"/>
        <v>0</v>
      </c>
      <c r="CW122">
        <f t="shared" si="131"/>
        <v>0</v>
      </c>
      <c r="CX122">
        <f t="shared" si="132"/>
        <v>0</v>
      </c>
      <c r="CY122">
        <f t="shared" si="133"/>
        <v>0</v>
      </c>
      <c r="CZ122">
        <f t="shared" si="134"/>
        <v>0</v>
      </c>
      <c r="DC122" t="s">
        <v>1069</v>
      </c>
      <c r="DD122" t="s">
        <v>1069</v>
      </c>
      <c r="DE122" t="s">
        <v>1069</v>
      </c>
      <c r="DF122" t="s">
        <v>1069</v>
      </c>
      <c r="DG122" t="s">
        <v>1069</v>
      </c>
      <c r="DH122" t="s">
        <v>1069</v>
      </c>
      <c r="DI122" t="s">
        <v>1069</v>
      </c>
      <c r="DJ122" t="s">
        <v>1069</v>
      </c>
      <c r="DK122" t="s">
        <v>1069</v>
      </c>
      <c r="DL122" t="s">
        <v>1069</v>
      </c>
      <c r="DM122" t="s">
        <v>1069</v>
      </c>
      <c r="DN122">
        <v>0</v>
      </c>
      <c r="DO122">
        <v>0</v>
      </c>
      <c r="DP122">
        <v>1</v>
      </c>
      <c r="DQ122">
        <v>1</v>
      </c>
      <c r="DU122">
        <v>1002</v>
      </c>
      <c r="DV122" t="s">
        <v>1220</v>
      </c>
      <c r="DW122" t="s">
        <v>1220</v>
      </c>
      <c r="DX122">
        <v>1</v>
      </c>
      <c r="EE122">
        <v>27029049</v>
      </c>
      <c r="EF122">
        <v>2</v>
      </c>
      <c r="EG122" t="s">
        <v>1085</v>
      </c>
      <c r="EH122">
        <v>0</v>
      </c>
      <c r="EI122" t="s">
        <v>1069</v>
      </c>
      <c r="EJ122">
        <v>1</v>
      </c>
      <c r="EK122">
        <v>15001</v>
      </c>
      <c r="EL122" t="s">
        <v>1169</v>
      </c>
      <c r="EM122" t="s">
        <v>1170</v>
      </c>
      <c r="EO122" t="s">
        <v>1069</v>
      </c>
      <c r="EQ122">
        <v>0</v>
      </c>
      <c r="ER122">
        <v>119.7</v>
      </c>
      <c r="ES122">
        <v>119.7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35"/>
        <v>0</v>
      </c>
      <c r="FS122">
        <v>0</v>
      </c>
      <c r="FT122" t="s">
        <v>1089</v>
      </c>
      <c r="FU122" t="s">
        <v>1090</v>
      </c>
      <c r="FX122">
        <v>94.5</v>
      </c>
      <c r="FY122">
        <v>46.75</v>
      </c>
      <c r="GA122" t="s">
        <v>1069</v>
      </c>
      <c r="GD122">
        <v>0</v>
      </c>
      <c r="GF122">
        <v>1545178513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36"/>
        <v>0</v>
      </c>
      <c r="GM122">
        <f t="shared" si="137"/>
        <v>30643.55</v>
      </c>
      <c r="GN122">
        <f t="shared" si="138"/>
        <v>30643.55</v>
      </c>
      <c r="GO122">
        <f t="shared" si="139"/>
        <v>0</v>
      </c>
      <c r="GP122">
        <f t="shared" si="140"/>
        <v>0</v>
      </c>
      <c r="GR122">
        <v>0</v>
      </c>
      <c r="GS122">
        <v>3</v>
      </c>
      <c r="GT122">
        <v>0</v>
      </c>
      <c r="GU122" t="s">
        <v>1069</v>
      </c>
      <c r="GV122">
        <f t="shared" si="141"/>
        <v>0</v>
      </c>
      <c r="GW122">
        <v>1</v>
      </c>
      <c r="GX122">
        <f t="shared" si="142"/>
        <v>0</v>
      </c>
      <c r="HA122">
        <v>0</v>
      </c>
      <c r="HB122">
        <v>0</v>
      </c>
      <c r="HC122">
        <f t="shared" si="143"/>
        <v>0</v>
      </c>
      <c r="IK122">
        <v>0</v>
      </c>
    </row>
    <row r="123" spans="1:245">
      <c r="A123">
        <v>18</v>
      </c>
      <c r="B123">
        <v>1</v>
      </c>
      <c r="C123">
        <v>357</v>
      </c>
      <c r="E123" t="s">
        <v>1408</v>
      </c>
      <c r="F123" t="s">
        <v>1400</v>
      </c>
      <c r="G123" t="s">
        <v>1401</v>
      </c>
      <c r="H123" t="s">
        <v>1094</v>
      </c>
      <c r="I123">
        <f>I121*J123</f>
        <v>1.1429999999999999E-3</v>
      </c>
      <c r="J123">
        <v>6.0015752165922811E-4</v>
      </c>
      <c r="O123">
        <f t="shared" si="110"/>
        <v>87.3</v>
      </c>
      <c r="P123">
        <f t="shared" si="111"/>
        <v>87.3</v>
      </c>
      <c r="Q123">
        <f t="shared" si="112"/>
        <v>0</v>
      </c>
      <c r="R123">
        <f t="shared" si="113"/>
        <v>0</v>
      </c>
      <c r="S123">
        <f t="shared" si="114"/>
        <v>0</v>
      </c>
      <c r="T123">
        <f t="shared" si="115"/>
        <v>0</v>
      </c>
      <c r="U123">
        <f t="shared" si="116"/>
        <v>0</v>
      </c>
      <c r="V123">
        <f t="shared" si="117"/>
        <v>0</v>
      </c>
      <c r="W123">
        <f t="shared" si="118"/>
        <v>0</v>
      </c>
      <c r="X123">
        <f t="shared" si="119"/>
        <v>0</v>
      </c>
      <c r="Y123">
        <f t="shared" si="120"/>
        <v>0</v>
      </c>
      <c r="AA123">
        <v>27906248</v>
      </c>
      <c r="AB123">
        <f t="shared" si="121"/>
        <v>12500</v>
      </c>
      <c r="AC123">
        <f t="shared" si="144"/>
        <v>12500</v>
      </c>
      <c r="AD123">
        <f>ROUND((((ET123)-(EU123))+AE123),2)</f>
        <v>0</v>
      </c>
      <c r="AE123">
        <f>ROUND((EU123),2)</f>
        <v>0</v>
      </c>
      <c r="AF123">
        <f>ROUND((EV123),2)</f>
        <v>0</v>
      </c>
      <c r="AG123">
        <f t="shared" si="122"/>
        <v>0</v>
      </c>
      <c r="AH123">
        <f>(EW123)</f>
        <v>0</v>
      </c>
      <c r="AI123">
        <f>(EX123)</f>
        <v>0</v>
      </c>
      <c r="AJ123">
        <f t="shared" si="123"/>
        <v>0</v>
      </c>
      <c r="AK123">
        <v>12500</v>
      </c>
      <c r="AL123">
        <v>12500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95</v>
      </c>
      <c r="AU123">
        <v>47</v>
      </c>
      <c r="AV123">
        <v>1</v>
      </c>
      <c r="AW123">
        <v>1</v>
      </c>
      <c r="AZ123">
        <v>6.11</v>
      </c>
      <c r="BA123">
        <v>1</v>
      </c>
      <c r="BB123">
        <v>1</v>
      </c>
      <c r="BC123">
        <v>6.11</v>
      </c>
      <c r="BD123" t="s">
        <v>1069</v>
      </c>
      <c r="BE123" t="s">
        <v>1069</v>
      </c>
      <c r="BF123" t="s">
        <v>1069</v>
      </c>
      <c r="BG123" t="s">
        <v>1069</v>
      </c>
      <c r="BH123">
        <v>3</v>
      </c>
      <c r="BI123">
        <v>1</v>
      </c>
      <c r="BJ123" t="s">
        <v>1402</v>
      </c>
      <c r="BM123">
        <v>15001</v>
      </c>
      <c r="BN123">
        <v>0</v>
      </c>
      <c r="BO123" t="s">
        <v>1069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1069</v>
      </c>
      <c r="BZ123">
        <v>105</v>
      </c>
      <c r="CA123">
        <v>55</v>
      </c>
      <c r="CE123">
        <v>0</v>
      </c>
      <c r="CF123">
        <v>0</v>
      </c>
      <c r="CG123">
        <v>0</v>
      </c>
      <c r="CM123">
        <v>0</v>
      </c>
      <c r="CN123" t="s">
        <v>1069</v>
      </c>
      <c r="CO123">
        <v>0</v>
      </c>
      <c r="CP123">
        <f t="shared" si="124"/>
        <v>87.3</v>
      </c>
      <c r="CQ123">
        <f t="shared" si="125"/>
        <v>76375</v>
      </c>
      <c r="CR123">
        <f t="shared" si="126"/>
        <v>0</v>
      </c>
      <c r="CS123">
        <f t="shared" si="127"/>
        <v>0</v>
      </c>
      <c r="CT123">
        <f t="shared" si="128"/>
        <v>0</v>
      </c>
      <c r="CU123">
        <f t="shared" si="129"/>
        <v>0</v>
      </c>
      <c r="CV123">
        <f t="shared" si="130"/>
        <v>0</v>
      </c>
      <c r="CW123">
        <f t="shared" si="131"/>
        <v>0</v>
      </c>
      <c r="CX123">
        <f t="shared" si="132"/>
        <v>0</v>
      </c>
      <c r="CY123">
        <f t="shared" si="133"/>
        <v>0</v>
      </c>
      <c r="CZ123">
        <f t="shared" si="134"/>
        <v>0</v>
      </c>
      <c r="DC123" t="s">
        <v>1069</v>
      </c>
      <c r="DD123" t="s">
        <v>1069</v>
      </c>
      <c r="DE123" t="s">
        <v>1069</v>
      </c>
      <c r="DF123" t="s">
        <v>1069</v>
      </c>
      <c r="DG123" t="s">
        <v>1069</v>
      </c>
      <c r="DH123" t="s">
        <v>1069</v>
      </c>
      <c r="DI123" t="s">
        <v>1069</v>
      </c>
      <c r="DJ123" t="s">
        <v>1069</v>
      </c>
      <c r="DK123" t="s">
        <v>1069</v>
      </c>
      <c r="DL123" t="s">
        <v>1069</v>
      </c>
      <c r="DM123" t="s">
        <v>1069</v>
      </c>
      <c r="DN123">
        <v>0</v>
      </c>
      <c r="DO123">
        <v>0</v>
      </c>
      <c r="DP123">
        <v>1</v>
      </c>
      <c r="DQ123">
        <v>1</v>
      </c>
      <c r="DU123">
        <v>1009</v>
      </c>
      <c r="DV123" t="s">
        <v>1094</v>
      </c>
      <c r="DW123" t="s">
        <v>1094</v>
      </c>
      <c r="DX123">
        <v>1000</v>
      </c>
      <c r="EE123">
        <v>27029049</v>
      </c>
      <c r="EF123">
        <v>2</v>
      </c>
      <c r="EG123" t="s">
        <v>1085</v>
      </c>
      <c r="EH123">
        <v>0</v>
      </c>
      <c r="EI123" t="s">
        <v>1069</v>
      </c>
      <c r="EJ123">
        <v>1</v>
      </c>
      <c r="EK123">
        <v>15001</v>
      </c>
      <c r="EL123" t="s">
        <v>1169</v>
      </c>
      <c r="EM123" t="s">
        <v>1170</v>
      </c>
      <c r="EO123" t="s">
        <v>1069</v>
      </c>
      <c r="EQ123">
        <v>0</v>
      </c>
      <c r="ER123">
        <v>12500</v>
      </c>
      <c r="ES123">
        <v>12500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5"/>
        <v>0</v>
      </c>
      <c r="FS123">
        <v>0</v>
      </c>
      <c r="FT123" t="s">
        <v>1089</v>
      </c>
      <c r="FU123" t="s">
        <v>1090</v>
      </c>
      <c r="FX123">
        <v>94.5</v>
      </c>
      <c r="FY123">
        <v>46.75</v>
      </c>
      <c r="GA123" t="s">
        <v>1069</v>
      </c>
      <c r="GD123">
        <v>0</v>
      </c>
      <c r="GF123">
        <v>21313006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36"/>
        <v>0</v>
      </c>
      <c r="GM123">
        <f t="shared" si="137"/>
        <v>87.3</v>
      </c>
      <c r="GN123">
        <f t="shared" si="138"/>
        <v>87.3</v>
      </c>
      <c r="GO123">
        <f t="shared" si="139"/>
        <v>0</v>
      </c>
      <c r="GP123">
        <f t="shared" si="140"/>
        <v>0</v>
      </c>
      <c r="GR123">
        <v>0</v>
      </c>
      <c r="GS123">
        <v>3</v>
      </c>
      <c r="GT123">
        <v>0</v>
      </c>
      <c r="GU123" t="s">
        <v>1069</v>
      </c>
      <c r="GV123">
        <f t="shared" si="141"/>
        <v>0</v>
      </c>
      <c r="GW123">
        <v>1</v>
      </c>
      <c r="GX123">
        <f t="shared" si="142"/>
        <v>0</v>
      </c>
      <c r="HA123">
        <v>0</v>
      </c>
      <c r="HB123">
        <v>0</v>
      </c>
      <c r="HC123">
        <f t="shared" si="143"/>
        <v>0</v>
      </c>
      <c r="IK123">
        <v>0</v>
      </c>
    </row>
    <row r="124" spans="1:245">
      <c r="A124">
        <v>17</v>
      </c>
      <c r="B124">
        <v>1</v>
      </c>
      <c r="C124">
        <f ca="1">ROW(SmtRes!A375)</f>
        <v>375</v>
      </c>
      <c r="D124">
        <f ca="1">ROW(EtalonRes!A379)</f>
        <v>379</v>
      </c>
      <c r="E124" t="s">
        <v>1409</v>
      </c>
      <c r="F124" t="s">
        <v>1092</v>
      </c>
      <c r="G124" t="s">
        <v>1410</v>
      </c>
      <c r="H124" t="s">
        <v>1094</v>
      </c>
      <c r="I124">
        <v>0.3654</v>
      </c>
      <c r="J124">
        <v>0</v>
      </c>
      <c r="O124">
        <f t="shared" ref="O124:O155" si="145">ROUND(CP124,2)</f>
        <v>1646.43</v>
      </c>
      <c r="P124">
        <f t="shared" ref="P124:P155" si="146">ROUND(CQ124*I124,2)</f>
        <v>182.98</v>
      </c>
      <c r="Q124">
        <f t="shared" ref="Q124:Q155" si="147">ROUND(CR124*I124,2)</f>
        <v>351.1</v>
      </c>
      <c r="R124">
        <f t="shared" ref="R124:R155" si="148">ROUND(CS124*I124,2)</f>
        <v>10.67</v>
      </c>
      <c r="S124">
        <f t="shared" ref="S124:S155" si="149">ROUND(CT124*I124,2)</f>
        <v>1112.3499999999999</v>
      </c>
      <c r="T124">
        <f t="shared" ref="T124:T155" si="150">ROUND(CU124*I124,2)</f>
        <v>0</v>
      </c>
      <c r="U124">
        <f t="shared" ref="U124:U155" si="151">CV124*I124</f>
        <v>21.342465900000001</v>
      </c>
      <c r="V124">
        <f t="shared" ref="V124:V155" si="152">CW124*I124</f>
        <v>0.14159250000000001</v>
      </c>
      <c r="W124">
        <f t="shared" ref="W124:W155" si="153">ROUND(CX124*I124,2)</f>
        <v>0</v>
      </c>
      <c r="X124">
        <f t="shared" ref="X124:X155" si="154">ROUND(CY124,2)</f>
        <v>909.65</v>
      </c>
      <c r="Y124">
        <f t="shared" ref="Y124:Y155" si="155">ROUND(CZ124,2)</f>
        <v>808.57</v>
      </c>
      <c r="AA124">
        <v>27906248</v>
      </c>
      <c r="AB124">
        <f t="shared" ref="AB124:AB155" si="156">ROUND((AC124+AD124+AF124),2)</f>
        <v>737.45</v>
      </c>
      <c r="AC124">
        <f t="shared" si="144"/>
        <v>81.96</v>
      </c>
      <c r="AD124">
        <f>ROUND(((((ET124*1.25))-((EU124*1.25)))+AE124),2)</f>
        <v>157.26</v>
      </c>
      <c r="AE124">
        <f>ROUND(((EU124*1.25)),2)</f>
        <v>4.78</v>
      </c>
      <c r="AF124">
        <f>ROUND(((EV124*1.15)),2)</f>
        <v>498.23</v>
      </c>
      <c r="AG124">
        <f t="shared" ref="AG124:AG155" si="157">ROUND((AP124),2)</f>
        <v>0</v>
      </c>
      <c r="AH124">
        <f>((EW124*1.15))</f>
        <v>58.408499999999997</v>
      </c>
      <c r="AI124">
        <f>((EX124*1.25))</f>
        <v>0.38750000000000001</v>
      </c>
      <c r="AJ124">
        <f t="shared" ref="AJ124:AJ155" si="158">(AS124)</f>
        <v>0</v>
      </c>
      <c r="AK124">
        <v>641</v>
      </c>
      <c r="AL124">
        <v>81.96</v>
      </c>
      <c r="AM124">
        <v>125.8</v>
      </c>
      <c r="AN124">
        <v>3.82</v>
      </c>
      <c r="AO124">
        <v>433.24</v>
      </c>
      <c r="AP124">
        <v>0</v>
      </c>
      <c r="AQ124">
        <v>50.79</v>
      </c>
      <c r="AR124">
        <v>0.31</v>
      </c>
      <c r="AS124">
        <v>0</v>
      </c>
      <c r="AT124">
        <v>81</v>
      </c>
      <c r="AU124">
        <v>72</v>
      </c>
      <c r="AV124">
        <v>1</v>
      </c>
      <c r="AW124">
        <v>1</v>
      </c>
      <c r="AZ124">
        <v>6.11</v>
      </c>
      <c r="BA124">
        <v>6.11</v>
      </c>
      <c r="BB124">
        <v>6.11</v>
      </c>
      <c r="BC124">
        <v>6.11</v>
      </c>
      <c r="BD124" t="s">
        <v>1069</v>
      </c>
      <c r="BE124" t="s">
        <v>1069</v>
      </c>
      <c r="BF124" t="s">
        <v>1069</v>
      </c>
      <c r="BG124" t="s">
        <v>1069</v>
      </c>
      <c r="BH124">
        <v>0</v>
      </c>
      <c r="BI124">
        <v>1</v>
      </c>
      <c r="BJ124" t="s">
        <v>1095</v>
      </c>
      <c r="BM124">
        <v>9001</v>
      </c>
      <c r="BN124">
        <v>0</v>
      </c>
      <c r="BO124" t="s">
        <v>1069</v>
      </c>
      <c r="BP124">
        <v>0</v>
      </c>
      <c r="BQ124">
        <v>2</v>
      </c>
      <c r="BR124">
        <v>0</v>
      </c>
      <c r="BS124">
        <v>6.11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1069</v>
      </c>
      <c r="BZ124">
        <v>90</v>
      </c>
      <c r="CA124">
        <v>85</v>
      </c>
      <c r="CE124">
        <v>0</v>
      </c>
      <c r="CF124">
        <v>0</v>
      </c>
      <c r="CG124">
        <v>0</v>
      </c>
      <c r="CM124">
        <v>0</v>
      </c>
      <c r="CN124" t="s">
        <v>359</v>
      </c>
      <c r="CO124">
        <v>0</v>
      </c>
      <c r="CP124">
        <f t="shared" ref="CP124:CP155" si="159">(P124+Q124+S124)</f>
        <v>1646.4299999999998</v>
      </c>
      <c r="CQ124">
        <f t="shared" ref="CQ124:CQ155" si="160">AC124*BC124</f>
        <v>500.7756</v>
      </c>
      <c r="CR124">
        <f t="shared" ref="CR124:CR155" si="161">AD124*BB124</f>
        <v>960.85860000000002</v>
      </c>
      <c r="CS124">
        <f t="shared" ref="CS124:CS155" si="162">AE124*BS124</f>
        <v>29.205800000000004</v>
      </c>
      <c r="CT124">
        <f t="shared" ref="CT124:CT155" si="163">AF124*BA124</f>
        <v>3044.1853000000001</v>
      </c>
      <c r="CU124">
        <f t="shared" ref="CU124:CU155" si="164">AG124</f>
        <v>0</v>
      </c>
      <c r="CV124">
        <f t="shared" ref="CV124:CV155" si="165">AH124</f>
        <v>58.408499999999997</v>
      </c>
      <c r="CW124">
        <f t="shared" ref="CW124:CW155" si="166">AI124</f>
        <v>0.38750000000000001</v>
      </c>
      <c r="CX124">
        <f t="shared" ref="CX124:CX155" si="167">AJ124</f>
        <v>0</v>
      </c>
      <c r="CY124">
        <f t="shared" ref="CY124:CY155" si="168">(((S124+R124)*AT124)/100)</f>
        <v>909.64619999999991</v>
      </c>
      <c r="CZ124">
        <f t="shared" ref="CZ124:CZ155" si="169">(((S124+R124)*AU124)/100)</f>
        <v>808.57439999999997</v>
      </c>
      <c r="DC124" t="s">
        <v>1069</v>
      </c>
      <c r="DD124" t="s">
        <v>1069</v>
      </c>
      <c r="DE124" t="s">
        <v>1083</v>
      </c>
      <c r="DF124" t="s">
        <v>1083</v>
      </c>
      <c r="DG124" t="s">
        <v>1084</v>
      </c>
      <c r="DH124" t="s">
        <v>1069</v>
      </c>
      <c r="DI124" t="s">
        <v>1084</v>
      </c>
      <c r="DJ124" t="s">
        <v>1083</v>
      </c>
      <c r="DK124" t="s">
        <v>1069</v>
      </c>
      <c r="DL124" t="s">
        <v>1069</v>
      </c>
      <c r="DM124" t="s">
        <v>1069</v>
      </c>
      <c r="DN124">
        <v>0</v>
      </c>
      <c r="DO124">
        <v>0</v>
      </c>
      <c r="DP124">
        <v>1</v>
      </c>
      <c r="DQ124">
        <v>1</v>
      </c>
      <c r="DU124">
        <v>1009</v>
      </c>
      <c r="DV124" t="s">
        <v>1094</v>
      </c>
      <c r="DW124" t="s">
        <v>1094</v>
      </c>
      <c r="DX124">
        <v>1000</v>
      </c>
      <c r="EE124">
        <v>27029022</v>
      </c>
      <c r="EF124">
        <v>2</v>
      </c>
      <c r="EG124" t="s">
        <v>1085</v>
      </c>
      <c r="EH124">
        <v>0</v>
      </c>
      <c r="EI124" t="s">
        <v>1069</v>
      </c>
      <c r="EJ124">
        <v>1</v>
      </c>
      <c r="EK124">
        <v>9001</v>
      </c>
      <c r="EL124" t="s">
        <v>1099</v>
      </c>
      <c r="EM124" t="s">
        <v>1100</v>
      </c>
      <c r="EO124" t="s">
        <v>1088</v>
      </c>
      <c r="EQ124">
        <v>131072</v>
      </c>
      <c r="ER124">
        <v>641</v>
      </c>
      <c r="ES124">
        <v>81.96</v>
      </c>
      <c r="ET124">
        <v>125.8</v>
      </c>
      <c r="EU124">
        <v>3.82</v>
      </c>
      <c r="EV124">
        <v>433.24</v>
      </c>
      <c r="EW124">
        <v>50.79</v>
      </c>
      <c r="EX124">
        <v>0.31</v>
      </c>
      <c r="EY124">
        <v>0</v>
      </c>
      <c r="FQ124">
        <v>0</v>
      </c>
      <c r="FR124">
        <f t="shared" ref="FR124:FR155" si="170">ROUND(IF(AND(BH124=3,BI124=3),P124,0),2)</f>
        <v>0</v>
      </c>
      <c r="FS124">
        <v>0</v>
      </c>
      <c r="FT124" t="s">
        <v>1089</v>
      </c>
      <c r="FU124" t="s">
        <v>1090</v>
      </c>
      <c r="FX124">
        <v>81</v>
      </c>
      <c r="FY124">
        <v>72.25</v>
      </c>
      <c r="GA124" t="s">
        <v>1069</v>
      </c>
      <c r="GD124">
        <v>0</v>
      </c>
      <c r="GF124">
        <v>-1461853327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ref="GL124:GL155" si="171">ROUND(IF(AND(BH124=3,BI124=3,FS124&lt;&gt;0),P124,0),2)</f>
        <v>0</v>
      </c>
      <c r="GM124">
        <f t="shared" ref="GM124:GM155" si="172">ROUND(O124+X124+Y124+GK124,2)+GX124</f>
        <v>3364.65</v>
      </c>
      <c r="GN124">
        <f t="shared" ref="GN124:GN155" si="173">IF(OR(BI124=0,BI124=1),ROUND(O124+X124+Y124+GK124,2),0)</f>
        <v>3364.65</v>
      </c>
      <c r="GO124">
        <f t="shared" ref="GO124:GO155" si="174">IF(BI124=2,ROUND(O124+X124+Y124+GK124,2),0)</f>
        <v>0</v>
      </c>
      <c r="GP124">
        <f t="shared" ref="GP124:GP155" si="175">IF(BI124=4,ROUND(O124+X124+Y124+GK124,2)+GX124,0)</f>
        <v>0</v>
      </c>
      <c r="GR124">
        <v>0</v>
      </c>
      <c r="GS124">
        <v>3</v>
      </c>
      <c r="GT124">
        <v>0</v>
      </c>
      <c r="GU124" t="s">
        <v>1069</v>
      </c>
      <c r="GV124">
        <f t="shared" ref="GV124:GV155" si="176">ROUND((GT124),2)</f>
        <v>0</v>
      </c>
      <c r="GW124">
        <v>1</v>
      </c>
      <c r="GX124">
        <f t="shared" ref="GX124:GX155" si="177">ROUND(HC124*I124,2)</f>
        <v>0</v>
      </c>
      <c r="HA124">
        <v>0</v>
      </c>
      <c r="HB124">
        <v>0</v>
      </c>
      <c r="HC124">
        <f t="shared" ref="HC124:HC155" si="178">GV124*GW124</f>
        <v>0</v>
      </c>
      <c r="IK124">
        <v>0</v>
      </c>
    </row>
    <row r="125" spans="1:245">
      <c r="A125">
        <v>17</v>
      </c>
      <c r="B125">
        <v>1</v>
      </c>
      <c r="C125">
        <f ca="1">ROW(SmtRes!A380)</f>
        <v>380</v>
      </c>
      <c r="D125">
        <f ca="1">ROW(EtalonRes!A384)</f>
        <v>384</v>
      </c>
      <c r="E125" t="s">
        <v>1411</v>
      </c>
      <c r="F125" t="s">
        <v>1412</v>
      </c>
      <c r="G125" t="s">
        <v>1413</v>
      </c>
      <c r="H125" t="s">
        <v>1325</v>
      </c>
      <c r="I125">
        <v>58.8</v>
      </c>
      <c r="J125">
        <v>0</v>
      </c>
      <c r="O125">
        <f t="shared" si="145"/>
        <v>21200.41</v>
      </c>
      <c r="P125">
        <f t="shared" si="146"/>
        <v>0</v>
      </c>
      <c r="Q125">
        <f t="shared" si="147"/>
        <v>13443.81</v>
      </c>
      <c r="R125">
        <f t="shared" si="148"/>
        <v>2313.69</v>
      </c>
      <c r="S125">
        <f t="shared" si="149"/>
        <v>7756.6</v>
      </c>
      <c r="T125">
        <f t="shared" si="150"/>
        <v>0</v>
      </c>
      <c r="U125">
        <f t="shared" si="151"/>
        <v>148.76399999999998</v>
      </c>
      <c r="V125">
        <f t="shared" si="152"/>
        <v>33.074999999999996</v>
      </c>
      <c r="W125">
        <f t="shared" si="153"/>
        <v>0</v>
      </c>
      <c r="X125">
        <f t="shared" si="154"/>
        <v>11178.02</v>
      </c>
      <c r="Y125">
        <f t="shared" si="155"/>
        <v>6444.99</v>
      </c>
      <c r="AA125">
        <v>27906248</v>
      </c>
      <c r="AB125">
        <f t="shared" si="156"/>
        <v>59.01</v>
      </c>
      <c r="AC125">
        <f t="shared" si="144"/>
        <v>0</v>
      </c>
      <c r="AD125">
        <f>ROUND(((((ET125*1.25))-((EU125*1.25)))+AE125),2)</f>
        <v>37.42</v>
      </c>
      <c r="AE125">
        <f>ROUND(((EU125*1.25)),2)</f>
        <v>6.44</v>
      </c>
      <c r="AF125">
        <f>ROUND(((EV125*1.15)),2)</f>
        <v>21.59</v>
      </c>
      <c r="AG125">
        <f t="shared" si="157"/>
        <v>0</v>
      </c>
      <c r="AH125">
        <f>((EW125*1.15))</f>
        <v>2.5299999999999998</v>
      </c>
      <c r="AI125">
        <f>((EX125*1.25))</f>
        <v>0.5625</v>
      </c>
      <c r="AJ125">
        <f t="shared" si="158"/>
        <v>0</v>
      </c>
      <c r="AK125">
        <v>48.7</v>
      </c>
      <c r="AL125">
        <v>0</v>
      </c>
      <c r="AM125">
        <v>29.93</v>
      </c>
      <c r="AN125">
        <v>5.15</v>
      </c>
      <c r="AO125">
        <v>18.77</v>
      </c>
      <c r="AP125">
        <v>0</v>
      </c>
      <c r="AQ125">
        <v>2.2000000000000002</v>
      </c>
      <c r="AR125">
        <v>0.45</v>
      </c>
      <c r="AS125">
        <v>0</v>
      </c>
      <c r="AT125">
        <v>111</v>
      </c>
      <c r="AU125">
        <v>64</v>
      </c>
      <c r="AV125">
        <v>1</v>
      </c>
      <c r="AW125">
        <v>1</v>
      </c>
      <c r="AZ125">
        <v>6.11</v>
      </c>
      <c r="BA125">
        <v>6.11</v>
      </c>
      <c r="BB125">
        <v>6.11</v>
      </c>
      <c r="BC125">
        <v>6.11</v>
      </c>
      <c r="BD125" t="s">
        <v>1069</v>
      </c>
      <c r="BE125" t="s">
        <v>1069</v>
      </c>
      <c r="BF125" t="s">
        <v>1069</v>
      </c>
      <c r="BG125" t="s">
        <v>1069</v>
      </c>
      <c r="BH125">
        <v>0</v>
      </c>
      <c r="BI125">
        <v>1</v>
      </c>
      <c r="BJ125" t="s">
        <v>1414</v>
      </c>
      <c r="BM125">
        <v>11001</v>
      </c>
      <c r="BN125">
        <v>0</v>
      </c>
      <c r="BO125" t="s">
        <v>1069</v>
      </c>
      <c r="BP125">
        <v>0</v>
      </c>
      <c r="BQ125">
        <v>2</v>
      </c>
      <c r="BR125">
        <v>0</v>
      </c>
      <c r="BS125">
        <v>6.11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1069</v>
      </c>
      <c r="BZ125">
        <v>123</v>
      </c>
      <c r="CA125">
        <v>75</v>
      </c>
      <c r="CE125">
        <v>0</v>
      </c>
      <c r="CF125">
        <v>0</v>
      </c>
      <c r="CG125">
        <v>0</v>
      </c>
      <c r="CM125">
        <v>0</v>
      </c>
      <c r="CN125" t="s">
        <v>359</v>
      </c>
      <c r="CO125">
        <v>0</v>
      </c>
      <c r="CP125">
        <f t="shared" si="159"/>
        <v>21200.41</v>
      </c>
      <c r="CQ125">
        <f t="shared" si="160"/>
        <v>0</v>
      </c>
      <c r="CR125">
        <f t="shared" si="161"/>
        <v>228.63620000000003</v>
      </c>
      <c r="CS125">
        <f t="shared" si="162"/>
        <v>39.348400000000005</v>
      </c>
      <c r="CT125">
        <f t="shared" si="163"/>
        <v>131.91490000000002</v>
      </c>
      <c r="CU125">
        <f t="shared" si="164"/>
        <v>0</v>
      </c>
      <c r="CV125">
        <f t="shared" si="165"/>
        <v>2.5299999999999998</v>
      </c>
      <c r="CW125">
        <f t="shared" si="166"/>
        <v>0.5625</v>
      </c>
      <c r="CX125">
        <f t="shared" si="167"/>
        <v>0</v>
      </c>
      <c r="CY125">
        <f t="shared" si="168"/>
        <v>11178.021900000002</v>
      </c>
      <c r="CZ125">
        <f t="shared" si="169"/>
        <v>6444.9856000000009</v>
      </c>
      <c r="DC125" t="s">
        <v>1069</v>
      </c>
      <c r="DD125" t="s">
        <v>1069</v>
      </c>
      <c r="DE125" t="s">
        <v>1083</v>
      </c>
      <c r="DF125" t="s">
        <v>1083</v>
      </c>
      <c r="DG125" t="s">
        <v>1084</v>
      </c>
      <c r="DH125" t="s">
        <v>1069</v>
      </c>
      <c r="DI125" t="s">
        <v>1084</v>
      </c>
      <c r="DJ125" t="s">
        <v>1083</v>
      </c>
      <c r="DK125" t="s">
        <v>1069</v>
      </c>
      <c r="DL125" t="s">
        <v>1069</v>
      </c>
      <c r="DM125" t="s">
        <v>1069</v>
      </c>
      <c r="DN125">
        <v>0</v>
      </c>
      <c r="DO125">
        <v>0</v>
      </c>
      <c r="DP125">
        <v>1</v>
      </c>
      <c r="DQ125">
        <v>1</v>
      </c>
      <c r="DU125">
        <v>1007</v>
      </c>
      <c r="DV125" t="s">
        <v>1325</v>
      </c>
      <c r="DW125" t="s">
        <v>1325</v>
      </c>
      <c r="DX125">
        <v>1</v>
      </c>
      <c r="EE125">
        <v>27029024</v>
      </c>
      <c r="EF125">
        <v>2</v>
      </c>
      <c r="EG125" t="s">
        <v>1085</v>
      </c>
      <c r="EH125">
        <v>0</v>
      </c>
      <c r="EI125" t="s">
        <v>1069</v>
      </c>
      <c r="EJ125">
        <v>1</v>
      </c>
      <c r="EK125">
        <v>11001</v>
      </c>
      <c r="EL125" t="s">
        <v>1108</v>
      </c>
      <c r="EM125" t="s">
        <v>1415</v>
      </c>
      <c r="EO125" t="s">
        <v>1088</v>
      </c>
      <c r="EQ125">
        <v>131072</v>
      </c>
      <c r="ER125">
        <v>48.7</v>
      </c>
      <c r="ES125">
        <v>0</v>
      </c>
      <c r="ET125">
        <v>29.93</v>
      </c>
      <c r="EU125">
        <v>5.15</v>
      </c>
      <c r="EV125">
        <v>18.77</v>
      </c>
      <c r="EW125">
        <v>2.2000000000000002</v>
      </c>
      <c r="EX125">
        <v>0.45</v>
      </c>
      <c r="EY125">
        <v>0</v>
      </c>
      <c r="FQ125">
        <v>0</v>
      </c>
      <c r="FR125">
        <f t="shared" si="170"/>
        <v>0</v>
      </c>
      <c r="FS125">
        <v>0</v>
      </c>
      <c r="FT125" t="s">
        <v>1089</v>
      </c>
      <c r="FU125" t="s">
        <v>1090</v>
      </c>
      <c r="FX125">
        <v>110.7</v>
      </c>
      <c r="FY125">
        <v>63.75</v>
      </c>
      <c r="GA125" t="s">
        <v>1069</v>
      </c>
      <c r="GD125">
        <v>0</v>
      </c>
      <c r="GF125">
        <v>2027314443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71"/>
        <v>0</v>
      </c>
      <c r="GM125">
        <f t="shared" si="172"/>
        <v>38823.42</v>
      </c>
      <c r="GN125">
        <f t="shared" si="173"/>
        <v>38823.42</v>
      </c>
      <c r="GO125">
        <f t="shared" si="174"/>
        <v>0</v>
      </c>
      <c r="GP125">
        <f t="shared" si="175"/>
        <v>0</v>
      </c>
      <c r="GR125">
        <v>0</v>
      </c>
      <c r="GS125">
        <v>3</v>
      </c>
      <c r="GT125">
        <v>0</v>
      </c>
      <c r="GU125" t="s">
        <v>1069</v>
      </c>
      <c r="GV125">
        <f t="shared" si="176"/>
        <v>0</v>
      </c>
      <c r="GW125">
        <v>1</v>
      </c>
      <c r="GX125">
        <f t="shared" si="177"/>
        <v>0</v>
      </c>
      <c r="HA125">
        <v>0</v>
      </c>
      <c r="HB125">
        <v>0</v>
      </c>
      <c r="HC125">
        <f t="shared" si="178"/>
        <v>0</v>
      </c>
      <c r="IK125">
        <v>0</v>
      </c>
    </row>
    <row r="126" spans="1:245">
      <c r="A126">
        <v>18</v>
      </c>
      <c r="B126">
        <v>1</v>
      </c>
      <c r="C126">
        <v>380</v>
      </c>
      <c r="E126" t="s">
        <v>1416</v>
      </c>
      <c r="F126" t="s">
        <v>1417</v>
      </c>
      <c r="G126" t="s">
        <v>1418</v>
      </c>
      <c r="H126" t="s">
        <v>1325</v>
      </c>
      <c r="I126">
        <f>I125*J126</f>
        <v>64.680000000000007</v>
      </c>
      <c r="J126">
        <v>1.1000000000000001</v>
      </c>
      <c r="O126">
        <f t="shared" si="145"/>
        <v>70328.87</v>
      </c>
      <c r="P126">
        <f t="shared" si="146"/>
        <v>70328.87</v>
      </c>
      <c r="Q126">
        <f t="shared" si="147"/>
        <v>0</v>
      </c>
      <c r="R126">
        <f t="shared" si="148"/>
        <v>0</v>
      </c>
      <c r="S126">
        <f t="shared" si="149"/>
        <v>0</v>
      </c>
      <c r="T126">
        <f t="shared" si="150"/>
        <v>0</v>
      </c>
      <c r="U126">
        <f t="shared" si="151"/>
        <v>0</v>
      </c>
      <c r="V126">
        <f t="shared" si="152"/>
        <v>0</v>
      </c>
      <c r="W126">
        <f t="shared" si="153"/>
        <v>0</v>
      </c>
      <c r="X126">
        <f t="shared" si="154"/>
        <v>0</v>
      </c>
      <c r="Y126">
        <f t="shared" si="155"/>
        <v>0</v>
      </c>
      <c r="AA126">
        <v>27906248</v>
      </c>
      <c r="AB126">
        <f t="shared" si="156"/>
        <v>177.96</v>
      </c>
      <c r="AC126">
        <f t="shared" si="144"/>
        <v>177.96</v>
      </c>
      <c r="AD126">
        <f>ROUND((((ET126)-(EU126))+AE126),2)</f>
        <v>0</v>
      </c>
      <c r="AE126">
        <f>ROUND((EU126),2)</f>
        <v>0</v>
      </c>
      <c r="AF126">
        <f>ROUND((EV126),2)</f>
        <v>0</v>
      </c>
      <c r="AG126">
        <f t="shared" si="157"/>
        <v>0</v>
      </c>
      <c r="AH126">
        <f>(EW126)</f>
        <v>0</v>
      </c>
      <c r="AI126">
        <f>(EX126)</f>
        <v>0</v>
      </c>
      <c r="AJ126">
        <f t="shared" si="158"/>
        <v>0</v>
      </c>
      <c r="AK126">
        <v>177.96</v>
      </c>
      <c r="AL126">
        <v>177.96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111</v>
      </c>
      <c r="AU126">
        <v>64</v>
      </c>
      <c r="AV126">
        <v>1</v>
      </c>
      <c r="AW126">
        <v>1</v>
      </c>
      <c r="AZ126">
        <v>6.11</v>
      </c>
      <c r="BA126">
        <v>1</v>
      </c>
      <c r="BB126">
        <v>1</v>
      </c>
      <c r="BC126">
        <v>6.11</v>
      </c>
      <c r="BD126" t="s">
        <v>1069</v>
      </c>
      <c r="BE126" t="s">
        <v>1069</v>
      </c>
      <c r="BF126" t="s">
        <v>1069</v>
      </c>
      <c r="BG126" t="s">
        <v>1069</v>
      </c>
      <c r="BH126">
        <v>3</v>
      </c>
      <c r="BI126">
        <v>1</v>
      </c>
      <c r="BJ126" t="s">
        <v>1419</v>
      </c>
      <c r="BM126">
        <v>11001</v>
      </c>
      <c r="BN126">
        <v>0</v>
      </c>
      <c r="BO126" t="s">
        <v>1069</v>
      </c>
      <c r="BP126">
        <v>0</v>
      </c>
      <c r="BQ126">
        <v>2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1069</v>
      </c>
      <c r="BZ126">
        <v>123</v>
      </c>
      <c r="CA126">
        <v>75</v>
      </c>
      <c r="CE126">
        <v>0</v>
      </c>
      <c r="CF126">
        <v>0</v>
      </c>
      <c r="CG126">
        <v>0</v>
      </c>
      <c r="CM126">
        <v>0</v>
      </c>
      <c r="CN126" t="s">
        <v>1069</v>
      </c>
      <c r="CO126">
        <v>0</v>
      </c>
      <c r="CP126">
        <f t="shared" si="159"/>
        <v>70328.87</v>
      </c>
      <c r="CQ126">
        <f t="shared" si="160"/>
        <v>1087.3356000000001</v>
      </c>
      <c r="CR126">
        <f t="shared" si="161"/>
        <v>0</v>
      </c>
      <c r="CS126">
        <f t="shared" si="162"/>
        <v>0</v>
      </c>
      <c r="CT126">
        <f t="shared" si="163"/>
        <v>0</v>
      </c>
      <c r="CU126">
        <f t="shared" si="164"/>
        <v>0</v>
      </c>
      <c r="CV126">
        <f t="shared" si="165"/>
        <v>0</v>
      </c>
      <c r="CW126">
        <f t="shared" si="166"/>
        <v>0</v>
      </c>
      <c r="CX126">
        <f t="shared" si="167"/>
        <v>0</v>
      </c>
      <c r="CY126">
        <f t="shared" si="168"/>
        <v>0</v>
      </c>
      <c r="CZ126">
        <f t="shared" si="169"/>
        <v>0</v>
      </c>
      <c r="DC126" t="s">
        <v>1069</v>
      </c>
      <c r="DD126" t="s">
        <v>1069</v>
      </c>
      <c r="DE126" t="s">
        <v>1069</v>
      </c>
      <c r="DF126" t="s">
        <v>1069</v>
      </c>
      <c r="DG126" t="s">
        <v>1069</v>
      </c>
      <c r="DH126" t="s">
        <v>1069</v>
      </c>
      <c r="DI126" t="s">
        <v>1069</v>
      </c>
      <c r="DJ126" t="s">
        <v>1069</v>
      </c>
      <c r="DK126" t="s">
        <v>1069</v>
      </c>
      <c r="DL126" t="s">
        <v>1069</v>
      </c>
      <c r="DM126" t="s">
        <v>1069</v>
      </c>
      <c r="DN126">
        <v>0</v>
      </c>
      <c r="DO126">
        <v>0</v>
      </c>
      <c r="DP126">
        <v>1</v>
      </c>
      <c r="DQ126">
        <v>1</v>
      </c>
      <c r="DU126">
        <v>1007</v>
      </c>
      <c r="DV126" t="s">
        <v>1325</v>
      </c>
      <c r="DW126" t="s">
        <v>1325</v>
      </c>
      <c r="DX126">
        <v>1</v>
      </c>
      <c r="EE126">
        <v>27029024</v>
      </c>
      <c r="EF126">
        <v>2</v>
      </c>
      <c r="EG126" t="s">
        <v>1085</v>
      </c>
      <c r="EH126">
        <v>0</v>
      </c>
      <c r="EI126" t="s">
        <v>1069</v>
      </c>
      <c r="EJ126">
        <v>1</v>
      </c>
      <c r="EK126">
        <v>11001</v>
      </c>
      <c r="EL126" t="s">
        <v>1108</v>
      </c>
      <c r="EM126" t="s">
        <v>1415</v>
      </c>
      <c r="EO126" t="s">
        <v>1069</v>
      </c>
      <c r="EQ126">
        <v>0</v>
      </c>
      <c r="ER126">
        <v>177.96</v>
      </c>
      <c r="ES126">
        <v>177.96</v>
      </c>
      <c r="ET126">
        <v>0</v>
      </c>
      <c r="EU126">
        <v>0</v>
      </c>
      <c r="EV126">
        <v>0</v>
      </c>
      <c r="EW126">
        <v>0</v>
      </c>
      <c r="EX126">
        <v>0</v>
      </c>
      <c r="FQ126">
        <v>0</v>
      </c>
      <c r="FR126">
        <f t="shared" si="170"/>
        <v>0</v>
      </c>
      <c r="FS126">
        <v>0</v>
      </c>
      <c r="FT126" t="s">
        <v>1089</v>
      </c>
      <c r="FU126" t="s">
        <v>1090</v>
      </c>
      <c r="FX126">
        <v>110.7</v>
      </c>
      <c r="FY126">
        <v>63.75</v>
      </c>
      <c r="GA126" t="s">
        <v>1069</v>
      </c>
      <c r="GD126">
        <v>0</v>
      </c>
      <c r="GF126">
        <v>-582168723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71"/>
        <v>0</v>
      </c>
      <c r="GM126">
        <f t="shared" si="172"/>
        <v>70328.87</v>
      </c>
      <c r="GN126">
        <f t="shared" si="173"/>
        <v>70328.87</v>
      </c>
      <c r="GO126">
        <f t="shared" si="174"/>
        <v>0</v>
      </c>
      <c r="GP126">
        <f t="shared" si="175"/>
        <v>0</v>
      </c>
      <c r="GR126">
        <v>0</v>
      </c>
      <c r="GS126">
        <v>3</v>
      </c>
      <c r="GT126">
        <v>0</v>
      </c>
      <c r="GU126" t="s">
        <v>1069</v>
      </c>
      <c r="GV126">
        <f t="shared" si="176"/>
        <v>0</v>
      </c>
      <c r="GW126">
        <v>1</v>
      </c>
      <c r="GX126">
        <f t="shared" si="177"/>
        <v>0</v>
      </c>
      <c r="HA126">
        <v>0</v>
      </c>
      <c r="HB126">
        <v>0</v>
      </c>
      <c r="HC126">
        <f t="shared" si="178"/>
        <v>0</v>
      </c>
      <c r="IK126">
        <v>0</v>
      </c>
    </row>
    <row r="127" spans="1:245">
      <c r="A127">
        <v>17</v>
      </c>
      <c r="B127">
        <v>1</v>
      </c>
      <c r="C127">
        <f ca="1">ROW(SmtRes!A388)</f>
        <v>388</v>
      </c>
      <c r="D127">
        <f ca="1">ROW(EtalonRes!A392)</f>
        <v>392</v>
      </c>
      <c r="E127" t="s">
        <v>1420</v>
      </c>
      <c r="F127" t="s">
        <v>1421</v>
      </c>
      <c r="G127" t="s">
        <v>1422</v>
      </c>
      <c r="H127" t="s">
        <v>1081</v>
      </c>
      <c r="I127">
        <f>ROUND(0.79/100,9)</f>
        <v>7.9000000000000008E-3</v>
      </c>
      <c r="J127">
        <v>0</v>
      </c>
      <c r="O127">
        <f t="shared" si="145"/>
        <v>23.7</v>
      </c>
      <c r="P127">
        <f t="shared" si="146"/>
        <v>4.99</v>
      </c>
      <c r="Q127">
        <f t="shared" si="147"/>
        <v>8.3699999999999992</v>
      </c>
      <c r="R127">
        <f t="shared" si="148"/>
        <v>1.2</v>
      </c>
      <c r="S127">
        <f t="shared" si="149"/>
        <v>10.34</v>
      </c>
      <c r="T127">
        <f t="shared" si="150"/>
        <v>0</v>
      </c>
      <c r="U127">
        <f t="shared" si="151"/>
        <v>0.20368570000000003</v>
      </c>
      <c r="V127">
        <f t="shared" si="152"/>
        <v>1.5010000000000001E-2</v>
      </c>
      <c r="W127">
        <f t="shared" si="153"/>
        <v>0</v>
      </c>
      <c r="X127">
        <f t="shared" si="154"/>
        <v>10.96</v>
      </c>
      <c r="Y127">
        <f t="shared" si="155"/>
        <v>6.35</v>
      </c>
      <c r="AA127">
        <v>27906248</v>
      </c>
      <c r="AB127">
        <f t="shared" si="156"/>
        <v>491.22</v>
      </c>
      <c r="AC127">
        <f t="shared" si="144"/>
        <v>103.47</v>
      </c>
      <c r="AD127">
        <f>ROUND(((((ET127*1.25))-((EU127*1.25)))+AE127),2)</f>
        <v>173.49</v>
      </c>
      <c r="AE127">
        <f>ROUND(((EU127*1.25)),2)</f>
        <v>24.96</v>
      </c>
      <c r="AF127">
        <f>ROUND(((EV127*1.15)),2)</f>
        <v>214.26</v>
      </c>
      <c r="AG127">
        <f t="shared" si="157"/>
        <v>0</v>
      </c>
      <c r="AH127">
        <f>((EW127*1.15))</f>
        <v>25.783000000000001</v>
      </c>
      <c r="AI127">
        <f>((EX127*1.25))</f>
        <v>1.9</v>
      </c>
      <c r="AJ127">
        <f t="shared" si="158"/>
        <v>0</v>
      </c>
      <c r="AK127">
        <v>428.57</v>
      </c>
      <c r="AL127">
        <v>103.47</v>
      </c>
      <c r="AM127">
        <v>138.79</v>
      </c>
      <c r="AN127">
        <v>19.97</v>
      </c>
      <c r="AO127">
        <v>186.31</v>
      </c>
      <c r="AP127">
        <v>0</v>
      </c>
      <c r="AQ127">
        <v>22.42</v>
      </c>
      <c r="AR127">
        <v>1.52</v>
      </c>
      <c r="AS127">
        <v>0</v>
      </c>
      <c r="AT127">
        <v>95</v>
      </c>
      <c r="AU127">
        <v>55</v>
      </c>
      <c r="AV127">
        <v>1</v>
      </c>
      <c r="AW127">
        <v>1</v>
      </c>
      <c r="AZ127">
        <v>6.11</v>
      </c>
      <c r="BA127">
        <v>6.11</v>
      </c>
      <c r="BB127">
        <v>6.11</v>
      </c>
      <c r="BC127">
        <v>6.11</v>
      </c>
      <c r="BD127" t="s">
        <v>1069</v>
      </c>
      <c r="BE127" t="s">
        <v>1069</v>
      </c>
      <c r="BF127" t="s">
        <v>1069</v>
      </c>
      <c r="BG127" t="s">
        <v>1069</v>
      </c>
      <c r="BH127">
        <v>0</v>
      </c>
      <c r="BI127">
        <v>1</v>
      </c>
      <c r="BJ127" t="s">
        <v>1423</v>
      </c>
      <c r="BM127">
        <v>6001</v>
      </c>
      <c r="BN127">
        <v>0</v>
      </c>
      <c r="BO127" t="s">
        <v>1069</v>
      </c>
      <c r="BP127">
        <v>0</v>
      </c>
      <c r="BQ127">
        <v>2</v>
      </c>
      <c r="BR127">
        <v>0</v>
      </c>
      <c r="BS127">
        <v>6.11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1069</v>
      </c>
      <c r="BZ127">
        <v>105</v>
      </c>
      <c r="CA127">
        <v>65</v>
      </c>
      <c r="CE127">
        <v>0</v>
      </c>
      <c r="CF127">
        <v>0</v>
      </c>
      <c r="CG127">
        <v>0</v>
      </c>
      <c r="CM127">
        <v>0</v>
      </c>
      <c r="CN127" t="s">
        <v>359</v>
      </c>
      <c r="CO127">
        <v>0</v>
      </c>
      <c r="CP127">
        <f t="shared" si="159"/>
        <v>23.7</v>
      </c>
      <c r="CQ127">
        <f t="shared" si="160"/>
        <v>632.20170000000007</v>
      </c>
      <c r="CR127">
        <f t="shared" si="161"/>
        <v>1060.0239000000001</v>
      </c>
      <c r="CS127">
        <f t="shared" si="162"/>
        <v>152.50560000000002</v>
      </c>
      <c r="CT127">
        <f t="shared" si="163"/>
        <v>1309.1286</v>
      </c>
      <c r="CU127">
        <f t="shared" si="164"/>
        <v>0</v>
      </c>
      <c r="CV127">
        <f t="shared" si="165"/>
        <v>25.783000000000001</v>
      </c>
      <c r="CW127">
        <f t="shared" si="166"/>
        <v>1.9</v>
      </c>
      <c r="CX127">
        <f t="shared" si="167"/>
        <v>0</v>
      </c>
      <c r="CY127">
        <f t="shared" si="168"/>
        <v>10.962999999999999</v>
      </c>
      <c r="CZ127">
        <f t="shared" si="169"/>
        <v>6.3469999999999995</v>
      </c>
      <c r="DC127" t="s">
        <v>1069</v>
      </c>
      <c r="DD127" t="s">
        <v>1069</v>
      </c>
      <c r="DE127" t="s">
        <v>1083</v>
      </c>
      <c r="DF127" t="s">
        <v>1083</v>
      </c>
      <c r="DG127" t="s">
        <v>1084</v>
      </c>
      <c r="DH127" t="s">
        <v>1069</v>
      </c>
      <c r="DI127" t="s">
        <v>1084</v>
      </c>
      <c r="DJ127" t="s">
        <v>1083</v>
      </c>
      <c r="DK127" t="s">
        <v>1069</v>
      </c>
      <c r="DL127" t="s">
        <v>1069</v>
      </c>
      <c r="DM127" t="s">
        <v>1069</v>
      </c>
      <c r="DN127">
        <v>0</v>
      </c>
      <c r="DO127">
        <v>0</v>
      </c>
      <c r="DP127">
        <v>1</v>
      </c>
      <c r="DQ127">
        <v>1</v>
      </c>
      <c r="DU127">
        <v>1005</v>
      </c>
      <c r="DV127" t="s">
        <v>1081</v>
      </c>
      <c r="DW127" t="s">
        <v>1081</v>
      </c>
      <c r="DX127">
        <v>100</v>
      </c>
      <c r="EE127">
        <v>27029010</v>
      </c>
      <c r="EF127">
        <v>2</v>
      </c>
      <c r="EG127" t="s">
        <v>1085</v>
      </c>
      <c r="EH127">
        <v>0</v>
      </c>
      <c r="EI127" t="s">
        <v>1069</v>
      </c>
      <c r="EJ127">
        <v>1</v>
      </c>
      <c r="EK127">
        <v>6001</v>
      </c>
      <c r="EL127" t="s">
        <v>1424</v>
      </c>
      <c r="EM127" t="s">
        <v>1425</v>
      </c>
      <c r="EO127" t="s">
        <v>1088</v>
      </c>
      <c r="EQ127">
        <v>0</v>
      </c>
      <c r="ER127">
        <v>428.57</v>
      </c>
      <c r="ES127">
        <v>103.47</v>
      </c>
      <c r="ET127">
        <v>138.79</v>
      </c>
      <c r="EU127">
        <v>19.97</v>
      </c>
      <c r="EV127">
        <v>186.31</v>
      </c>
      <c r="EW127">
        <v>22.42</v>
      </c>
      <c r="EX127">
        <v>1.52</v>
      </c>
      <c r="EY127">
        <v>0</v>
      </c>
      <c r="FQ127">
        <v>0</v>
      </c>
      <c r="FR127">
        <f t="shared" si="170"/>
        <v>0</v>
      </c>
      <c r="FS127">
        <v>0</v>
      </c>
      <c r="FT127" t="s">
        <v>1089</v>
      </c>
      <c r="FU127" t="s">
        <v>1090</v>
      </c>
      <c r="FX127">
        <v>94.5</v>
      </c>
      <c r="FY127">
        <v>55.25</v>
      </c>
      <c r="GA127" t="s">
        <v>1069</v>
      </c>
      <c r="GD127">
        <v>0</v>
      </c>
      <c r="GF127">
        <v>-1575337556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71"/>
        <v>0</v>
      </c>
      <c r="GM127">
        <f t="shared" si="172"/>
        <v>41.01</v>
      </c>
      <c r="GN127">
        <f t="shared" si="173"/>
        <v>41.01</v>
      </c>
      <c r="GO127">
        <f t="shared" si="174"/>
        <v>0</v>
      </c>
      <c r="GP127">
        <f t="shared" si="175"/>
        <v>0</v>
      </c>
      <c r="GR127">
        <v>0</v>
      </c>
      <c r="GS127">
        <v>3</v>
      </c>
      <c r="GT127">
        <v>0</v>
      </c>
      <c r="GU127" t="s">
        <v>1069</v>
      </c>
      <c r="GV127">
        <f t="shared" si="176"/>
        <v>0</v>
      </c>
      <c r="GW127">
        <v>1</v>
      </c>
      <c r="GX127">
        <f t="shared" si="177"/>
        <v>0</v>
      </c>
      <c r="HA127">
        <v>0</v>
      </c>
      <c r="HB127">
        <v>0</v>
      </c>
      <c r="HC127">
        <f t="shared" si="178"/>
        <v>0</v>
      </c>
      <c r="IK127">
        <v>0</v>
      </c>
    </row>
    <row r="128" spans="1:245">
      <c r="A128">
        <v>18</v>
      </c>
      <c r="B128">
        <v>1</v>
      </c>
      <c r="C128">
        <v>387</v>
      </c>
      <c r="E128" t="s">
        <v>1426</v>
      </c>
      <c r="F128" t="s">
        <v>1427</v>
      </c>
      <c r="G128" t="s">
        <v>1428</v>
      </c>
      <c r="H128" t="s">
        <v>1325</v>
      </c>
      <c r="I128">
        <f>I127*J128</f>
        <v>8.0579999999999999E-2</v>
      </c>
      <c r="J128">
        <v>10.199999999999999</v>
      </c>
      <c r="O128">
        <f t="shared" si="145"/>
        <v>236.33</v>
      </c>
      <c r="P128">
        <f t="shared" si="146"/>
        <v>236.33</v>
      </c>
      <c r="Q128">
        <f t="shared" si="147"/>
        <v>0</v>
      </c>
      <c r="R128">
        <f t="shared" si="148"/>
        <v>0</v>
      </c>
      <c r="S128">
        <f t="shared" si="149"/>
        <v>0</v>
      </c>
      <c r="T128">
        <f t="shared" si="150"/>
        <v>0</v>
      </c>
      <c r="U128">
        <f t="shared" si="151"/>
        <v>0</v>
      </c>
      <c r="V128">
        <f t="shared" si="152"/>
        <v>0</v>
      </c>
      <c r="W128">
        <f t="shared" si="153"/>
        <v>0</v>
      </c>
      <c r="X128">
        <f t="shared" si="154"/>
        <v>0</v>
      </c>
      <c r="Y128">
        <f t="shared" si="155"/>
        <v>0</v>
      </c>
      <c r="AA128">
        <v>27906248</v>
      </c>
      <c r="AB128">
        <f t="shared" si="156"/>
        <v>480</v>
      </c>
      <c r="AC128">
        <f t="shared" si="144"/>
        <v>480</v>
      </c>
      <c r="AD128">
        <f>ROUND((((ET128)-(EU128))+AE128),2)</f>
        <v>0</v>
      </c>
      <c r="AE128">
        <f>ROUND((EU128),2)</f>
        <v>0</v>
      </c>
      <c r="AF128">
        <f>ROUND((EV128),2)</f>
        <v>0</v>
      </c>
      <c r="AG128">
        <f t="shared" si="157"/>
        <v>0</v>
      </c>
      <c r="AH128">
        <f>(EW128)</f>
        <v>0</v>
      </c>
      <c r="AI128">
        <f>(EX128)</f>
        <v>0</v>
      </c>
      <c r="AJ128">
        <f t="shared" si="158"/>
        <v>0</v>
      </c>
      <c r="AK128">
        <v>480</v>
      </c>
      <c r="AL128">
        <v>480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95</v>
      </c>
      <c r="AU128">
        <v>55</v>
      </c>
      <c r="AV128">
        <v>1</v>
      </c>
      <c r="AW128">
        <v>1</v>
      </c>
      <c r="AZ128">
        <v>6.11</v>
      </c>
      <c r="BA128">
        <v>1</v>
      </c>
      <c r="BB128">
        <v>1</v>
      </c>
      <c r="BC128">
        <v>6.11</v>
      </c>
      <c r="BD128" t="s">
        <v>1069</v>
      </c>
      <c r="BE128" t="s">
        <v>1069</v>
      </c>
      <c r="BF128" t="s">
        <v>1069</v>
      </c>
      <c r="BG128" t="s">
        <v>1069</v>
      </c>
      <c r="BH128">
        <v>3</v>
      </c>
      <c r="BI128">
        <v>1</v>
      </c>
      <c r="BJ128" t="s">
        <v>1429</v>
      </c>
      <c r="BM128">
        <v>6001</v>
      </c>
      <c r="BN128">
        <v>0</v>
      </c>
      <c r="BO128" t="s">
        <v>1069</v>
      </c>
      <c r="BP128">
        <v>0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1069</v>
      </c>
      <c r="BZ128">
        <v>105</v>
      </c>
      <c r="CA128">
        <v>65</v>
      </c>
      <c r="CE128">
        <v>0</v>
      </c>
      <c r="CF128">
        <v>0</v>
      </c>
      <c r="CG128">
        <v>0</v>
      </c>
      <c r="CM128">
        <v>0</v>
      </c>
      <c r="CN128" t="s">
        <v>1069</v>
      </c>
      <c r="CO128">
        <v>0</v>
      </c>
      <c r="CP128">
        <f t="shared" si="159"/>
        <v>236.33</v>
      </c>
      <c r="CQ128">
        <f t="shared" si="160"/>
        <v>2932.8</v>
      </c>
      <c r="CR128">
        <f t="shared" si="161"/>
        <v>0</v>
      </c>
      <c r="CS128">
        <f t="shared" si="162"/>
        <v>0</v>
      </c>
      <c r="CT128">
        <f t="shared" si="163"/>
        <v>0</v>
      </c>
      <c r="CU128">
        <f t="shared" si="164"/>
        <v>0</v>
      </c>
      <c r="CV128">
        <f t="shared" si="165"/>
        <v>0</v>
      </c>
      <c r="CW128">
        <f t="shared" si="166"/>
        <v>0</v>
      </c>
      <c r="CX128">
        <f t="shared" si="167"/>
        <v>0</v>
      </c>
      <c r="CY128">
        <f t="shared" si="168"/>
        <v>0</v>
      </c>
      <c r="CZ128">
        <f t="shared" si="169"/>
        <v>0</v>
      </c>
      <c r="DC128" t="s">
        <v>1069</v>
      </c>
      <c r="DD128" t="s">
        <v>1069</v>
      </c>
      <c r="DE128" t="s">
        <v>1069</v>
      </c>
      <c r="DF128" t="s">
        <v>1069</v>
      </c>
      <c r="DG128" t="s">
        <v>1069</v>
      </c>
      <c r="DH128" t="s">
        <v>1069</v>
      </c>
      <c r="DI128" t="s">
        <v>1069</v>
      </c>
      <c r="DJ128" t="s">
        <v>1069</v>
      </c>
      <c r="DK128" t="s">
        <v>1069</v>
      </c>
      <c r="DL128" t="s">
        <v>1069</v>
      </c>
      <c r="DM128" t="s">
        <v>1069</v>
      </c>
      <c r="DN128">
        <v>0</v>
      </c>
      <c r="DO128">
        <v>0</v>
      </c>
      <c r="DP128">
        <v>1</v>
      </c>
      <c r="DQ128">
        <v>1</v>
      </c>
      <c r="DU128">
        <v>1007</v>
      </c>
      <c r="DV128" t="s">
        <v>1325</v>
      </c>
      <c r="DW128" t="s">
        <v>1325</v>
      </c>
      <c r="DX128">
        <v>1</v>
      </c>
      <c r="EE128">
        <v>27029010</v>
      </c>
      <c r="EF128">
        <v>2</v>
      </c>
      <c r="EG128" t="s">
        <v>1085</v>
      </c>
      <c r="EH128">
        <v>0</v>
      </c>
      <c r="EI128" t="s">
        <v>1069</v>
      </c>
      <c r="EJ128">
        <v>1</v>
      </c>
      <c r="EK128">
        <v>6001</v>
      </c>
      <c r="EL128" t="s">
        <v>1424</v>
      </c>
      <c r="EM128" t="s">
        <v>1425</v>
      </c>
      <c r="EO128" t="s">
        <v>1069</v>
      </c>
      <c r="EQ128">
        <v>0</v>
      </c>
      <c r="ER128">
        <v>480</v>
      </c>
      <c r="ES128">
        <v>480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70"/>
        <v>0</v>
      </c>
      <c r="FS128">
        <v>0</v>
      </c>
      <c r="FT128" t="s">
        <v>1089</v>
      </c>
      <c r="FU128" t="s">
        <v>1090</v>
      </c>
      <c r="FX128">
        <v>94.5</v>
      </c>
      <c r="FY128">
        <v>55.25</v>
      </c>
      <c r="GA128" t="s">
        <v>1069</v>
      </c>
      <c r="GD128">
        <v>0</v>
      </c>
      <c r="GF128">
        <v>265147187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71"/>
        <v>0</v>
      </c>
      <c r="GM128">
        <f t="shared" si="172"/>
        <v>236.33</v>
      </c>
      <c r="GN128">
        <f t="shared" si="173"/>
        <v>236.33</v>
      </c>
      <c r="GO128">
        <f t="shared" si="174"/>
        <v>0</v>
      </c>
      <c r="GP128">
        <f t="shared" si="175"/>
        <v>0</v>
      </c>
      <c r="GR128">
        <v>0</v>
      </c>
      <c r="GS128">
        <v>3</v>
      </c>
      <c r="GT128">
        <v>0</v>
      </c>
      <c r="GU128" t="s">
        <v>1069</v>
      </c>
      <c r="GV128">
        <f t="shared" si="176"/>
        <v>0</v>
      </c>
      <c r="GW128">
        <v>1</v>
      </c>
      <c r="GX128">
        <f t="shared" si="177"/>
        <v>0</v>
      </c>
      <c r="HA128">
        <v>0</v>
      </c>
      <c r="HB128">
        <v>0</v>
      </c>
      <c r="HC128">
        <f t="shared" si="178"/>
        <v>0</v>
      </c>
      <c r="IK128">
        <v>0</v>
      </c>
    </row>
    <row r="129" spans="1:245">
      <c r="A129">
        <v>17</v>
      </c>
      <c r="B129">
        <v>1</v>
      </c>
      <c r="C129">
        <f ca="1">ROW(SmtRes!A396)</f>
        <v>396</v>
      </c>
      <c r="D129">
        <f ca="1">ROW(EtalonRes!A400)</f>
        <v>400</v>
      </c>
      <c r="E129" t="s">
        <v>1430</v>
      </c>
      <c r="F129" t="s">
        <v>1431</v>
      </c>
      <c r="G129" t="s">
        <v>1432</v>
      </c>
      <c r="H129" t="s">
        <v>1081</v>
      </c>
      <c r="I129">
        <f>ROUND(0.79/100,9)</f>
        <v>7.9000000000000008E-3</v>
      </c>
      <c r="J129">
        <v>0</v>
      </c>
      <c r="O129">
        <f t="shared" si="145"/>
        <v>19.649999999999999</v>
      </c>
      <c r="P129">
        <f t="shared" si="146"/>
        <v>4.83</v>
      </c>
      <c r="Q129">
        <f t="shared" si="147"/>
        <v>8.23</v>
      </c>
      <c r="R129">
        <f t="shared" si="148"/>
        <v>1.19</v>
      </c>
      <c r="S129">
        <f t="shared" si="149"/>
        <v>6.59</v>
      </c>
      <c r="T129">
        <f t="shared" si="150"/>
        <v>0</v>
      </c>
      <c r="U129">
        <f t="shared" si="151"/>
        <v>0.12991550000000002</v>
      </c>
      <c r="V129">
        <f t="shared" si="152"/>
        <v>1.4812500000000001E-2</v>
      </c>
      <c r="W129">
        <f t="shared" si="153"/>
        <v>0</v>
      </c>
      <c r="X129">
        <f t="shared" si="154"/>
        <v>7.39</v>
      </c>
      <c r="Y129">
        <f t="shared" si="155"/>
        <v>4.28</v>
      </c>
      <c r="AA129">
        <v>27906248</v>
      </c>
      <c r="AB129">
        <f t="shared" si="156"/>
        <v>407.13</v>
      </c>
      <c r="AC129">
        <f>ROUND(((ES129*10)),2)</f>
        <v>100</v>
      </c>
      <c r="AD129">
        <f>ROUND(((((ET129*1.25*10))-((EU129*1.25*10)))+AE129),2)</f>
        <v>170.51</v>
      </c>
      <c r="AE129">
        <f>ROUND(((EU129*1.25*10)),2)</f>
        <v>24.63</v>
      </c>
      <c r="AF129">
        <f>ROUND(((EV129*1.15*10)),2)</f>
        <v>136.62</v>
      </c>
      <c r="AG129">
        <f t="shared" si="157"/>
        <v>0</v>
      </c>
      <c r="AH129">
        <f>((EW129*1.15*10))</f>
        <v>16.445</v>
      </c>
      <c r="AI129">
        <f>((EX129*1.25*10))</f>
        <v>1.875</v>
      </c>
      <c r="AJ129">
        <f t="shared" si="158"/>
        <v>0</v>
      </c>
      <c r="AK129">
        <v>35.520000000000003</v>
      </c>
      <c r="AL129">
        <v>10</v>
      </c>
      <c r="AM129">
        <v>13.64</v>
      </c>
      <c r="AN129">
        <v>1.97</v>
      </c>
      <c r="AO129">
        <v>11.88</v>
      </c>
      <c r="AP129">
        <v>0</v>
      </c>
      <c r="AQ129">
        <v>1.43</v>
      </c>
      <c r="AR129">
        <v>0.15</v>
      </c>
      <c r="AS129">
        <v>0</v>
      </c>
      <c r="AT129">
        <v>95</v>
      </c>
      <c r="AU129">
        <v>55</v>
      </c>
      <c r="AV129">
        <v>1</v>
      </c>
      <c r="AW129">
        <v>1</v>
      </c>
      <c r="AZ129">
        <v>6.11</v>
      </c>
      <c r="BA129">
        <v>6.11</v>
      </c>
      <c r="BB129">
        <v>6.11</v>
      </c>
      <c r="BC129">
        <v>6.11</v>
      </c>
      <c r="BD129" t="s">
        <v>1069</v>
      </c>
      <c r="BE129" t="s">
        <v>1069</v>
      </c>
      <c r="BF129" t="s">
        <v>1069</v>
      </c>
      <c r="BG129" t="s">
        <v>1069</v>
      </c>
      <c r="BH129">
        <v>0</v>
      </c>
      <c r="BI129">
        <v>1</v>
      </c>
      <c r="BJ129" t="s">
        <v>1433</v>
      </c>
      <c r="BM129">
        <v>6001</v>
      </c>
      <c r="BN129">
        <v>0</v>
      </c>
      <c r="BO129" t="s">
        <v>1069</v>
      </c>
      <c r="BP129">
        <v>0</v>
      </c>
      <c r="BQ129">
        <v>2</v>
      </c>
      <c r="BR129">
        <v>0</v>
      </c>
      <c r="BS129">
        <v>6.11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1069</v>
      </c>
      <c r="BZ129">
        <v>105</v>
      </c>
      <c r="CA129">
        <v>65</v>
      </c>
      <c r="CE129">
        <v>0</v>
      </c>
      <c r="CF129">
        <v>0</v>
      </c>
      <c r="CG129">
        <v>0</v>
      </c>
      <c r="CM129">
        <v>0</v>
      </c>
      <c r="CN129" t="s">
        <v>359</v>
      </c>
      <c r="CO129">
        <v>0</v>
      </c>
      <c r="CP129">
        <f t="shared" si="159"/>
        <v>19.649999999999999</v>
      </c>
      <c r="CQ129">
        <f t="shared" si="160"/>
        <v>611</v>
      </c>
      <c r="CR129">
        <f t="shared" si="161"/>
        <v>1041.8161</v>
      </c>
      <c r="CS129">
        <f t="shared" si="162"/>
        <v>150.48930000000001</v>
      </c>
      <c r="CT129">
        <f t="shared" si="163"/>
        <v>834.74820000000011</v>
      </c>
      <c r="CU129">
        <f t="shared" si="164"/>
        <v>0</v>
      </c>
      <c r="CV129">
        <f t="shared" si="165"/>
        <v>16.445</v>
      </c>
      <c r="CW129">
        <f t="shared" si="166"/>
        <v>1.875</v>
      </c>
      <c r="CX129">
        <f t="shared" si="167"/>
        <v>0</v>
      </c>
      <c r="CY129">
        <f t="shared" si="168"/>
        <v>7.3909999999999991</v>
      </c>
      <c r="CZ129">
        <f t="shared" si="169"/>
        <v>4.2789999999999999</v>
      </c>
      <c r="DC129" t="s">
        <v>1069</v>
      </c>
      <c r="DD129" t="s">
        <v>1434</v>
      </c>
      <c r="DE129" t="s">
        <v>1435</v>
      </c>
      <c r="DF129" t="s">
        <v>1435</v>
      </c>
      <c r="DG129" t="s">
        <v>1436</v>
      </c>
      <c r="DH129" t="s">
        <v>1069</v>
      </c>
      <c r="DI129" t="s">
        <v>1436</v>
      </c>
      <c r="DJ129" t="s">
        <v>1435</v>
      </c>
      <c r="DK129" t="s">
        <v>1069</v>
      </c>
      <c r="DL129" t="s">
        <v>1069</v>
      </c>
      <c r="DM129" t="s">
        <v>1069</v>
      </c>
      <c r="DN129">
        <v>0</v>
      </c>
      <c r="DO129">
        <v>0</v>
      </c>
      <c r="DP129">
        <v>1</v>
      </c>
      <c r="DQ129">
        <v>1</v>
      </c>
      <c r="DU129">
        <v>1005</v>
      </c>
      <c r="DV129" t="s">
        <v>1081</v>
      </c>
      <c r="DW129" t="s">
        <v>1081</v>
      </c>
      <c r="DX129">
        <v>100</v>
      </c>
      <c r="EE129">
        <v>27029010</v>
      </c>
      <c r="EF129">
        <v>2</v>
      </c>
      <c r="EG129" t="s">
        <v>1085</v>
      </c>
      <c r="EH129">
        <v>0</v>
      </c>
      <c r="EI129" t="s">
        <v>1069</v>
      </c>
      <c r="EJ129">
        <v>1</v>
      </c>
      <c r="EK129">
        <v>6001</v>
      </c>
      <c r="EL129" t="s">
        <v>1424</v>
      </c>
      <c r="EM129" t="s">
        <v>1425</v>
      </c>
      <c r="EO129" t="s">
        <v>1088</v>
      </c>
      <c r="EQ129">
        <v>0</v>
      </c>
      <c r="ER129">
        <v>35.520000000000003</v>
      </c>
      <c r="ES129">
        <v>10</v>
      </c>
      <c r="ET129">
        <v>13.64</v>
      </c>
      <c r="EU129">
        <v>1.97</v>
      </c>
      <c r="EV129">
        <v>11.88</v>
      </c>
      <c r="EW129">
        <v>1.43</v>
      </c>
      <c r="EX129">
        <v>0.15</v>
      </c>
      <c r="EY129">
        <v>0</v>
      </c>
      <c r="FQ129">
        <v>0</v>
      </c>
      <c r="FR129">
        <f t="shared" si="170"/>
        <v>0</v>
      </c>
      <c r="FS129">
        <v>0</v>
      </c>
      <c r="FT129" t="s">
        <v>1089</v>
      </c>
      <c r="FU129" t="s">
        <v>1090</v>
      </c>
      <c r="FX129">
        <v>94.5</v>
      </c>
      <c r="FY129">
        <v>55.25</v>
      </c>
      <c r="GA129" t="s">
        <v>1069</v>
      </c>
      <c r="GD129">
        <v>0</v>
      </c>
      <c r="GF129">
        <v>1736958117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71"/>
        <v>0</v>
      </c>
      <c r="GM129">
        <f t="shared" si="172"/>
        <v>31.32</v>
      </c>
      <c r="GN129">
        <f t="shared" si="173"/>
        <v>31.32</v>
      </c>
      <c r="GO129">
        <f t="shared" si="174"/>
        <v>0</v>
      </c>
      <c r="GP129">
        <f t="shared" si="175"/>
        <v>0</v>
      </c>
      <c r="GR129">
        <v>0</v>
      </c>
      <c r="GS129">
        <v>3</v>
      </c>
      <c r="GT129">
        <v>0</v>
      </c>
      <c r="GU129" t="s">
        <v>1069</v>
      </c>
      <c r="GV129">
        <f t="shared" si="176"/>
        <v>0</v>
      </c>
      <c r="GW129">
        <v>1</v>
      </c>
      <c r="GX129">
        <f t="shared" si="177"/>
        <v>0</v>
      </c>
      <c r="HA129">
        <v>0</v>
      </c>
      <c r="HB129">
        <v>0</v>
      </c>
      <c r="HC129">
        <f t="shared" si="178"/>
        <v>0</v>
      </c>
      <c r="IK129">
        <v>0</v>
      </c>
    </row>
    <row r="130" spans="1:245">
      <c r="A130">
        <v>18</v>
      </c>
      <c r="B130">
        <v>1</v>
      </c>
      <c r="C130">
        <v>395</v>
      </c>
      <c r="E130" t="s">
        <v>1437</v>
      </c>
      <c r="F130" t="s">
        <v>1427</v>
      </c>
      <c r="G130" t="s">
        <v>1428</v>
      </c>
      <c r="H130" t="s">
        <v>1325</v>
      </c>
      <c r="I130">
        <f>I129*J130</f>
        <v>0.80579999999999996</v>
      </c>
      <c r="J130">
        <v>101.99999999999999</v>
      </c>
      <c r="O130">
        <f t="shared" si="145"/>
        <v>2363.25</v>
      </c>
      <c r="P130">
        <f t="shared" si="146"/>
        <v>2363.25</v>
      </c>
      <c r="Q130">
        <f t="shared" si="147"/>
        <v>0</v>
      </c>
      <c r="R130">
        <f t="shared" si="148"/>
        <v>0</v>
      </c>
      <c r="S130">
        <f t="shared" si="149"/>
        <v>0</v>
      </c>
      <c r="T130">
        <f t="shared" si="150"/>
        <v>0</v>
      </c>
      <c r="U130">
        <f t="shared" si="151"/>
        <v>0</v>
      </c>
      <c r="V130">
        <f t="shared" si="152"/>
        <v>0</v>
      </c>
      <c r="W130">
        <f t="shared" si="153"/>
        <v>0</v>
      </c>
      <c r="X130">
        <f t="shared" si="154"/>
        <v>0</v>
      </c>
      <c r="Y130">
        <f t="shared" si="155"/>
        <v>0</v>
      </c>
      <c r="AA130">
        <v>27906248</v>
      </c>
      <c r="AB130">
        <f t="shared" si="156"/>
        <v>480</v>
      </c>
      <c r="AC130">
        <f>ROUND((ES130),2)</f>
        <v>480</v>
      </c>
      <c r="AD130">
        <f>ROUND((((ET130)-(EU130))+AE130),2)</f>
        <v>0</v>
      </c>
      <c r="AE130">
        <f>ROUND((EU130),2)</f>
        <v>0</v>
      </c>
      <c r="AF130">
        <f>ROUND((EV130),2)</f>
        <v>0</v>
      </c>
      <c r="AG130">
        <f t="shared" si="157"/>
        <v>0</v>
      </c>
      <c r="AH130">
        <f>(EW130)</f>
        <v>0</v>
      </c>
      <c r="AI130">
        <f>(EX130)</f>
        <v>0</v>
      </c>
      <c r="AJ130">
        <f t="shared" si="158"/>
        <v>0</v>
      </c>
      <c r="AK130">
        <v>480</v>
      </c>
      <c r="AL130">
        <v>480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95</v>
      </c>
      <c r="AU130">
        <v>55</v>
      </c>
      <c r="AV130">
        <v>1</v>
      </c>
      <c r="AW130">
        <v>1</v>
      </c>
      <c r="AZ130">
        <v>6.11</v>
      </c>
      <c r="BA130">
        <v>1</v>
      </c>
      <c r="BB130">
        <v>1</v>
      </c>
      <c r="BC130">
        <v>6.11</v>
      </c>
      <c r="BD130" t="s">
        <v>1069</v>
      </c>
      <c r="BE130" t="s">
        <v>1069</v>
      </c>
      <c r="BF130" t="s">
        <v>1069</v>
      </c>
      <c r="BG130" t="s">
        <v>1069</v>
      </c>
      <c r="BH130">
        <v>3</v>
      </c>
      <c r="BI130">
        <v>1</v>
      </c>
      <c r="BJ130" t="s">
        <v>1429</v>
      </c>
      <c r="BM130">
        <v>6001</v>
      </c>
      <c r="BN130">
        <v>0</v>
      </c>
      <c r="BO130" t="s">
        <v>1069</v>
      </c>
      <c r="BP130">
        <v>0</v>
      </c>
      <c r="BQ130">
        <v>2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1069</v>
      </c>
      <c r="BZ130">
        <v>105</v>
      </c>
      <c r="CA130">
        <v>65</v>
      </c>
      <c r="CE130">
        <v>0</v>
      </c>
      <c r="CF130">
        <v>0</v>
      </c>
      <c r="CG130">
        <v>0</v>
      </c>
      <c r="CM130">
        <v>0</v>
      </c>
      <c r="CN130" t="s">
        <v>1069</v>
      </c>
      <c r="CO130">
        <v>0</v>
      </c>
      <c r="CP130">
        <f t="shared" si="159"/>
        <v>2363.25</v>
      </c>
      <c r="CQ130">
        <f t="shared" si="160"/>
        <v>2932.8</v>
      </c>
      <c r="CR130">
        <f t="shared" si="161"/>
        <v>0</v>
      </c>
      <c r="CS130">
        <f t="shared" si="162"/>
        <v>0</v>
      </c>
      <c r="CT130">
        <f t="shared" si="163"/>
        <v>0</v>
      </c>
      <c r="CU130">
        <f t="shared" si="164"/>
        <v>0</v>
      </c>
      <c r="CV130">
        <f t="shared" si="165"/>
        <v>0</v>
      </c>
      <c r="CW130">
        <f t="shared" si="166"/>
        <v>0</v>
      </c>
      <c r="CX130">
        <f t="shared" si="167"/>
        <v>0</v>
      </c>
      <c r="CY130">
        <f t="shared" si="168"/>
        <v>0</v>
      </c>
      <c r="CZ130">
        <f t="shared" si="169"/>
        <v>0</v>
      </c>
      <c r="DC130" t="s">
        <v>1069</v>
      </c>
      <c r="DD130" t="s">
        <v>1069</v>
      </c>
      <c r="DE130" t="s">
        <v>1069</v>
      </c>
      <c r="DF130" t="s">
        <v>1069</v>
      </c>
      <c r="DG130" t="s">
        <v>1069</v>
      </c>
      <c r="DH130" t="s">
        <v>1069</v>
      </c>
      <c r="DI130" t="s">
        <v>1069</v>
      </c>
      <c r="DJ130" t="s">
        <v>1069</v>
      </c>
      <c r="DK130" t="s">
        <v>1069</v>
      </c>
      <c r="DL130" t="s">
        <v>1069</v>
      </c>
      <c r="DM130" t="s">
        <v>1069</v>
      </c>
      <c r="DN130">
        <v>0</v>
      </c>
      <c r="DO130">
        <v>0</v>
      </c>
      <c r="DP130">
        <v>1</v>
      </c>
      <c r="DQ130">
        <v>1</v>
      </c>
      <c r="DU130">
        <v>1007</v>
      </c>
      <c r="DV130" t="s">
        <v>1325</v>
      </c>
      <c r="DW130" t="s">
        <v>1325</v>
      </c>
      <c r="DX130">
        <v>1</v>
      </c>
      <c r="EE130">
        <v>27029010</v>
      </c>
      <c r="EF130">
        <v>2</v>
      </c>
      <c r="EG130" t="s">
        <v>1085</v>
      </c>
      <c r="EH130">
        <v>0</v>
      </c>
      <c r="EI130" t="s">
        <v>1069</v>
      </c>
      <c r="EJ130">
        <v>1</v>
      </c>
      <c r="EK130">
        <v>6001</v>
      </c>
      <c r="EL130" t="s">
        <v>1424</v>
      </c>
      <c r="EM130" t="s">
        <v>1425</v>
      </c>
      <c r="EO130" t="s">
        <v>1069</v>
      </c>
      <c r="EQ130">
        <v>0</v>
      </c>
      <c r="ER130">
        <v>480</v>
      </c>
      <c r="ES130">
        <v>480</v>
      </c>
      <c r="ET130">
        <v>0</v>
      </c>
      <c r="EU130">
        <v>0</v>
      </c>
      <c r="EV130">
        <v>0</v>
      </c>
      <c r="EW130">
        <v>0</v>
      </c>
      <c r="EX130">
        <v>0</v>
      </c>
      <c r="FQ130">
        <v>0</v>
      </c>
      <c r="FR130">
        <f t="shared" si="170"/>
        <v>0</v>
      </c>
      <c r="FS130">
        <v>0</v>
      </c>
      <c r="FT130" t="s">
        <v>1089</v>
      </c>
      <c r="FU130" t="s">
        <v>1090</v>
      </c>
      <c r="FX130">
        <v>94.5</v>
      </c>
      <c r="FY130">
        <v>55.25</v>
      </c>
      <c r="GA130" t="s">
        <v>1069</v>
      </c>
      <c r="GD130">
        <v>0</v>
      </c>
      <c r="GF130">
        <v>265147187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si="171"/>
        <v>0</v>
      </c>
      <c r="GM130">
        <f t="shared" si="172"/>
        <v>2363.25</v>
      </c>
      <c r="GN130">
        <f t="shared" si="173"/>
        <v>2363.25</v>
      </c>
      <c r="GO130">
        <f t="shared" si="174"/>
        <v>0</v>
      </c>
      <c r="GP130">
        <f t="shared" si="175"/>
        <v>0</v>
      </c>
      <c r="GR130">
        <v>0</v>
      </c>
      <c r="GS130">
        <v>3</v>
      </c>
      <c r="GT130">
        <v>0</v>
      </c>
      <c r="GU130" t="s">
        <v>1069</v>
      </c>
      <c r="GV130">
        <f t="shared" si="176"/>
        <v>0</v>
      </c>
      <c r="GW130">
        <v>1</v>
      </c>
      <c r="GX130">
        <f t="shared" si="177"/>
        <v>0</v>
      </c>
      <c r="HA130">
        <v>0</v>
      </c>
      <c r="HB130">
        <v>0</v>
      </c>
      <c r="HC130">
        <f t="shared" si="178"/>
        <v>0</v>
      </c>
      <c r="IK130">
        <v>0</v>
      </c>
    </row>
    <row r="131" spans="1:245">
      <c r="A131">
        <v>17</v>
      </c>
      <c r="B131">
        <v>1</v>
      </c>
      <c r="C131">
        <f ca="1">ROW(SmtRes!A402)</f>
        <v>402</v>
      </c>
      <c r="D131">
        <f ca="1">ROW(EtalonRes!A406)</f>
        <v>406</v>
      </c>
      <c r="E131" t="s">
        <v>1438</v>
      </c>
      <c r="F131" t="s">
        <v>1439</v>
      </c>
      <c r="G131" t="s">
        <v>1440</v>
      </c>
      <c r="H131" t="s">
        <v>1094</v>
      </c>
      <c r="I131">
        <v>0.85260000000000002</v>
      </c>
      <c r="J131">
        <v>0</v>
      </c>
      <c r="O131">
        <f t="shared" si="145"/>
        <v>2369.6</v>
      </c>
      <c r="P131">
        <f t="shared" si="146"/>
        <v>1487.8</v>
      </c>
      <c r="Q131">
        <f t="shared" si="147"/>
        <v>210.88</v>
      </c>
      <c r="R131">
        <f t="shared" si="148"/>
        <v>30.68</v>
      </c>
      <c r="S131">
        <f t="shared" si="149"/>
        <v>670.92</v>
      </c>
      <c r="T131">
        <f t="shared" si="150"/>
        <v>0</v>
      </c>
      <c r="U131">
        <f t="shared" si="151"/>
        <v>12.3933936</v>
      </c>
      <c r="V131">
        <f t="shared" si="152"/>
        <v>0.40498499999999998</v>
      </c>
      <c r="W131">
        <f t="shared" si="153"/>
        <v>0</v>
      </c>
      <c r="X131">
        <f t="shared" si="154"/>
        <v>666.52</v>
      </c>
      <c r="Y131">
        <f t="shared" si="155"/>
        <v>385.88</v>
      </c>
      <c r="AA131">
        <v>27906248</v>
      </c>
      <c r="AB131">
        <f t="shared" si="156"/>
        <v>454.87</v>
      </c>
      <c r="AC131">
        <f>ROUND((ES131),2)</f>
        <v>285.60000000000002</v>
      </c>
      <c r="AD131">
        <f>ROUND(((((ET131*1.25))-((EU131*1.25)))+AE131),2)</f>
        <v>40.479999999999997</v>
      </c>
      <c r="AE131">
        <f>ROUND(((EU131*1.25)),2)</f>
        <v>5.89</v>
      </c>
      <c r="AF131">
        <f>ROUND(((EV131*1.15)),2)</f>
        <v>128.79</v>
      </c>
      <c r="AG131">
        <f t="shared" si="157"/>
        <v>0</v>
      </c>
      <c r="AH131">
        <f>((EW131*1.15))</f>
        <v>14.536</v>
      </c>
      <c r="AI131">
        <f>((EX131*1.25))</f>
        <v>0.47499999999999998</v>
      </c>
      <c r="AJ131">
        <f t="shared" si="158"/>
        <v>0</v>
      </c>
      <c r="AK131">
        <v>429.97</v>
      </c>
      <c r="AL131">
        <v>285.60000000000002</v>
      </c>
      <c r="AM131">
        <v>32.380000000000003</v>
      </c>
      <c r="AN131">
        <v>4.71</v>
      </c>
      <c r="AO131">
        <v>111.99</v>
      </c>
      <c r="AP131">
        <v>0</v>
      </c>
      <c r="AQ131">
        <v>12.64</v>
      </c>
      <c r="AR131">
        <v>0.38</v>
      </c>
      <c r="AS131">
        <v>0</v>
      </c>
      <c r="AT131">
        <v>95</v>
      </c>
      <c r="AU131">
        <v>55</v>
      </c>
      <c r="AV131">
        <v>1</v>
      </c>
      <c r="AW131">
        <v>1</v>
      </c>
      <c r="AZ131">
        <v>6.11</v>
      </c>
      <c r="BA131">
        <v>6.11</v>
      </c>
      <c r="BB131">
        <v>6.11</v>
      </c>
      <c r="BC131">
        <v>6.11</v>
      </c>
      <c r="BD131" t="s">
        <v>1069</v>
      </c>
      <c r="BE131" t="s">
        <v>1069</v>
      </c>
      <c r="BF131" t="s">
        <v>1069</v>
      </c>
      <c r="BG131" t="s">
        <v>1069</v>
      </c>
      <c r="BH131">
        <v>0</v>
      </c>
      <c r="BI131">
        <v>1</v>
      </c>
      <c r="BJ131" t="s">
        <v>1441</v>
      </c>
      <c r="BM131">
        <v>6001</v>
      </c>
      <c r="BN131">
        <v>0</v>
      </c>
      <c r="BO131" t="s">
        <v>1069</v>
      </c>
      <c r="BP131">
        <v>0</v>
      </c>
      <c r="BQ131">
        <v>2</v>
      </c>
      <c r="BR131">
        <v>0</v>
      </c>
      <c r="BS131">
        <v>6.11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1069</v>
      </c>
      <c r="BZ131">
        <v>105</v>
      </c>
      <c r="CA131">
        <v>65</v>
      </c>
      <c r="CE131">
        <v>0</v>
      </c>
      <c r="CF131">
        <v>0</v>
      </c>
      <c r="CG131">
        <v>0</v>
      </c>
      <c r="CM131">
        <v>0</v>
      </c>
      <c r="CN131" t="s">
        <v>359</v>
      </c>
      <c r="CO131">
        <v>0</v>
      </c>
      <c r="CP131">
        <f t="shared" si="159"/>
        <v>2369.6</v>
      </c>
      <c r="CQ131">
        <f t="shared" si="160"/>
        <v>1745.0160000000003</v>
      </c>
      <c r="CR131">
        <f t="shared" si="161"/>
        <v>247.33279999999999</v>
      </c>
      <c r="CS131">
        <f t="shared" si="162"/>
        <v>35.987900000000003</v>
      </c>
      <c r="CT131">
        <f t="shared" si="163"/>
        <v>786.90689999999995</v>
      </c>
      <c r="CU131">
        <f t="shared" si="164"/>
        <v>0</v>
      </c>
      <c r="CV131">
        <f t="shared" si="165"/>
        <v>14.536</v>
      </c>
      <c r="CW131">
        <f t="shared" si="166"/>
        <v>0.47499999999999998</v>
      </c>
      <c r="CX131">
        <f t="shared" si="167"/>
        <v>0</v>
      </c>
      <c r="CY131">
        <f t="shared" si="168"/>
        <v>666.51999999999987</v>
      </c>
      <c r="CZ131">
        <f t="shared" si="169"/>
        <v>385.87999999999994</v>
      </c>
      <c r="DC131" t="s">
        <v>1069</v>
      </c>
      <c r="DD131" t="s">
        <v>1069</v>
      </c>
      <c r="DE131" t="s">
        <v>1083</v>
      </c>
      <c r="DF131" t="s">
        <v>1083</v>
      </c>
      <c r="DG131" t="s">
        <v>1084</v>
      </c>
      <c r="DH131" t="s">
        <v>1069</v>
      </c>
      <c r="DI131" t="s">
        <v>1084</v>
      </c>
      <c r="DJ131" t="s">
        <v>1083</v>
      </c>
      <c r="DK131" t="s">
        <v>1069</v>
      </c>
      <c r="DL131" t="s">
        <v>1069</v>
      </c>
      <c r="DM131" t="s">
        <v>1069</v>
      </c>
      <c r="DN131">
        <v>0</v>
      </c>
      <c r="DO131">
        <v>0</v>
      </c>
      <c r="DP131">
        <v>1</v>
      </c>
      <c r="DQ131">
        <v>1</v>
      </c>
      <c r="DU131">
        <v>1009</v>
      </c>
      <c r="DV131" t="s">
        <v>1094</v>
      </c>
      <c r="DW131" t="s">
        <v>1094</v>
      </c>
      <c r="DX131">
        <v>1000</v>
      </c>
      <c r="EE131">
        <v>27029010</v>
      </c>
      <c r="EF131">
        <v>2</v>
      </c>
      <c r="EG131" t="s">
        <v>1085</v>
      </c>
      <c r="EH131">
        <v>0</v>
      </c>
      <c r="EI131" t="s">
        <v>1069</v>
      </c>
      <c r="EJ131">
        <v>1</v>
      </c>
      <c r="EK131">
        <v>6001</v>
      </c>
      <c r="EL131" t="s">
        <v>1424</v>
      </c>
      <c r="EM131" t="s">
        <v>1425</v>
      </c>
      <c r="EO131" t="s">
        <v>1088</v>
      </c>
      <c r="EQ131">
        <v>131072</v>
      </c>
      <c r="ER131">
        <v>429.97</v>
      </c>
      <c r="ES131">
        <v>285.60000000000002</v>
      </c>
      <c r="ET131">
        <v>32.380000000000003</v>
      </c>
      <c r="EU131">
        <v>4.71</v>
      </c>
      <c r="EV131">
        <v>111.99</v>
      </c>
      <c r="EW131">
        <v>12.64</v>
      </c>
      <c r="EX131">
        <v>0.38</v>
      </c>
      <c r="EY131">
        <v>0</v>
      </c>
      <c r="FQ131">
        <v>0</v>
      </c>
      <c r="FR131">
        <f t="shared" si="170"/>
        <v>0</v>
      </c>
      <c r="FS131">
        <v>0</v>
      </c>
      <c r="FT131" t="s">
        <v>1089</v>
      </c>
      <c r="FU131" t="s">
        <v>1090</v>
      </c>
      <c r="FX131">
        <v>94.5</v>
      </c>
      <c r="FY131">
        <v>55.25</v>
      </c>
      <c r="GA131" t="s">
        <v>1069</v>
      </c>
      <c r="GD131">
        <v>0</v>
      </c>
      <c r="GF131">
        <v>-2016543000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71"/>
        <v>0</v>
      </c>
      <c r="GM131">
        <f t="shared" si="172"/>
        <v>3422</v>
      </c>
      <c r="GN131">
        <f t="shared" si="173"/>
        <v>3422</v>
      </c>
      <c r="GO131">
        <f t="shared" si="174"/>
        <v>0</v>
      </c>
      <c r="GP131">
        <f t="shared" si="175"/>
        <v>0</v>
      </c>
      <c r="GR131">
        <v>0</v>
      </c>
      <c r="GS131">
        <v>3</v>
      </c>
      <c r="GT131">
        <v>0</v>
      </c>
      <c r="GU131" t="s">
        <v>1069</v>
      </c>
      <c r="GV131">
        <f t="shared" si="176"/>
        <v>0</v>
      </c>
      <c r="GW131">
        <v>1</v>
      </c>
      <c r="GX131">
        <f t="shared" si="177"/>
        <v>0</v>
      </c>
      <c r="HA131">
        <v>0</v>
      </c>
      <c r="HB131">
        <v>0</v>
      </c>
      <c r="HC131">
        <f t="shared" si="178"/>
        <v>0</v>
      </c>
      <c r="IK131">
        <v>0</v>
      </c>
    </row>
    <row r="132" spans="1:245">
      <c r="A132">
        <v>18</v>
      </c>
      <c r="B132">
        <v>1</v>
      </c>
      <c r="C132">
        <v>401</v>
      </c>
      <c r="E132" t="s">
        <v>1442</v>
      </c>
      <c r="F132" t="s">
        <v>1443</v>
      </c>
      <c r="G132" t="s">
        <v>1444</v>
      </c>
      <c r="H132" t="s">
        <v>1131</v>
      </c>
      <c r="I132">
        <f>I131*J132</f>
        <v>294</v>
      </c>
      <c r="J132">
        <v>344.82758620689657</v>
      </c>
      <c r="O132">
        <f t="shared" si="145"/>
        <v>42681.04</v>
      </c>
      <c r="P132">
        <f t="shared" si="146"/>
        <v>42681.04</v>
      </c>
      <c r="Q132">
        <f t="shared" si="147"/>
        <v>0</v>
      </c>
      <c r="R132">
        <f t="shared" si="148"/>
        <v>0</v>
      </c>
      <c r="S132">
        <f t="shared" si="149"/>
        <v>0</v>
      </c>
      <c r="T132">
        <f t="shared" si="150"/>
        <v>0</v>
      </c>
      <c r="U132">
        <f t="shared" si="151"/>
        <v>0</v>
      </c>
      <c r="V132">
        <f t="shared" si="152"/>
        <v>0</v>
      </c>
      <c r="W132">
        <f t="shared" si="153"/>
        <v>0</v>
      </c>
      <c r="X132">
        <f t="shared" si="154"/>
        <v>0</v>
      </c>
      <c r="Y132">
        <f t="shared" si="155"/>
        <v>0</v>
      </c>
      <c r="AA132">
        <v>27906248</v>
      </c>
      <c r="AB132">
        <f t="shared" si="156"/>
        <v>23.76</v>
      </c>
      <c r="AC132">
        <f>ROUND((ES132),2)</f>
        <v>23.76</v>
      </c>
      <c r="AD132">
        <f>ROUND((((ET132)-(EU132))+AE132),2)</f>
        <v>0</v>
      </c>
      <c r="AE132">
        <f>ROUND((EU132),2)</f>
        <v>0</v>
      </c>
      <c r="AF132">
        <f>ROUND((EV132),2)</f>
        <v>0</v>
      </c>
      <c r="AG132">
        <f t="shared" si="157"/>
        <v>0</v>
      </c>
      <c r="AH132">
        <f>(EW132)</f>
        <v>0</v>
      </c>
      <c r="AI132">
        <f>(EX132)</f>
        <v>0</v>
      </c>
      <c r="AJ132">
        <f t="shared" si="158"/>
        <v>0</v>
      </c>
      <c r="AK132">
        <v>23.76</v>
      </c>
      <c r="AL132">
        <v>23.76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95</v>
      </c>
      <c r="AU132">
        <v>55</v>
      </c>
      <c r="AV132">
        <v>1</v>
      </c>
      <c r="AW132">
        <v>1</v>
      </c>
      <c r="AZ132">
        <v>6.11</v>
      </c>
      <c r="BA132">
        <v>1</v>
      </c>
      <c r="BB132">
        <v>1</v>
      </c>
      <c r="BC132">
        <v>6.11</v>
      </c>
      <c r="BD132" t="s">
        <v>1069</v>
      </c>
      <c r="BE132" t="s">
        <v>1069</v>
      </c>
      <c r="BF132" t="s">
        <v>1069</v>
      </c>
      <c r="BG132" t="s">
        <v>1069</v>
      </c>
      <c r="BH132">
        <v>3</v>
      </c>
      <c r="BI132">
        <v>1</v>
      </c>
      <c r="BJ132" t="s">
        <v>1445</v>
      </c>
      <c r="BM132">
        <v>6001</v>
      </c>
      <c r="BN132">
        <v>0</v>
      </c>
      <c r="BO132" t="s">
        <v>1069</v>
      </c>
      <c r="BP132">
        <v>0</v>
      </c>
      <c r="BQ132">
        <v>2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1069</v>
      </c>
      <c r="BZ132">
        <v>105</v>
      </c>
      <c r="CA132">
        <v>65</v>
      </c>
      <c r="CE132">
        <v>0</v>
      </c>
      <c r="CF132">
        <v>0</v>
      </c>
      <c r="CG132">
        <v>0</v>
      </c>
      <c r="CM132">
        <v>0</v>
      </c>
      <c r="CN132" t="s">
        <v>1069</v>
      </c>
      <c r="CO132">
        <v>0</v>
      </c>
      <c r="CP132">
        <f t="shared" si="159"/>
        <v>42681.04</v>
      </c>
      <c r="CQ132">
        <f t="shared" si="160"/>
        <v>145.17360000000002</v>
      </c>
      <c r="CR132">
        <f t="shared" si="161"/>
        <v>0</v>
      </c>
      <c r="CS132">
        <f t="shared" si="162"/>
        <v>0</v>
      </c>
      <c r="CT132">
        <f t="shared" si="163"/>
        <v>0</v>
      </c>
      <c r="CU132">
        <f t="shared" si="164"/>
        <v>0</v>
      </c>
      <c r="CV132">
        <f t="shared" si="165"/>
        <v>0</v>
      </c>
      <c r="CW132">
        <f t="shared" si="166"/>
        <v>0</v>
      </c>
      <c r="CX132">
        <f t="shared" si="167"/>
        <v>0</v>
      </c>
      <c r="CY132">
        <f t="shared" si="168"/>
        <v>0</v>
      </c>
      <c r="CZ132">
        <f t="shared" si="169"/>
        <v>0</v>
      </c>
      <c r="DC132" t="s">
        <v>1069</v>
      </c>
      <c r="DD132" t="s">
        <v>1069</v>
      </c>
      <c r="DE132" t="s">
        <v>1069</v>
      </c>
      <c r="DF132" t="s">
        <v>1069</v>
      </c>
      <c r="DG132" t="s">
        <v>1069</v>
      </c>
      <c r="DH132" t="s">
        <v>1069</v>
      </c>
      <c r="DI132" t="s">
        <v>1069</v>
      </c>
      <c r="DJ132" t="s">
        <v>1069</v>
      </c>
      <c r="DK132" t="s">
        <v>1069</v>
      </c>
      <c r="DL132" t="s">
        <v>1069</v>
      </c>
      <c r="DM132" t="s">
        <v>1069</v>
      </c>
      <c r="DN132">
        <v>0</v>
      </c>
      <c r="DO132">
        <v>0</v>
      </c>
      <c r="DP132">
        <v>1</v>
      </c>
      <c r="DQ132">
        <v>1</v>
      </c>
      <c r="DU132">
        <v>1005</v>
      </c>
      <c r="DV132" t="s">
        <v>1131</v>
      </c>
      <c r="DW132" t="s">
        <v>1131</v>
      </c>
      <c r="DX132">
        <v>1</v>
      </c>
      <c r="EE132">
        <v>27029010</v>
      </c>
      <c r="EF132">
        <v>2</v>
      </c>
      <c r="EG132" t="s">
        <v>1085</v>
      </c>
      <c r="EH132">
        <v>0</v>
      </c>
      <c r="EI132" t="s">
        <v>1069</v>
      </c>
      <c r="EJ132">
        <v>1</v>
      </c>
      <c r="EK132">
        <v>6001</v>
      </c>
      <c r="EL132" t="s">
        <v>1424</v>
      </c>
      <c r="EM132" t="s">
        <v>1425</v>
      </c>
      <c r="EO132" t="s">
        <v>1069</v>
      </c>
      <c r="EQ132">
        <v>0</v>
      </c>
      <c r="ER132">
        <v>23.76</v>
      </c>
      <c r="ES132">
        <v>23.76</v>
      </c>
      <c r="ET132">
        <v>0</v>
      </c>
      <c r="EU132">
        <v>0</v>
      </c>
      <c r="EV132">
        <v>0</v>
      </c>
      <c r="EW132">
        <v>0</v>
      </c>
      <c r="EX132">
        <v>0</v>
      </c>
      <c r="FQ132">
        <v>0</v>
      </c>
      <c r="FR132">
        <f t="shared" si="170"/>
        <v>0</v>
      </c>
      <c r="FS132">
        <v>0</v>
      </c>
      <c r="FT132" t="s">
        <v>1089</v>
      </c>
      <c r="FU132" t="s">
        <v>1090</v>
      </c>
      <c r="FX132">
        <v>94.5</v>
      </c>
      <c r="FY132">
        <v>55.25</v>
      </c>
      <c r="GA132" t="s">
        <v>1069</v>
      </c>
      <c r="GD132">
        <v>0</v>
      </c>
      <c r="GF132">
        <v>738562141</v>
      </c>
      <c r="GG132">
        <v>1</v>
      </c>
      <c r="GH132">
        <v>1</v>
      </c>
      <c r="GI132">
        <v>4</v>
      </c>
      <c r="GJ132">
        <v>0</v>
      </c>
      <c r="GK132">
        <f>ROUND(R132*(R12)/100,2)</f>
        <v>0</v>
      </c>
      <c r="GL132">
        <f t="shared" si="171"/>
        <v>0</v>
      </c>
      <c r="GM132">
        <f t="shared" si="172"/>
        <v>42681.04</v>
      </c>
      <c r="GN132">
        <f t="shared" si="173"/>
        <v>42681.04</v>
      </c>
      <c r="GO132">
        <f t="shared" si="174"/>
        <v>0</v>
      </c>
      <c r="GP132">
        <f t="shared" si="175"/>
        <v>0</v>
      </c>
      <c r="GR132">
        <v>0</v>
      </c>
      <c r="GS132">
        <v>3</v>
      </c>
      <c r="GT132">
        <v>0</v>
      </c>
      <c r="GU132" t="s">
        <v>1069</v>
      </c>
      <c r="GV132">
        <f t="shared" si="176"/>
        <v>0</v>
      </c>
      <c r="GW132">
        <v>1</v>
      </c>
      <c r="GX132">
        <f t="shared" si="177"/>
        <v>0</v>
      </c>
      <c r="HA132">
        <v>0</v>
      </c>
      <c r="HB132">
        <v>0</v>
      </c>
      <c r="HC132">
        <f t="shared" si="178"/>
        <v>0</v>
      </c>
      <c r="IK132">
        <v>0</v>
      </c>
    </row>
    <row r="133" spans="1:245">
      <c r="A133">
        <v>17</v>
      </c>
      <c r="B133">
        <v>1</v>
      </c>
      <c r="C133">
        <f ca="1">ROW(SmtRes!A408)</f>
        <v>408</v>
      </c>
      <c r="D133">
        <f ca="1">ROW(EtalonRes!A412)</f>
        <v>412</v>
      </c>
      <c r="E133" t="s">
        <v>1446</v>
      </c>
      <c r="F133" t="s">
        <v>1447</v>
      </c>
      <c r="G133" t="s">
        <v>1448</v>
      </c>
      <c r="H133" t="s">
        <v>1081</v>
      </c>
      <c r="I133">
        <f>ROUND(294/100,9)</f>
        <v>2.94</v>
      </c>
      <c r="J133">
        <v>0</v>
      </c>
      <c r="O133">
        <f t="shared" si="145"/>
        <v>7647.74</v>
      </c>
      <c r="P133">
        <f t="shared" si="146"/>
        <v>153.41</v>
      </c>
      <c r="Q133">
        <f t="shared" si="147"/>
        <v>944.34</v>
      </c>
      <c r="R133">
        <f t="shared" si="148"/>
        <v>385.14</v>
      </c>
      <c r="S133">
        <f t="shared" si="149"/>
        <v>6549.99</v>
      </c>
      <c r="T133">
        <f t="shared" si="150"/>
        <v>0</v>
      </c>
      <c r="U133">
        <f t="shared" si="151"/>
        <v>137.43764999999999</v>
      </c>
      <c r="V133">
        <f t="shared" si="152"/>
        <v>4.6672499999999992</v>
      </c>
      <c r="W133">
        <f t="shared" si="153"/>
        <v>0</v>
      </c>
      <c r="X133">
        <f t="shared" si="154"/>
        <v>7697.99</v>
      </c>
      <c r="Y133">
        <f t="shared" si="155"/>
        <v>4438.4799999999996</v>
      </c>
      <c r="AA133">
        <v>27906248</v>
      </c>
      <c r="AB133">
        <f t="shared" si="156"/>
        <v>425.74</v>
      </c>
      <c r="AC133">
        <f>ROUND((ES133),2)</f>
        <v>8.5399999999999991</v>
      </c>
      <c r="AD133">
        <f>ROUND(((((ET133*1.25))-((EU133*1.25)))+AE133),2)</f>
        <v>52.57</v>
      </c>
      <c r="AE133">
        <f>ROUND(((EU133*1.25)),2)</f>
        <v>21.44</v>
      </c>
      <c r="AF133">
        <f>ROUND(((EV133*1.15)),2)</f>
        <v>364.63</v>
      </c>
      <c r="AG133">
        <f t="shared" si="157"/>
        <v>0</v>
      </c>
      <c r="AH133">
        <f>((EW133*1.15))</f>
        <v>46.747499999999995</v>
      </c>
      <c r="AI133">
        <f>((EX133*1.25))</f>
        <v>1.5874999999999999</v>
      </c>
      <c r="AJ133">
        <f t="shared" si="158"/>
        <v>0</v>
      </c>
      <c r="AK133">
        <v>367.66</v>
      </c>
      <c r="AL133">
        <v>8.5399999999999991</v>
      </c>
      <c r="AM133">
        <v>42.05</v>
      </c>
      <c r="AN133">
        <v>17.149999999999999</v>
      </c>
      <c r="AO133">
        <v>317.07</v>
      </c>
      <c r="AP133">
        <v>0</v>
      </c>
      <c r="AQ133">
        <v>40.65</v>
      </c>
      <c r="AR133">
        <v>1.27</v>
      </c>
      <c r="AS133">
        <v>0</v>
      </c>
      <c r="AT133">
        <v>111</v>
      </c>
      <c r="AU133">
        <v>64</v>
      </c>
      <c r="AV133">
        <v>1</v>
      </c>
      <c r="AW133">
        <v>1</v>
      </c>
      <c r="AZ133">
        <v>6.11</v>
      </c>
      <c r="BA133">
        <v>6.11</v>
      </c>
      <c r="BB133">
        <v>6.11</v>
      </c>
      <c r="BC133">
        <v>6.11</v>
      </c>
      <c r="BD133" t="s">
        <v>1069</v>
      </c>
      <c r="BE133" t="s">
        <v>1069</v>
      </c>
      <c r="BF133" t="s">
        <v>1069</v>
      </c>
      <c r="BG133" t="s">
        <v>1069</v>
      </c>
      <c r="BH133">
        <v>0</v>
      </c>
      <c r="BI133">
        <v>1</v>
      </c>
      <c r="BJ133" t="s">
        <v>1449</v>
      </c>
      <c r="BM133">
        <v>11001</v>
      </c>
      <c r="BN133">
        <v>0</v>
      </c>
      <c r="BO133" t="s">
        <v>1069</v>
      </c>
      <c r="BP133">
        <v>0</v>
      </c>
      <c r="BQ133">
        <v>2</v>
      </c>
      <c r="BR133">
        <v>0</v>
      </c>
      <c r="BS133">
        <v>6.11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1069</v>
      </c>
      <c r="BZ133">
        <v>123</v>
      </c>
      <c r="CA133">
        <v>75</v>
      </c>
      <c r="CE133">
        <v>0</v>
      </c>
      <c r="CF133">
        <v>0</v>
      </c>
      <c r="CG133">
        <v>0</v>
      </c>
      <c r="CM133">
        <v>0</v>
      </c>
      <c r="CN133" t="s">
        <v>359</v>
      </c>
      <c r="CO133">
        <v>0</v>
      </c>
      <c r="CP133">
        <f t="shared" si="159"/>
        <v>7647.74</v>
      </c>
      <c r="CQ133">
        <f t="shared" si="160"/>
        <v>52.179399999999994</v>
      </c>
      <c r="CR133">
        <f t="shared" si="161"/>
        <v>321.20269999999999</v>
      </c>
      <c r="CS133">
        <f t="shared" si="162"/>
        <v>130.9984</v>
      </c>
      <c r="CT133">
        <f t="shared" si="163"/>
        <v>2227.8893000000003</v>
      </c>
      <c r="CU133">
        <f t="shared" si="164"/>
        <v>0</v>
      </c>
      <c r="CV133">
        <f t="shared" si="165"/>
        <v>46.747499999999995</v>
      </c>
      <c r="CW133">
        <f t="shared" si="166"/>
        <v>1.5874999999999999</v>
      </c>
      <c r="CX133">
        <f t="shared" si="167"/>
        <v>0</v>
      </c>
      <c r="CY133">
        <f t="shared" si="168"/>
        <v>7697.9943000000003</v>
      </c>
      <c r="CZ133">
        <f t="shared" si="169"/>
        <v>4438.4831999999997</v>
      </c>
      <c r="DC133" t="s">
        <v>1069</v>
      </c>
      <c r="DD133" t="s">
        <v>1069</v>
      </c>
      <c r="DE133" t="s">
        <v>1083</v>
      </c>
      <c r="DF133" t="s">
        <v>1083</v>
      </c>
      <c r="DG133" t="s">
        <v>1084</v>
      </c>
      <c r="DH133" t="s">
        <v>1069</v>
      </c>
      <c r="DI133" t="s">
        <v>1084</v>
      </c>
      <c r="DJ133" t="s">
        <v>1083</v>
      </c>
      <c r="DK133" t="s">
        <v>1069</v>
      </c>
      <c r="DL133" t="s">
        <v>1069</v>
      </c>
      <c r="DM133" t="s">
        <v>1069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1081</v>
      </c>
      <c r="DW133" t="s">
        <v>1081</v>
      </c>
      <c r="DX133">
        <v>100</v>
      </c>
      <c r="EE133">
        <v>27029024</v>
      </c>
      <c r="EF133">
        <v>2</v>
      </c>
      <c r="EG133" t="s">
        <v>1085</v>
      </c>
      <c r="EH133">
        <v>0</v>
      </c>
      <c r="EI133" t="s">
        <v>1069</v>
      </c>
      <c r="EJ133">
        <v>1</v>
      </c>
      <c r="EK133">
        <v>11001</v>
      </c>
      <c r="EL133" t="s">
        <v>1108</v>
      </c>
      <c r="EM133" t="s">
        <v>1415</v>
      </c>
      <c r="EO133" t="s">
        <v>1088</v>
      </c>
      <c r="EQ133">
        <v>131072</v>
      </c>
      <c r="ER133">
        <v>367.66</v>
      </c>
      <c r="ES133">
        <v>8.5399999999999991</v>
      </c>
      <c r="ET133">
        <v>42.05</v>
      </c>
      <c r="EU133">
        <v>17.149999999999999</v>
      </c>
      <c r="EV133">
        <v>317.07</v>
      </c>
      <c r="EW133">
        <v>40.65</v>
      </c>
      <c r="EX133">
        <v>1.27</v>
      </c>
      <c r="EY133">
        <v>0</v>
      </c>
      <c r="FQ133">
        <v>0</v>
      </c>
      <c r="FR133">
        <f t="shared" si="170"/>
        <v>0</v>
      </c>
      <c r="FS133">
        <v>0</v>
      </c>
      <c r="FT133" t="s">
        <v>1089</v>
      </c>
      <c r="FU133" t="s">
        <v>1090</v>
      </c>
      <c r="FX133">
        <v>110.7</v>
      </c>
      <c r="FY133">
        <v>63.75</v>
      </c>
      <c r="GA133" t="s">
        <v>1069</v>
      </c>
      <c r="GD133">
        <v>0</v>
      </c>
      <c r="GF133">
        <v>1315376555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si="171"/>
        <v>0</v>
      </c>
      <c r="GM133">
        <f t="shared" si="172"/>
        <v>19784.21</v>
      </c>
      <c r="GN133">
        <f t="shared" si="173"/>
        <v>19784.21</v>
      </c>
      <c r="GO133">
        <f t="shared" si="174"/>
        <v>0</v>
      </c>
      <c r="GP133">
        <f t="shared" si="175"/>
        <v>0</v>
      </c>
      <c r="GR133">
        <v>0</v>
      </c>
      <c r="GS133">
        <v>3</v>
      </c>
      <c r="GT133">
        <v>0</v>
      </c>
      <c r="GU133" t="s">
        <v>1069</v>
      </c>
      <c r="GV133">
        <f t="shared" si="176"/>
        <v>0</v>
      </c>
      <c r="GW133">
        <v>1</v>
      </c>
      <c r="GX133">
        <f t="shared" si="177"/>
        <v>0</v>
      </c>
      <c r="HA133">
        <v>0</v>
      </c>
      <c r="HB133">
        <v>0</v>
      </c>
      <c r="HC133">
        <f t="shared" si="178"/>
        <v>0</v>
      </c>
      <c r="IK133">
        <v>0</v>
      </c>
    </row>
    <row r="134" spans="1:245">
      <c r="A134">
        <v>18</v>
      </c>
      <c r="B134">
        <v>1</v>
      </c>
      <c r="C134">
        <v>408</v>
      </c>
      <c r="E134" t="s">
        <v>1450</v>
      </c>
      <c r="F134" t="s">
        <v>1451</v>
      </c>
      <c r="G134" t="s">
        <v>1452</v>
      </c>
      <c r="H134" t="s">
        <v>1325</v>
      </c>
      <c r="I134">
        <f>I133*J134</f>
        <v>5.9976000000000003</v>
      </c>
      <c r="J134">
        <v>2.04</v>
      </c>
      <c r="O134">
        <f t="shared" si="145"/>
        <v>21721.89</v>
      </c>
      <c r="P134">
        <f t="shared" si="146"/>
        <v>21721.89</v>
      </c>
      <c r="Q134">
        <f t="shared" si="147"/>
        <v>0</v>
      </c>
      <c r="R134">
        <f t="shared" si="148"/>
        <v>0</v>
      </c>
      <c r="S134">
        <f t="shared" si="149"/>
        <v>0</v>
      </c>
      <c r="T134">
        <f t="shared" si="150"/>
        <v>0</v>
      </c>
      <c r="U134">
        <f t="shared" si="151"/>
        <v>0</v>
      </c>
      <c r="V134">
        <f t="shared" si="152"/>
        <v>0</v>
      </c>
      <c r="W134">
        <f t="shared" si="153"/>
        <v>0</v>
      </c>
      <c r="X134">
        <f t="shared" si="154"/>
        <v>0</v>
      </c>
      <c r="Y134">
        <f t="shared" si="155"/>
        <v>0</v>
      </c>
      <c r="AA134">
        <v>27906248</v>
      </c>
      <c r="AB134">
        <f t="shared" si="156"/>
        <v>592.76</v>
      </c>
      <c r="AC134">
        <f>ROUND((ES134),2)</f>
        <v>592.76</v>
      </c>
      <c r="AD134">
        <f>ROUND((((ET134)-(EU134))+AE134),2)</f>
        <v>0</v>
      </c>
      <c r="AE134">
        <f>ROUND((EU134),2)</f>
        <v>0</v>
      </c>
      <c r="AF134">
        <f>ROUND((EV134),2)</f>
        <v>0</v>
      </c>
      <c r="AG134">
        <f t="shared" si="157"/>
        <v>0</v>
      </c>
      <c r="AH134">
        <f>(EW134)</f>
        <v>0</v>
      </c>
      <c r="AI134">
        <f>(EX134)</f>
        <v>0</v>
      </c>
      <c r="AJ134">
        <f t="shared" si="158"/>
        <v>0</v>
      </c>
      <c r="AK134">
        <v>592.76</v>
      </c>
      <c r="AL134">
        <v>592.76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111</v>
      </c>
      <c r="AU134">
        <v>64</v>
      </c>
      <c r="AV134">
        <v>1</v>
      </c>
      <c r="AW134">
        <v>1</v>
      </c>
      <c r="AZ134">
        <v>6.11</v>
      </c>
      <c r="BA134">
        <v>1</v>
      </c>
      <c r="BB134">
        <v>1</v>
      </c>
      <c r="BC134">
        <v>6.11</v>
      </c>
      <c r="BD134" t="s">
        <v>1069</v>
      </c>
      <c r="BE134" t="s">
        <v>1069</v>
      </c>
      <c r="BF134" t="s">
        <v>1069</v>
      </c>
      <c r="BG134" t="s">
        <v>1069</v>
      </c>
      <c r="BH134">
        <v>3</v>
      </c>
      <c r="BI134">
        <v>1</v>
      </c>
      <c r="BJ134" t="s">
        <v>1453</v>
      </c>
      <c r="BM134">
        <v>11001</v>
      </c>
      <c r="BN134">
        <v>0</v>
      </c>
      <c r="BO134" t="s">
        <v>1069</v>
      </c>
      <c r="BP134">
        <v>0</v>
      </c>
      <c r="BQ134">
        <v>2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1069</v>
      </c>
      <c r="BZ134">
        <v>123</v>
      </c>
      <c r="CA134">
        <v>75</v>
      </c>
      <c r="CE134">
        <v>0</v>
      </c>
      <c r="CF134">
        <v>0</v>
      </c>
      <c r="CG134">
        <v>0</v>
      </c>
      <c r="CM134">
        <v>0</v>
      </c>
      <c r="CN134" t="s">
        <v>1069</v>
      </c>
      <c r="CO134">
        <v>0</v>
      </c>
      <c r="CP134">
        <f t="shared" si="159"/>
        <v>21721.89</v>
      </c>
      <c r="CQ134">
        <f t="shared" si="160"/>
        <v>3621.7636000000002</v>
      </c>
      <c r="CR134">
        <f t="shared" si="161"/>
        <v>0</v>
      </c>
      <c r="CS134">
        <f t="shared" si="162"/>
        <v>0</v>
      </c>
      <c r="CT134">
        <f t="shared" si="163"/>
        <v>0</v>
      </c>
      <c r="CU134">
        <f t="shared" si="164"/>
        <v>0</v>
      </c>
      <c r="CV134">
        <f t="shared" si="165"/>
        <v>0</v>
      </c>
      <c r="CW134">
        <f t="shared" si="166"/>
        <v>0</v>
      </c>
      <c r="CX134">
        <f t="shared" si="167"/>
        <v>0</v>
      </c>
      <c r="CY134">
        <f t="shared" si="168"/>
        <v>0</v>
      </c>
      <c r="CZ134">
        <f t="shared" si="169"/>
        <v>0</v>
      </c>
      <c r="DC134" t="s">
        <v>1069</v>
      </c>
      <c r="DD134" t="s">
        <v>1069</v>
      </c>
      <c r="DE134" t="s">
        <v>1069</v>
      </c>
      <c r="DF134" t="s">
        <v>1069</v>
      </c>
      <c r="DG134" t="s">
        <v>1069</v>
      </c>
      <c r="DH134" t="s">
        <v>1069</v>
      </c>
      <c r="DI134" t="s">
        <v>1069</v>
      </c>
      <c r="DJ134" t="s">
        <v>1069</v>
      </c>
      <c r="DK134" t="s">
        <v>1069</v>
      </c>
      <c r="DL134" t="s">
        <v>1069</v>
      </c>
      <c r="DM134" t="s">
        <v>1069</v>
      </c>
      <c r="DN134">
        <v>0</v>
      </c>
      <c r="DO134">
        <v>0</v>
      </c>
      <c r="DP134">
        <v>1</v>
      </c>
      <c r="DQ134">
        <v>1</v>
      </c>
      <c r="DU134">
        <v>1007</v>
      </c>
      <c r="DV134" t="s">
        <v>1325</v>
      </c>
      <c r="DW134" t="s">
        <v>1325</v>
      </c>
      <c r="DX134">
        <v>1</v>
      </c>
      <c r="EE134">
        <v>27029024</v>
      </c>
      <c r="EF134">
        <v>2</v>
      </c>
      <c r="EG134" t="s">
        <v>1085</v>
      </c>
      <c r="EH134">
        <v>0</v>
      </c>
      <c r="EI134" t="s">
        <v>1069</v>
      </c>
      <c r="EJ134">
        <v>1</v>
      </c>
      <c r="EK134">
        <v>11001</v>
      </c>
      <c r="EL134" t="s">
        <v>1108</v>
      </c>
      <c r="EM134" t="s">
        <v>1415</v>
      </c>
      <c r="EO134" t="s">
        <v>1069</v>
      </c>
      <c r="EQ134">
        <v>0</v>
      </c>
      <c r="ER134">
        <v>592.76</v>
      </c>
      <c r="ES134">
        <v>592.76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70"/>
        <v>0</v>
      </c>
      <c r="FS134">
        <v>0</v>
      </c>
      <c r="FT134" t="s">
        <v>1089</v>
      </c>
      <c r="FU134" t="s">
        <v>1090</v>
      </c>
      <c r="FX134">
        <v>110.7</v>
      </c>
      <c r="FY134">
        <v>63.75</v>
      </c>
      <c r="GA134" t="s">
        <v>1069</v>
      </c>
      <c r="GD134">
        <v>0</v>
      </c>
      <c r="GF134">
        <v>184330150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71"/>
        <v>0</v>
      </c>
      <c r="GM134">
        <f t="shared" si="172"/>
        <v>21721.89</v>
      </c>
      <c r="GN134">
        <f t="shared" si="173"/>
        <v>21721.89</v>
      </c>
      <c r="GO134">
        <f t="shared" si="174"/>
        <v>0</v>
      </c>
      <c r="GP134">
        <f t="shared" si="175"/>
        <v>0</v>
      </c>
      <c r="GR134">
        <v>0</v>
      </c>
      <c r="GS134">
        <v>3</v>
      </c>
      <c r="GT134">
        <v>0</v>
      </c>
      <c r="GU134" t="s">
        <v>1069</v>
      </c>
      <c r="GV134">
        <f t="shared" si="176"/>
        <v>0</v>
      </c>
      <c r="GW134">
        <v>1</v>
      </c>
      <c r="GX134">
        <f t="shared" si="177"/>
        <v>0</v>
      </c>
      <c r="HA134">
        <v>0</v>
      </c>
      <c r="HB134">
        <v>0</v>
      </c>
      <c r="HC134">
        <f t="shared" si="178"/>
        <v>0</v>
      </c>
      <c r="IK134">
        <v>0</v>
      </c>
    </row>
    <row r="135" spans="1:245">
      <c r="A135">
        <v>17</v>
      </c>
      <c r="B135">
        <v>1</v>
      </c>
      <c r="C135">
        <f ca="1">ROW(SmtRes!A413)</f>
        <v>413</v>
      </c>
      <c r="D135">
        <f ca="1">ROW(EtalonRes!A417)</f>
        <v>417</v>
      </c>
      <c r="E135" t="s">
        <v>1454</v>
      </c>
      <c r="F135" t="s">
        <v>1455</v>
      </c>
      <c r="G135" t="s">
        <v>1456</v>
      </c>
      <c r="H135" t="s">
        <v>1081</v>
      </c>
      <c r="I135">
        <f>ROUND(294/100,9)</f>
        <v>2.94</v>
      </c>
      <c r="J135">
        <v>0</v>
      </c>
      <c r="O135">
        <f t="shared" si="145"/>
        <v>1523.48</v>
      </c>
      <c r="P135">
        <f t="shared" si="146"/>
        <v>0</v>
      </c>
      <c r="Q135">
        <f t="shared" si="147"/>
        <v>1040.08</v>
      </c>
      <c r="R135">
        <f t="shared" si="148"/>
        <v>382.62</v>
      </c>
      <c r="S135">
        <f t="shared" si="149"/>
        <v>483.4</v>
      </c>
      <c r="T135">
        <f t="shared" si="150"/>
        <v>0</v>
      </c>
      <c r="U135">
        <f t="shared" si="151"/>
        <v>10.142999999999999</v>
      </c>
      <c r="V135">
        <f t="shared" si="152"/>
        <v>4.6305000000000005</v>
      </c>
      <c r="W135">
        <f t="shared" si="153"/>
        <v>0</v>
      </c>
      <c r="X135">
        <f t="shared" si="154"/>
        <v>961.28</v>
      </c>
      <c r="Y135">
        <f t="shared" si="155"/>
        <v>554.25</v>
      </c>
      <c r="AA135">
        <v>27906248</v>
      </c>
      <c r="AB135">
        <f t="shared" si="156"/>
        <v>84.81</v>
      </c>
      <c r="AC135">
        <f>ROUND(((ES135*6)),2)</f>
        <v>0</v>
      </c>
      <c r="AD135">
        <f>ROUND(((((ET135*1.25*6))-((EU135*1.25*6)))+AE135),2)</f>
        <v>57.9</v>
      </c>
      <c r="AE135">
        <f>ROUND(((EU135*1.25*6)),2)</f>
        <v>21.3</v>
      </c>
      <c r="AF135">
        <f>ROUND(((EV135*1.15*6)),2)</f>
        <v>26.91</v>
      </c>
      <c r="AG135">
        <f t="shared" si="157"/>
        <v>0</v>
      </c>
      <c r="AH135">
        <f>((EW135*1.15*6))</f>
        <v>3.4499999999999997</v>
      </c>
      <c r="AI135">
        <f>((EX135*1.25*6))</f>
        <v>1.5750000000000002</v>
      </c>
      <c r="AJ135">
        <f t="shared" si="158"/>
        <v>0</v>
      </c>
      <c r="AK135">
        <v>11.62</v>
      </c>
      <c r="AL135">
        <v>0</v>
      </c>
      <c r="AM135">
        <v>7.72</v>
      </c>
      <c r="AN135">
        <v>2.84</v>
      </c>
      <c r="AO135">
        <v>3.9</v>
      </c>
      <c r="AP135">
        <v>0</v>
      </c>
      <c r="AQ135">
        <v>0.5</v>
      </c>
      <c r="AR135">
        <v>0.21</v>
      </c>
      <c r="AS135">
        <v>0</v>
      </c>
      <c r="AT135">
        <v>111</v>
      </c>
      <c r="AU135">
        <v>64</v>
      </c>
      <c r="AV135">
        <v>1</v>
      </c>
      <c r="AW135">
        <v>1</v>
      </c>
      <c r="AZ135">
        <v>6.11</v>
      </c>
      <c r="BA135">
        <v>6.11</v>
      </c>
      <c r="BB135">
        <v>6.11</v>
      </c>
      <c r="BC135">
        <v>6.11</v>
      </c>
      <c r="BD135" t="s">
        <v>1069</v>
      </c>
      <c r="BE135" t="s">
        <v>1069</v>
      </c>
      <c r="BF135" t="s">
        <v>1069</v>
      </c>
      <c r="BG135" t="s">
        <v>1069</v>
      </c>
      <c r="BH135">
        <v>0</v>
      </c>
      <c r="BI135">
        <v>1</v>
      </c>
      <c r="BJ135" t="s">
        <v>1457</v>
      </c>
      <c r="BM135">
        <v>11001</v>
      </c>
      <c r="BN135">
        <v>0</v>
      </c>
      <c r="BO135" t="s">
        <v>1069</v>
      </c>
      <c r="BP135">
        <v>0</v>
      </c>
      <c r="BQ135">
        <v>2</v>
      </c>
      <c r="BR135">
        <v>0</v>
      </c>
      <c r="BS135">
        <v>6.11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1069</v>
      </c>
      <c r="BZ135">
        <v>123</v>
      </c>
      <c r="CA135">
        <v>75</v>
      </c>
      <c r="CE135">
        <v>0</v>
      </c>
      <c r="CF135">
        <v>0</v>
      </c>
      <c r="CG135">
        <v>0</v>
      </c>
      <c r="CM135">
        <v>0</v>
      </c>
      <c r="CN135" t="s">
        <v>359</v>
      </c>
      <c r="CO135">
        <v>0</v>
      </c>
      <c r="CP135">
        <f t="shared" si="159"/>
        <v>1523.48</v>
      </c>
      <c r="CQ135">
        <f t="shared" si="160"/>
        <v>0</v>
      </c>
      <c r="CR135">
        <f t="shared" si="161"/>
        <v>353.76900000000001</v>
      </c>
      <c r="CS135">
        <f t="shared" si="162"/>
        <v>130.143</v>
      </c>
      <c r="CT135">
        <f t="shared" si="163"/>
        <v>164.42010000000002</v>
      </c>
      <c r="CU135">
        <f t="shared" si="164"/>
        <v>0</v>
      </c>
      <c r="CV135">
        <f t="shared" si="165"/>
        <v>3.4499999999999997</v>
      </c>
      <c r="CW135">
        <f t="shared" si="166"/>
        <v>1.5750000000000002</v>
      </c>
      <c r="CX135">
        <f t="shared" si="167"/>
        <v>0</v>
      </c>
      <c r="CY135">
        <f t="shared" si="168"/>
        <v>961.28219999999999</v>
      </c>
      <c r="CZ135">
        <f t="shared" si="169"/>
        <v>554.25279999999998</v>
      </c>
      <c r="DC135" t="s">
        <v>1069</v>
      </c>
      <c r="DD135" t="s">
        <v>1458</v>
      </c>
      <c r="DE135" t="s">
        <v>1459</v>
      </c>
      <c r="DF135" t="s">
        <v>1459</v>
      </c>
      <c r="DG135" t="s">
        <v>1460</v>
      </c>
      <c r="DH135" t="s">
        <v>1069</v>
      </c>
      <c r="DI135" t="s">
        <v>1460</v>
      </c>
      <c r="DJ135" t="s">
        <v>1459</v>
      </c>
      <c r="DK135" t="s">
        <v>1069</v>
      </c>
      <c r="DL135" t="s">
        <v>1069</v>
      </c>
      <c r="DM135" t="s">
        <v>1069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1081</v>
      </c>
      <c r="DW135" t="s">
        <v>1081</v>
      </c>
      <c r="DX135">
        <v>100</v>
      </c>
      <c r="EE135">
        <v>27029024</v>
      </c>
      <c r="EF135">
        <v>2</v>
      </c>
      <c r="EG135" t="s">
        <v>1085</v>
      </c>
      <c r="EH135">
        <v>0</v>
      </c>
      <c r="EI135" t="s">
        <v>1069</v>
      </c>
      <c r="EJ135">
        <v>1</v>
      </c>
      <c r="EK135">
        <v>11001</v>
      </c>
      <c r="EL135" t="s">
        <v>1108</v>
      </c>
      <c r="EM135" t="s">
        <v>1415</v>
      </c>
      <c r="EO135" t="s">
        <v>1088</v>
      </c>
      <c r="EQ135">
        <v>131072</v>
      </c>
      <c r="ER135">
        <v>11.62</v>
      </c>
      <c r="ES135">
        <v>0</v>
      </c>
      <c r="ET135">
        <v>7.72</v>
      </c>
      <c r="EU135">
        <v>2.84</v>
      </c>
      <c r="EV135">
        <v>3.9</v>
      </c>
      <c r="EW135">
        <v>0.5</v>
      </c>
      <c r="EX135">
        <v>0.21</v>
      </c>
      <c r="EY135">
        <v>0</v>
      </c>
      <c r="FQ135">
        <v>0</v>
      </c>
      <c r="FR135">
        <f t="shared" si="170"/>
        <v>0</v>
      </c>
      <c r="FS135">
        <v>0</v>
      </c>
      <c r="FT135" t="s">
        <v>1089</v>
      </c>
      <c r="FU135" t="s">
        <v>1090</v>
      </c>
      <c r="FX135">
        <v>110.7</v>
      </c>
      <c r="FY135">
        <v>63.75</v>
      </c>
      <c r="GA135" t="s">
        <v>1069</v>
      </c>
      <c r="GD135">
        <v>0</v>
      </c>
      <c r="GF135">
        <v>689531466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71"/>
        <v>0</v>
      </c>
      <c r="GM135">
        <f t="shared" si="172"/>
        <v>3039.01</v>
      </c>
      <c r="GN135">
        <f t="shared" si="173"/>
        <v>3039.01</v>
      </c>
      <c r="GO135">
        <f t="shared" si="174"/>
        <v>0</v>
      </c>
      <c r="GP135">
        <f t="shared" si="175"/>
        <v>0</v>
      </c>
      <c r="GR135">
        <v>0</v>
      </c>
      <c r="GS135">
        <v>3</v>
      </c>
      <c r="GT135">
        <v>0</v>
      </c>
      <c r="GU135" t="s">
        <v>1069</v>
      </c>
      <c r="GV135">
        <f t="shared" si="176"/>
        <v>0</v>
      </c>
      <c r="GW135">
        <v>1</v>
      </c>
      <c r="GX135">
        <f t="shared" si="177"/>
        <v>0</v>
      </c>
      <c r="HA135">
        <v>0</v>
      </c>
      <c r="HB135">
        <v>0</v>
      </c>
      <c r="HC135">
        <f t="shared" si="178"/>
        <v>0</v>
      </c>
      <c r="IK135">
        <v>0</v>
      </c>
    </row>
    <row r="136" spans="1:245">
      <c r="A136">
        <v>18</v>
      </c>
      <c r="B136">
        <v>1</v>
      </c>
      <c r="C136">
        <v>413</v>
      </c>
      <c r="E136" t="s">
        <v>1461</v>
      </c>
      <c r="F136" t="s">
        <v>1451</v>
      </c>
      <c r="G136" t="s">
        <v>1452</v>
      </c>
      <c r="H136" t="s">
        <v>1325</v>
      </c>
      <c r="I136">
        <f>I135*J136</f>
        <v>8.9963999999999995</v>
      </c>
      <c r="J136">
        <v>3.06</v>
      </c>
      <c r="O136">
        <f t="shared" si="145"/>
        <v>32582.83</v>
      </c>
      <c r="P136">
        <f t="shared" si="146"/>
        <v>32582.83</v>
      </c>
      <c r="Q136">
        <f t="shared" si="147"/>
        <v>0</v>
      </c>
      <c r="R136">
        <f t="shared" si="148"/>
        <v>0</v>
      </c>
      <c r="S136">
        <f t="shared" si="149"/>
        <v>0</v>
      </c>
      <c r="T136">
        <f t="shared" si="150"/>
        <v>0</v>
      </c>
      <c r="U136">
        <f t="shared" si="151"/>
        <v>0</v>
      </c>
      <c r="V136">
        <f t="shared" si="152"/>
        <v>0</v>
      </c>
      <c r="W136">
        <f t="shared" si="153"/>
        <v>0</v>
      </c>
      <c r="X136">
        <f t="shared" si="154"/>
        <v>0</v>
      </c>
      <c r="Y136">
        <f t="shared" si="155"/>
        <v>0</v>
      </c>
      <c r="AA136">
        <v>27906248</v>
      </c>
      <c r="AB136">
        <f t="shared" si="156"/>
        <v>592.76</v>
      </c>
      <c r="AC136">
        <f>ROUND((ES136),2)</f>
        <v>592.76</v>
      </c>
      <c r="AD136">
        <f>ROUND((((ET136)-(EU136))+AE136),2)</f>
        <v>0</v>
      </c>
      <c r="AE136">
        <f>ROUND((EU136),2)</f>
        <v>0</v>
      </c>
      <c r="AF136">
        <f>ROUND((EV136),2)</f>
        <v>0</v>
      </c>
      <c r="AG136">
        <f t="shared" si="157"/>
        <v>0</v>
      </c>
      <c r="AH136">
        <f>(EW136)</f>
        <v>0</v>
      </c>
      <c r="AI136">
        <f>(EX136)</f>
        <v>0</v>
      </c>
      <c r="AJ136">
        <f t="shared" si="158"/>
        <v>0</v>
      </c>
      <c r="AK136">
        <v>592.76</v>
      </c>
      <c r="AL136">
        <v>592.76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111</v>
      </c>
      <c r="AU136">
        <v>64</v>
      </c>
      <c r="AV136">
        <v>1</v>
      </c>
      <c r="AW136">
        <v>1</v>
      </c>
      <c r="AZ136">
        <v>6.11</v>
      </c>
      <c r="BA136">
        <v>1</v>
      </c>
      <c r="BB136">
        <v>1</v>
      </c>
      <c r="BC136">
        <v>6.11</v>
      </c>
      <c r="BD136" t="s">
        <v>1069</v>
      </c>
      <c r="BE136" t="s">
        <v>1069</v>
      </c>
      <c r="BF136" t="s">
        <v>1069</v>
      </c>
      <c r="BG136" t="s">
        <v>1069</v>
      </c>
      <c r="BH136">
        <v>3</v>
      </c>
      <c r="BI136">
        <v>1</v>
      </c>
      <c r="BJ136" t="s">
        <v>1453</v>
      </c>
      <c r="BM136">
        <v>11001</v>
      </c>
      <c r="BN136">
        <v>0</v>
      </c>
      <c r="BO136" t="s">
        <v>1069</v>
      </c>
      <c r="BP136">
        <v>0</v>
      </c>
      <c r="BQ136">
        <v>2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1069</v>
      </c>
      <c r="BZ136">
        <v>123</v>
      </c>
      <c r="CA136">
        <v>75</v>
      </c>
      <c r="CE136">
        <v>0</v>
      </c>
      <c r="CF136">
        <v>0</v>
      </c>
      <c r="CG136">
        <v>0</v>
      </c>
      <c r="CM136">
        <v>0</v>
      </c>
      <c r="CN136" t="s">
        <v>1069</v>
      </c>
      <c r="CO136">
        <v>0</v>
      </c>
      <c r="CP136">
        <f t="shared" si="159"/>
        <v>32582.83</v>
      </c>
      <c r="CQ136">
        <f t="shared" si="160"/>
        <v>3621.7636000000002</v>
      </c>
      <c r="CR136">
        <f t="shared" si="161"/>
        <v>0</v>
      </c>
      <c r="CS136">
        <f t="shared" si="162"/>
        <v>0</v>
      </c>
      <c r="CT136">
        <f t="shared" si="163"/>
        <v>0</v>
      </c>
      <c r="CU136">
        <f t="shared" si="164"/>
        <v>0</v>
      </c>
      <c r="CV136">
        <f t="shared" si="165"/>
        <v>0</v>
      </c>
      <c r="CW136">
        <f t="shared" si="166"/>
        <v>0</v>
      </c>
      <c r="CX136">
        <f t="shared" si="167"/>
        <v>0</v>
      </c>
      <c r="CY136">
        <f t="shared" si="168"/>
        <v>0</v>
      </c>
      <c r="CZ136">
        <f t="shared" si="169"/>
        <v>0</v>
      </c>
      <c r="DC136" t="s">
        <v>1069</v>
      </c>
      <c r="DD136" t="s">
        <v>1069</v>
      </c>
      <c r="DE136" t="s">
        <v>1069</v>
      </c>
      <c r="DF136" t="s">
        <v>1069</v>
      </c>
      <c r="DG136" t="s">
        <v>1069</v>
      </c>
      <c r="DH136" t="s">
        <v>1069</v>
      </c>
      <c r="DI136" t="s">
        <v>1069</v>
      </c>
      <c r="DJ136" t="s">
        <v>1069</v>
      </c>
      <c r="DK136" t="s">
        <v>1069</v>
      </c>
      <c r="DL136" t="s">
        <v>1069</v>
      </c>
      <c r="DM136" t="s">
        <v>1069</v>
      </c>
      <c r="DN136">
        <v>0</v>
      </c>
      <c r="DO136">
        <v>0</v>
      </c>
      <c r="DP136">
        <v>1</v>
      </c>
      <c r="DQ136">
        <v>1</v>
      </c>
      <c r="DU136">
        <v>1007</v>
      </c>
      <c r="DV136" t="s">
        <v>1325</v>
      </c>
      <c r="DW136" t="s">
        <v>1325</v>
      </c>
      <c r="DX136">
        <v>1</v>
      </c>
      <c r="EE136">
        <v>27029024</v>
      </c>
      <c r="EF136">
        <v>2</v>
      </c>
      <c r="EG136" t="s">
        <v>1085</v>
      </c>
      <c r="EH136">
        <v>0</v>
      </c>
      <c r="EI136" t="s">
        <v>1069</v>
      </c>
      <c r="EJ136">
        <v>1</v>
      </c>
      <c r="EK136">
        <v>11001</v>
      </c>
      <c r="EL136" t="s">
        <v>1108</v>
      </c>
      <c r="EM136" t="s">
        <v>1415</v>
      </c>
      <c r="EO136" t="s">
        <v>1069</v>
      </c>
      <c r="EQ136">
        <v>0</v>
      </c>
      <c r="ER136">
        <v>592.76</v>
      </c>
      <c r="ES136">
        <v>592.76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70"/>
        <v>0</v>
      </c>
      <c r="FS136">
        <v>0</v>
      </c>
      <c r="FT136" t="s">
        <v>1089</v>
      </c>
      <c r="FU136" t="s">
        <v>1090</v>
      </c>
      <c r="FX136">
        <v>110.7</v>
      </c>
      <c r="FY136">
        <v>63.75</v>
      </c>
      <c r="GA136" t="s">
        <v>1069</v>
      </c>
      <c r="GD136">
        <v>0</v>
      </c>
      <c r="GF136">
        <v>184330150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71"/>
        <v>0</v>
      </c>
      <c r="GM136">
        <f t="shared" si="172"/>
        <v>32582.83</v>
      </c>
      <c r="GN136">
        <f t="shared" si="173"/>
        <v>32582.83</v>
      </c>
      <c r="GO136">
        <f t="shared" si="174"/>
        <v>0</v>
      </c>
      <c r="GP136">
        <f t="shared" si="175"/>
        <v>0</v>
      </c>
      <c r="GR136">
        <v>0</v>
      </c>
      <c r="GS136">
        <v>3</v>
      </c>
      <c r="GT136">
        <v>0</v>
      </c>
      <c r="GU136" t="s">
        <v>1069</v>
      </c>
      <c r="GV136">
        <f t="shared" si="176"/>
        <v>0</v>
      </c>
      <c r="GW136">
        <v>1</v>
      </c>
      <c r="GX136">
        <f t="shared" si="177"/>
        <v>0</v>
      </c>
      <c r="HA136">
        <v>0</v>
      </c>
      <c r="HB136">
        <v>0</v>
      </c>
      <c r="HC136">
        <f t="shared" si="178"/>
        <v>0</v>
      </c>
      <c r="IK136">
        <v>0</v>
      </c>
    </row>
    <row r="137" spans="1:245">
      <c r="A137">
        <v>17</v>
      </c>
      <c r="B137">
        <v>1</v>
      </c>
      <c r="C137">
        <f ca="1">ROW(SmtRes!A420)</f>
        <v>420</v>
      </c>
      <c r="D137">
        <f ca="1">ROW(EtalonRes!A424)</f>
        <v>424</v>
      </c>
      <c r="E137" t="s">
        <v>1462</v>
      </c>
      <c r="F137" t="s">
        <v>1463</v>
      </c>
      <c r="G137" t="s">
        <v>1464</v>
      </c>
      <c r="H137" t="s">
        <v>1081</v>
      </c>
      <c r="I137">
        <f>ROUND(294/100,9)</f>
        <v>2.94</v>
      </c>
      <c r="J137">
        <v>0</v>
      </c>
      <c r="O137">
        <f t="shared" si="145"/>
        <v>199010.22</v>
      </c>
      <c r="P137">
        <f t="shared" si="146"/>
        <v>192232.27</v>
      </c>
      <c r="Q137">
        <f t="shared" si="147"/>
        <v>139.93</v>
      </c>
      <c r="R137">
        <f t="shared" si="148"/>
        <v>44.19</v>
      </c>
      <c r="S137">
        <f t="shared" si="149"/>
        <v>6638.02</v>
      </c>
      <c r="T137">
        <f t="shared" si="150"/>
        <v>0</v>
      </c>
      <c r="U137">
        <f t="shared" si="151"/>
        <v>127.36226999999998</v>
      </c>
      <c r="V137">
        <f t="shared" si="152"/>
        <v>0.62475000000000003</v>
      </c>
      <c r="W137">
        <f t="shared" si="153"/>
        <v>0</v>
      </c>
      <c r="X137">
        <f t="shared" si="154"/>
        <v>7417.25</v>
      </c>
      <c r="Y137">
        <f t="shared" si="155"/>
        <v>4276.6099999999997</v>
      </c>
      <c r="AA137">
        <v>27906248</v>
      </c>
      <c r="AB137">
        <f t="shared" si="156"/>
        <v>11078.65</v>
      </c>
      <c r="AC137">
        <f>ROUND((ES137),2)</f>
        <v>10701.33</v>
      </c>
      <c r="AD137">
        <f>ROUND(((((ET137*1.25))-((EU137*1.25)))+AE137),2)</f>
        <v>7.79</v>
      </c>
      <c r="AE137">
        <f>ROUND(((EU137*1.25)),2)</f>
        <v>2.46</v>
      </c>
      <c r="AF137">
        <f>ROUND(((EV137*1.15)),2)</f>
        <v>369.53</v>
      </c>
      <c r="AG137">
        <f t="shared" si="157"/>
        <v>0</v>
      </c>
      <c r="AH137">
        <f>((EW137*1.15))</f>
        <v>43.320499999999996</v>
      </c>
      <c r="AI137">
        <f>((EX137*1.25))</f>
        <v>0.21250000000000002</v>
      </c>
      <c r="AJ137">
        <f t="shared" si="158"/>
        <v>0</v>
      </c>
      <c r="AK137">
        <v>11028.89</v>
      </c>
      <c r="AL137">
        <v>10701.33</v>
      </c>
      <c r="AM137">
        <v>6.23</v>
      </c>
      <c r="AN137">
        <v>1.97</v>
      </c>
      <c r="AO137">
        <v>321.33</v>
      </c>
      <c r="AP137">
        <v>0</v>
      </c>
      <c r="AQ137">
        <v>37.67</v>
      </c>
      <c r="AR137">
        <v>0.17</v>
      </c>
      <c r="AS137">
        <v>0</v>
      </c>
      <c r="AT137">
        <v>111</v>
      </c>
      <c r="AU137">
        <v>64</v>
      </c>
      <c r="AV137">
        <v>1</v>
      </c>
      <c r="AW137">
        <v>1</v>
      </c>
      <c r="AZ137">
        <v>6.11</v>
      </c>
      <c r="BA137">
        <v>6.11</v>
      </c>
      <c r="BB137">
        <v>6.11</v>
      </c>
      <c r="BC137">
        <v>6.11</v>
      </c>
      <c r="BD137" t="s">
        <v>1069</v>
      </c>
      <c r="BE137" t="s">
        <v>1069</v>
      </c>
      <c r="BF137" t="s">
        <v>1069</v>
      </c>
      <c r="BG137" t="s">
        <v>1069</v>
      </c>
      <c r="BH137">
        <v>0</v>
      </c>
      <c r="BI137">
        <v>1</v>
      </c>
      <c r="BJ137" t="s">
        <v>1465</v>
      </c>
      <c r="BM137">
        <v>11001</v>
      </c>
      <c r="BN137">
        <v>0</v>
      </c>
      <c r="BO137" t="s">
        <v>1069</v>
      </c>
      <c r="BP137">
        <v>0</v>
      </c>
      <c r="BQ137">
        <v>2</v>
      </c>
      <c r="BR137">
        <v>0</v>
      </c>
      <c r="BS137">
        <v>6.11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1069</v>
      </c>
      <c r="BZ137">
        <v>123</v>
      </c>
      <c r="CA137">
        <v>75</v>
      </c>
      <c r="CE137">
        <v>0</v>
      </c>
      <c r="CF137">
        <v>0</v>
      </c>
      <c r="CG137">
        <v>0</v>
      </c>
      <c r="CM137">
        <v>0</v>
      </c>
      <c r="CN137" t="s">
        <v>359</v>
      </c>
      <c r="CO137">
        <v>0</v>
      </c>
      <c r="CP137">
        <f t="shared" si="159"/>
        <v>199010.21999999997</v>
      </c>
      <c r="CQ137">
        <f t="shared" si="160"/>
        <v>65385.126300000004</v>
      </c>
      <c r="CR137">
        <f t="shared" si="161"/>
        <v>47.596900000000005</v>
      </c>
      <c r="CS137">
        <f t="shared" si="162"/>
        <v>15.0306</v>
      </c>
      <c r="CT137">
        <f t="shared" si="163"/>
        <v>2257.8283000000001</v>
      </c>
      <c r="CU137">
        <f t="shared" si="164"/>
        <v>0</v>
      </c>
      <c r="CV137">
        <f t="shared" si="165"/>
        <v>43.320499999999996</v>
      </c>
      <c r="CW137">
        <f t="shared" si="166"/>
        <v>0.21250000000000002</v>
      </c>
      <c r="CX137">
        <f t="shared" si="167"/>
        <v>0</v>
      </c>
      <c r="CY137">
        <f t="shared" si="168"/>
        <v>7417.2531000000008</v>
      </c>
      <c r="CZ137">
        <f t="shared" si="169"/>
        <v>4276.6144000000004</v>
      </c>
      <c r="DC137" t="s">
        <v>1069</v>
      </c>
      <c r="DD137" t="s">
        <v>1069</v>
      </c>
      <c r="DE137" t="s">
        <v>1083</v>
      </c>
      <c r="DF137" t="s">
        <v>1083</v>
      </c>
      <c r="DG137" t="s">
        <v>1084</v>
      </c>
      <c r="DH137" t="s">
        <v>1069</v>
      </c>
      <c r="DI137" t="s">
        <v>1084</v>
      </c>
      <c r="DJ137" t="s">
        <v>1083</v>
      </c>
      <c r="DK137" t="s">
        <v>1069</v>
      </c>
      <c r="DL137" t="s">
        <v>1069</v>
      </c>
      <c r="DM137" t="s">
        <v>1069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1081</v>
      </c>
      <c r="DW137" t="s">
        <v>1081</v>
      </c>
      <c r="DX137">
        <v>100</v>
      </c>
      <c r="EE137">
        <v>27029024</v>
      </c>
      <c r="EF137">
        <v>2</v>
      </c>
      <c r="EG137" t="s">
        <v>1085</v>
      </c>
      <c r="EH137">
        <v>0</v>
      </c>
      <c r="EI137" t="s">
        <v>1069</v>
      </c>
      <c r="EJ137">
        <v>1</v>
      </c>
      <c r="EK137">
        <v>11001</v>
      </c>
      <c r="EL137" t="s">
        <v>1108</v>
      </c>
      <c r="EM137" t="s">
        <v>1415</v>
      </c>
      <c r="EO137" t="s">
        <v>1088</v>
      </c>
      <c r="EQ137">
        <v>0</v>
      </c>
      <c r="ER137">
        <v>11028.89</v>
      </c>
      <c r="ES137">
        <v>10701.33</v>
      </c>
      <c r="ET137">
        <v>6.23</v>
      </c>
      <c r="EU137">
        <v>1.97</v>
      </c>
      <c r="EV137">
        <v>321.33</v>
      </c>
      <c r="EW137">
        <v>37.67</v>
      </c>
      <c r="EX137">
        <v>0.17</v>
      </c>
      <c r="EY137">
        <v>0</v>
      </c>
      <c r="FQ137">
        <v>0</v>
      </c>
      <c r="FR137">
        <f t="shared" si="170"/>
        <v>0</v>
      </c>
      <c r="FS137">
        <v>0</v>
      </c>
      <c r="FT137" t="s">
        <v>1089</v>
      </c>
      <c r="FU137" t="s">
        <v>1090</v>
      </c>
      <c r="FX137">
        <v>110.7</v>
      </c>
      <c r="FY137">
        <v>63.75</v>
      </c>
      <c r="GA137" t="s">
        <v>1069</v>
      </c>
      <c r="GD137">
        <v>0</v>
      </c>
      <c r="GF137">
        <v>1715562049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71"/>
        <v>0</v>
      </c>
      <c r="GM137">
        <f t="shared" si="172"/>
        <v>210704.08</v>
      </c>
      <c r="GN137">
        <f t="shared" si="173"/>
        <v>210704.08</v>
      </c>
      <c r="GO137">
        <f t="shared" si="174"/>
        <v>0</v>
      </c>
      <c r="GP137">
        <f t="shared" si="175"/>
        <v>0</v>
      </c>
      <c r="GR137">
        <v>0</v>
      </c>
      <c r="GS137">
        <v>3</v>
      </c>
      <c r="GT137">
        <v>0</v>
      </c>
      <c r="GU137" t="s">
        <v>1069</v>
      </c>
      <c r="GV137">
        <f t="shared" si="176"/>
        <v>0</v>
      </c>
      <c r="GW137">
        <v>1</v>
      </c>
      <c r="GX137">
        <f t="shared" si="177"/>
        <v>0</v>
      </c>
      <c r="HA137">
        <v>0</v>
      </c>
      <c r="HB137">
        <v>0</v>
      </c>
      <c r="HC137">
        <f t="shared" si="178"/>
        <v>0</v>
      </c>
      <c r="IK137">
        <v>0</v>
      </c>
    </row>
    <row r="138" spans="1:245">
      <c r="A138">
        <v>17</v>
      </c>
      <c r="B138">
        <v>1</v>
      </c>
      <c r="C138">
        <f ca="1">ROW(SmtRes!A426)</f>
        <v>426</v>
      </c>
      <c r="D138">
        <f ca="1">ROW(EtalonRes!A430)</f>
        <v>430</v>
      </c>
      <c r="E138" t="s">
        <v>1466</v>
      </c>
      <c r="F138" t="s">
        <v>1467</v>
      </c>
      <c r="G138" t="s">
        <v>1468</v>
      </c>
      <c r="H138" t="s">
        <v>1081</v>
      </c>
      <c r="I138">
        <f>ROUND(294/100,9)</f>
        <v>2.94</v>
      </c>
      <c r="J138">
        <v>0</v>
      </c>
      <c r="O138">
        <f t="shared" si="145"/>
        <v>372560.74</v>
      </c>
      <c r="P138">
        <f t="shared" si="146"/>
        <v>368025.16</v>
      </c>
      <c r="Q138">
        <f t="shared" si="147"/>
        <v>271.79000000000002</v>
      </c>
      <c r="R138">
        <f t="shared" si="148"/>
        <v>78.680000000000007</v>
      </c>
      <c r="S138">
        <f t="shared" si="149"/>
        <v>4263.79</v>
      </c>
      <c r="T138">
        <f t="shared" si="150"/>
        <v>0</v>
      </c>
      <c r="U138">
        <f t="shared" si="151"/>
        <v>81.8202</v>
      </c>
      <c r="V138">
        <f t="shared" si="152"/>
        <v>1.1025</v>
      </c>
      <c r="W138">
        <f t="shared" si="153"/>
        <v>0</v>
      </c>
      <c r="X138">
        <f t="shared" si="154"/>
        <v>4820.1400000000003</v>
      </c>
      <c r="Y138">
        <f t="shared" si="155"/>
        <v>2779.18</v>
      </c>
      <c r="AA138">
        <v>27906248</v>
      </c>
      <c r="AB138">
        <f t="shared" si="156"/>
        <v>20739.990000000002</v>
      </c>
      <c r="AC138">
        <f>ROUND(((ES138*10)),2)</f>
        <v>20487.5</v>
      </c>
      <c r="AD138">
        <f>ROUND(((((ET138*1.25*10))-((EU138*1.25*10)))+AE138),2)</f>
        <v>15.13</v>
      </c>
      <c r="AE138">
        <f>ROUND(((EU138*1.25*10)),2)</f>
        <v>4.38</v>
      </c>
      <c r="AF138">
        <f>ROUND(((EV138*1.15*10)),2)</f>
        <v>237.36</v>
      </c>
      <c r="AG138">
        <f t="shared" si="157"/>
        <v>0</v>
      </c>
      <c r="AH138">
        <f>((EW138*1.15*10))</f>
        <v>27.83</v>
      </c>
      <c r="AI138">
        <f>((EX138*1.25*10))</f>
        <v>0.375</v>
      </c>
      <c r="AJ138">
        <f t="shared" si="158"/>
        <v>0</v>
      </c>
      <c r="AK138">
        <v>2070.6</v>
      </c>
      <c r="AL138">
        <v>2048.75</v>
      </c>
      <c r="AM138">
        <v>1.21</v>
      </c>
      <c r="AN138">
        <v>0.35</v>
      </c>
      <c r="AO138">
        <v>20.64</v>
      </c>
      <c r="AP138">
        <v>0</v>
      </c>
      <c r="AQ138">
        <v>2.42</v>
      </c>
      <c r="AR138">
        <v>0.03</v>
      </c>
      <c r="AS138">
        <v>0</v>
      </c>
      <c r="AT138">
        <v>111</v>
      </c>
      <c r="AU138">
        <v>64</v>
      </c>
      <c r="AV138">
        <v>1</v>
      </c>
      <c r="AW138">
        <v>1</v>
      </c>
      <c r="AZ138">
        <v>6.11</v>
      </c>
      <c r="BA138">
        <v>6.11</v>
      </c>
      <c r="BB138">
        <v>6.11</v>
      </c>
      <c r="BC138">
        <v>6.11</v>
      </c>
      <c r="BD138" t="s">
        <v>1069</v>
      </c>
      <c r="BE138" t="s">
        <v>1069</v>
      </c>
      <c r="BF138" t="s">
        <v>1069</v>
      </c>
      <c r="BG138" t="s">
        <v>1069</v>
      </c>
      <c r="BH138">
        <v>0</v>
      </c>
      <c r="BI138">
        <v>1</v>
      </c>
      <c r="BJ138" t="s">
        <v>1469</v>
      </c>
      <c r="BM138">
        <v>11001</v>
      </c>
      <c r="BN138">
        <v>0</v>
      </c>
      <c r="BO138" t="s">
        <v>1069</v>
      </c>
      <c r="BP138">
        <v>0</v>
      </c>
      <c r="BQ138">
        <v>2</v>
      </c>
      <c r="BR138">
        <v>0</v>
      </c>
      <c r="BS138">
        <v>6.11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1069</v>
      </c>
      <c r="BZ138">
        <v>123</v>
      </c>
      <c r="CA138">
        <v>75</v>
      </c>
      <c r="CE138">
        <v>0</v>
      </c>
      <c r="CF138">
        <v>0</v>
      </c>
      <c r="CG138">
        <v>0</v>
      </c>
      <c r="CM138">
        <v>0</v>
      </c>
      <c r="CN138" t="s">
        <v>359</v>
      </c>
      <c r="CO138">
        <v>0</v>
      </c>
      <c r="CP138">
        <f t="shared" si="159"/>
        <v>372560.73999999993</v>
      </c>
      <c r="CQ138">
        <f t="shared" si="160"/>
        <v>125178.625</v>
      </c>
      <c r="CR138">
        <f t="shared" si="161"/>
        <v>92.444300000000013</v>
      </c>
      <c r="CS138">
        <f t="shared" si="162"/>
        <v>26.761800000000001</v>
      </c>
      <c r="CT138">
        <f t="shared" si="163"/>
        <v>1450.2696000000001</v>
      </c>
      <c r="CU138">
        <f t="shared" si="164"/>
        <v>0</v>
      </c>
      <c r="CV138">
        <f t="shared" si="165"/>
        <v>27.83</v>
      </c>
      <c r="CW138">
        <f t="shared" si="166"/>
        <v>0.375</v>
      </c>
      <c r="CX138">
        <f t="shared" si="167"/>
        <v>0</v>
      </c>
      <c r="CY138">
        <f t="shared" si="168"/>
        <v>4820.1417000000001</v>
      </c>
      <c r="CZ138">
        <f t="shared" si="169"/>
        <v>2779.1808000000001</v>
      </c>
      <c r="DC138" t="s">
        <v>1069</v>
      </c>
      <c r="DD138" t="s">
        <v>1434</v>
      </c>
      <c r="DE138" t="s">
        <v>1435</v>
      </c>
      <c r="DF138" t="s">
        <v>1435</v>
      </c>
      <c r="DG138" t="s">
        <v>1436</v>
      </c>
      <c r="DH138" t="s">
        <v>1069</v>
      </c>
      <c r="DI138" t="s">
        <v>1436</v>
      </c>
      <c r="DJ138" t="s">
        <v>1435</v>
      </c>
      <c r="DK138" t="s">
        <v>1069</v>
      </c>
      <c r="DL138" t="s">
        <v>1069</v>
      </c>
      <c r="DM138" t="s">
        <v>1069</v>
      </c>
      <c r="DN138">
        <v>0</v>
      </c>
      <c r="DO138">
        <v>0</v>
      </c>
      <c r="DP138">
        <v>1</v>
      </c>
      <c r="DQ138">
        <v>1</v>
      </c>
      <c r="DU138">
        <v>1005</v>
      </c>
      <c r="DV138" t="s">
        <v>1081</v>
      </c>
      <c r="DW138" t="s">
        <v>1081</v>
      </c>
      <c r="DX138">
        <v>100</v>
      </c>
      <c r="EE138">
        <v>27029024</v>
      </c>
      <c r="EF138">
        <v>2</v>
      </c>
      <c r="EG138" t="s">
        <v>1085</v>
      </c>
      <c r="EH138">
        <v>0</v>
      </c>
      <c r="EI138" t="s">
        <v>1069</v>
      </c>
      <c r="EJ138">
        <v>1</v>
      </c>
      <c r="EK138">
        <v>11001</v>
      </c>
      <c r="EL138" t="s">
        <v>1108</v>
      </c>
      <c r="EM138" t="s">
        <v>1415</v>
      </c>
      <c r="EO138" t="s">
        <v>1088</v>
      </c>
      <c r="EQ138">
        <v>0</v>
      </c>
      <c r="ER138">
        <v>2070.6</v>
      </c>
      <c r="ES138">
        <v>2048.75</v>
      </c>
      <c r="ET138">
        <v>1.21</v>
      </c>
      <c r="EU138">
        <v>0.35</v>
      </c>
      <c r="EV138">
        <v>20.64</v>
      </c>
      <c r="EW138">
        <v>2.42</v>
      </c>
      <c r="EX138">
        <v>0.03</v>
      </c>
      <c r="EY138">
        <v>0</v>
      </c>
      <c r="FQ138">
        <v>0</v>
      </c>
      <c r="FR138">
        <f t="shared" si="170"/>
        <v>0</v>
      </c>
      <c r="FS138">
        <v>0</v>
      </c>
      <c r="FT138" t="s">
        <v>1089</v>
      </c>
      <c r="FU138" t="s">
        <v>1090</v>
      </c>
      <c r="FX138">
        <v>110.7</v>
      </c>
      <c r="FY138">
        <v>63.75</v>
      </c>
      <c r="GA138" t="s">
        <v>1069</v>
      </c>
      <c r="GD138">
        <v>0</v>
      </c>
      <c r="GF138">
        <v>1992424611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71"/>
        <v>0</v>
      </c>
      <c r="GM138">
        <f t="shared" si="172"/>
        <v>380160.06</v>
      </c>
      <c r="GN138">
        <f t="shared" si="173"/>
        <v>380160.06</v>
      </c>
      <c r="GO138">
        <f t="shared" si="174"/>
        <v>0</v>
      </c>
      <c r="GP138">
        <f t="shared" si="175"/>
        <v>0</v>
      </c>
      <c r="GR138">
        <v>0</v>
      </c>
      <c r="GS138">
        <v>3</v>
      </c>
      <c r="GT138">
        <v>0</v>
      </c>
      <c r="GU138" t="s">
        <v>1069</v>
      </c>
      <c r="GV138">
        <f t="shared" si="176"/>
        <v>0</v>
      </c>
      <c r="GW138">
        <v>1</v>
      </c>
      <c r="GX138">
        <f t="shared" si="177"/>
        <v>0</v>
      </c>
      <c r="HA138">
        <v>0</v>
      </c>
      <c r="HB138">
        <v>0</v>
      </c>
      <c r="HC138">
        <f t="shared" si="178"/>
        <v>0</v>
      </c>
      <c r="IK138">
        <v>0</v>
      </c>
    </row>
    <row r="139" spans="1:245">
      <c r="A139">
        <v>17</v>
      </c>
      <c r="B139">
        <v>1</v>
      </c>
      <c r="C139">
        <f ca="1">ROW(SmtRes!A435)</f>
        <v>435</v>
      </c>
      <c r="D139">
        <f ca="1">ROW(EtalonRes!A438)</f>
        <v>438</v>
      </c>
      <c r="E139" t="s">
        <v>1470</v>
      </c>
      <c r="F139" t="s">
        <v>1471</v>
      </c>
      <c r="G139" t="s">
        <v>1472</v>
      </c>
      <c r="H139" t="s">
        <v>1081</v>
      </c>
      <c r="I139">
        <f>ROUND(294/100,9)</f>
        <v>2.94</v>
      </c>
      <c r="J139">
        <v>0</v>
      </c>
      <c r="O139">
        <f t="shared" si="145"/>
        <v>5010.3500000000004</v>
      </c>
      <c r="P139">
        <f t="shared" si="146"/>
        <v>3813.45</v>
      </c>
      <c r="Q139">
        <f t="shared" si="147"/>
        <v>497.23</v>
      </c>
      <c r="R139">
        <f t="shared" si="148"/>
        <v>13.11</v>
      </c>
      <c r="S139">
        <f t="shared" si="149"/>
        <v>699.67</v>
      </c>
      <c r="T139">
        <f t="shared" si="150"/>
        <v>0</v>
      </c>
      <c r="U139">
        <f t="shared" si="151"/>
        <v>12.47589</v>
      </c>
      <c r="V139">
        <f t="shared" si="152"/>
        <v>0.18375</v>
      </c>
      <c r="W139">
        <f t="shared" si="153"/>
        <v>0</v>
      </c>
      <c r="X139">
        <f t="shared" si="154"/>
        <v>677.14</v>
      </c>
      <c r="Y139">
        <f t="shared" si="155"/>
        <v>335.01</v>
      </c>
      <c r="AA139">
        <v>27906248</v>
      </c>
      <c r="AB139">
        <f t="shared" si="156"/>
        <v>278.92</v>
      </c>
      <c r="AC139">
        <f t="shared" ref="AC139:AC183" si="179">ROUND((ES139),2)</f>
        <v>212.29</v>
      </c>
      <c r="AD139">
        <f>ROUND(((((ET139*1.25))-((EU139*1.25)))+AE139),2)</f>
        <v>27.68</v>
      </c>
      <c r="AE139">
        <f>ROUND(((EU139*1.25)),2)</f>
        <v>0.73</v>
      </c>
      <c r="AF139">
        <f>ROUND(((EV139*1.15)),2)</f>
        <v>38.950000000000003</v>
      </c>
      <c r="AG139">
        <f t="shared" si="157"/>
        <v>0</v>
      </c>
      <c r="AH139">
        <f>((EW139*1.15))</f>
        <v>4.2435</v>
      </c>
      <c r="AI139">
        <f>((EX139*1.25))</f>
        <v>6.25E-2</v>
      </c>
      <c r="AJ139">
        <f t="shared" si="158"/>
        <v>0</v>
      </c>
      <c r="AK139">
        <v>268.3</v>
      </c>
      <c r="AL139">
        <v>212.29</v>
      </c>
      <c r="AM139">
        <v>22.14</v>
      </c>
      <c r="AN139">
        <v>0.57999999999999996</v>
      </c>
      <c r="AO139">
        <v>33.869999999999997</v>
      </c>
      <c r="AP139">
        <v>0</v>
      </c>
      <c r="AQ139">
        <v>3.69</v>
      </c>
      <c r="AR139">
        <v>0.05</v>
      </c>
      <c r="AS139">
        <v>0</v>
      </c>
      <c r="AT139">
        <v>95</v>
      </c>
      <c r="AU139">
        <v>47</v>
      </c>
      <c r="AV139">
        <v>1</v>
      </c>
      <c r="AW139">
        <v>1</v>
      </c>
      <c r="AZ139">
        <v>6.11</v>
      </c>
      <c r="BA139">
        <v>6.11</v>
      </c>
      <c r="BB139">
        <v>6.11</v>
      </c>
      <c r="BC139">
        <v>6.11</v>
      </c>
      <c r="BD139" t="s">
        <v>1069</v>
      </c>
      <c r="BE139" t="s">
        <v>1069</v>
      </c>
      <c r="BF139" t="s">
        <v>1069</v>
      </c>
      <c r="BG139" t="s">
        <v>1069</v>
      </c>
      <c r="BH139">
        <v>0</v>
      </c>
      <c r="BI139">
        <v>1</v>
      </c>
      <c r="BJ139" t="s">
        <v>1473</v>
      </c>
      <c r="BM139">
        <v>15001</v>
      </c>
      <c r="BN139">
        <v>0</v>
      </c>
      <c r="BO139" t="s">
        <v>1069</v>
      </c>
      <c r="BP139">
        <v>0</v>
      </c>
      <c r="BQ139">
        <v>2</v>
      </c>
      <c r="BR139">
        <v>0</v>
      </c>
      <c r="BS139">
        <v>6.11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1069</v>
      </c>
      <c r="BZ139">
        <v>105</v>
      </c>
      <c r="CA139">
        <v>55</v>
      </c>
      <c r="CE139">
        <v>0</v>
      </c>
      <c r="CF139">
        <v>0</v>
      </c>
      <c r="CG139">
        <v>0</v>
      </c>
      <c r="CM139">
        <v>0</v>
      </c>
      <c r="CN139" t="s">
        <v>359</v>
      </c>
      <c r="CO139">
        <v>0</v>
      </c>
      <c r="CP139">
        <f t="shared" si="159"/>
        <v>5010.3500000000004</v>
      </c>
      <c r="CQ139">
        <f t="shared" si="160"/>
        <v>1297.0919000000001</v>
      </c>
      <c r="CR139">
        <f t="shared" si="161"/>
        <v>169.12479999999999</v>
      </c>
      <c r="CS139">
        <f t="shared" si="162"/>
        <v>4.4603000000000002</v>
      </c>
      <c r="CT139">
        <f t="shared" si="163"/>
        <v>237.98450000000003</v>
      </c>
      <c r="CU139">
        <f t="shared" si="164"/>
        <v>0</v>
      </c>
      <c r="CV139">
        <f t="shared" si="165"/>
        <v>4.2435</v>
      </c>
      <c r="CW139">
        <f t="shared" si="166"/>
        <v>6.25E-2</v>
      </c>
      <c r="CX139">
        <f t="shared" si="167"/>
        <v>0</v>
      </c>
      <c r="CY139">
        <f t="shared" si="168"/>
        <v>677.14099999999996</v>
      </c>
      <c r="CZ139">
        <f t="shared" si="169"/>
        <v>335.00659999999993</v>
      </c>
      <c r="DC139" t="s">
        <v>1069</v>
      </c>
      <c r="DD139" t="s">
        <v>1069</v>
      </c>
      <c r="DE139" t="s">
        <v>1083</v>
      </c>
      <c r="DF139" t="s">
        <v>1083</v>
      </c>
      <c r="DG139" t="s">
        <v>1084</v>
      </c>
      <c r="DH139" t="s">
        <v>1069</v>
      </c>
      <c r="DI139" t="s">
        <v>1084</v>
      </c>
      <c r="DJ139" t="s">
        <v>1083</v>
      </c>
      <c r="DK139" t="s">
        <v>1069</v>
      </c>
      <c r="DL139" t="s">
        <v>1069</v>
      </c>
      <c r="DM139" t="s">
        <v>1069</v>
      </c>
      <c r="DN139">
        <v>0</v>
      </c>
      <c r="DO139">
        <v>0</v>
      </c>
      <c r="DP139">
        <v>1</v>
      </c>
      <c r="DQ139">
        <v>1</v>
      </c>
      <c r="DU139">
        <v>1005</v>
      </c>
      <c r="DV139" t="s">
        <v>1081</v>
      </c>
      <c r="DW139" t="s">
        <v>1081</v>
      </c>
      <c r="DX139">
        <v>100</v>
      </c>
      <c r="EE139">
        <v>27029049</v>
      </c>
      <c r="EF139">
        <v>2</v>
      </c>
      <c r="EG139" t="s">
        <v>1085</v>
      </c>
      <c r="EH139">
        <v>0</v>
      </c>
      <c r="EI139" t="s">
        <v>1069</v>
      </c>
      <c r="EJ139">
        <v>1</v>
      </c>
      <c r="EK139">
        <v>15001</v>
      </c>
      <c r="EL139" t="s">
        <v>1169</v>
      </c>
      <c r="EM139" t="s">
        <v>1170</v>
      </c>
      <c r="EO139" t="s">
        <v>1088</v>
      </c>
      <c r="EQ139">
        <v>131072</v>
      </c>
      <c r="ER139">
        <v>268.3</v>
      </c>
      <c r="ES139">
        <v>212.29</v>
      </c>
      <c r="ET139">
        <v>22.14</v>
      </c>
      <c r="EU139">
        <v>0.57999999999999996</v>
      </c>
      <c r="EV139">
        <v>33.869999999999997</v>
      </c>
      <c r="EW139">
        <v>3.69</v>
      </c>
      <c r="EX139">
        <v>0.05</v>
      </c>
      <c r="EY139">
        <v>0</v>
      </c>
      <c r="FQ139">
        <v>0</v>
      </c>
      <c r="FR139">
        <f t="shared" si="170"/>
        <v>0</v>
      </c>
      <c r="FS139">
        <v>0</v>
      </c>
      <c r="FT139" t="s">
        <v>1089</v>
      </c>
      <c r="FU139" t="s">
        <v>1090</v>
      </c>
      <c r="FX139">
        <v>94.5</v>
      </c>
      <c r="FY139">
        <v>46.75</v>
      </c>
      <c r="GA139" t="s">
        <v>1069</v>
      </c>
      <c r="GD139">
        <v>0</v>
      </c>
      <c r="GF139">
        <v>-1850818712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71"/>
        <v>0</v>
      </c>
      <c r="GM139">
        <f t="shared" si="172"/>
        <v>6022.5</v>
      </c>
      <c r="GN139">
        <f t="shared" si="173"/>
        <v>6022.5</v>
      </c>
      <c r="GO139">
        <f t="shared" si="174"/>
        <v>0</v>
      </c>
      <c r="GP139">
        <f t="shared" si="175"/>
        <v>0</v>
      </c>
      <c r="GR139">
        <v>0</v>
      </c>
      <c r="GS139">
        <v>3</v>
      </c>
      <c r="GT139">
        <v>0</v>
      </c>
      <c r="GU139" t="s">
        <v>1069</v>
      </c>
      <c r="GV139">
        <f t="shared" si="176"/>
        <v>0</v>
      </c>
      <c r="GW139">
        <v>1</v>
      </c>
      <c r="GX139">
        <f t="shared" si="177"/>
        <v>0</v>
      </c>
      <c r="HA139">
        <v>0</v>
      </c>
      <c r="HB139">
        <v>0</v>
      </c>
      <c r="HC139">
        <f t="shared" si="178"/>
        <v>0</v>
      </c>
      <c r="IK139">
        <v>0</v>
      </c>
    </row>
    <row r="140" spans="1:245">
      <c r="A140">
        <v>18</v>
      </c>
      <c r="B140">
        <v>1</v>
      </c>
      <c r="C140">
        <v>435</v>
      </c>
      <c r="E140" t="s">
        <v>1474</v>
      </c>
      <c r="F140" t="s">
        <v>1475</v>
      </c>
      <c r="G140" t="s">
        <v>1476</v>
      </c>
      <c r="H140" t="s">
        <v>1216</v>
      </c>
      <c r="I140">
        <f>I139*J140</f>
        <v>-40.572000000000003</v>
      </c>
      <c r="J140">
        <v>-13.8</v>
      </c>
      <c r="O140">
        <f t="shared" si="145"/>
        <v>-3780.4</v>
      </c>
      <c r="P140">
        <f t="shared" si="146"/>
        <v>-3780.4</v>
      </c>
      <c r="Q140">
        <f t="shared" si="147"/>
        <v>0</v>
      </c>
      <c r="R140">
        <f t="shared" si="148"/>
        <v>0</v>
      </c>
      <c r="S140">
        <f t="shared" si="149"/>
        <v>0</v>
      </c>
      <c r="T140">
        <f t="shared" si="150"/>
        <v>0</v>
      </c>
      <c r="U140">
        <f t="shared" si="151"/>
        <v>0</v>
      </c>
      <c r="V140">
        <f t="shared" si="152"/>
        <v>0</v>
      </c>
      <c r="W140">
        <f t="shared" si="153"/>
        <v>0</v>
      </c>
      <c r="X140">
        <f t="shared" si="154"/>
        <v>0</v>
      </c>
      <c r="Y140">
        <f t="shared" si="155"/>
        <v>0</v>
      </c>
      <c r="AA140">
        <v>27906248</v>
      </c>
      <c r="AB140">
        <f t="shared" si="156"/>
        <v>15.25</v>
      </c>
      <c r="AC140">
        <f t="shared" si="179"/>
        <v>15.25</v>
      </c>
      <c r="AD140">
        <f>ROUND((((ET140)-(EU140))+AE140),2)</f>
        <v>0</v>
      </c>
      <c r="AE140">
        <f>ROUND((EU140),2)</f>
        <v>0</v>
      </c>
      <c r="AF140">
        <f>ROUND((EV140),2)</f>
        <v>0</v>
      </c>
      <c r="AG140">
        <f t="shared" si="157"/>
        <v>0</v>
      </c>
      <c r="AH140">
        <f>(EW140)</f>
        <v>0</v>
      </c>
      <c r="AI140">
        <f>(EX140)</f>
        <v>0</v>
      </c>
      <c r="AJ140">
        <f t="shared" si="158"/>
        <v>0</v>
      </c>
      <c r="AK140">
        <v>15.25</v>
      </c>
      <c r="AL140">
        <v>15.25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95</v>
      </c>
      <c r="AU140">
        <v>47</v>
      </c>
      <c r="AV140">
        <v>1</v>
      </c>
      <c r="AW140">
        <v>1</v>
      </c>
      <c r="AZ140">
        <v>6.11</v>
      </c>
      <c r="BA140">
        <v>1</v>
      </c>
      <c r="BB140">
        <v>1</v>
      </c>
      <c r="BC140">
        <v>6.11</v>
      </c>
      <c r="BD140" t="s">
        <v>1069</v>
      </c>
      <c r="BE140" t="s">
        <v>1069</v>
      </c>
      <c r="BF140" t="s">
        <v>1069</v>
      </c>
      <c r="BG140" t="s">
        <v>1069</v>
      </c>
      <c r="BH140">
        <v>3</v>
      </c>
      <c r="BI140">
        <v>1</v>
      </c>
      <c r="BJ140" t="s">
        <v>1477</v>
      </c>
      <c r="BM140">
        <v>15001</v>
      </c>
      <c r="BN140">
        <v>0</v>
      </c>
      <c r="BO140" t="s">
        <v>1069</v>
      </c>
      <c r="BP140">
        <v>0</v>
      </c>
      <c r="BQ140">
        <v>2</v>
      </c>
      <c r="BR140">
        <v>1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1069</v>
      </c>
      <c r="BZ140">
        <v>105</v>
      </c>
      <c r="CA140">
        <v>55</v>
      </c>
      <c r="CE140">
        <v>0</v>
      </c>
      <c r="CF140">
        <v>0</v>
      </c>
      <c r="CG140">
        <v>0</v>
      </c>
      <c r="CM140">
        <v>0</v>
      </c>
      <c r="CN140" t="s">
        <v>1069</v>
      </c>
      <c r="CO140">
        <v>0</v>
      </c>
      <c r="CP140">
        <f t="shared" si="159"/>
        <v>-3780.4</v>
      </c>
      <c r="CQ140">
        <f t="shared" si="160"/>
        <v>93.177500000000009</v>
      </c>
      <c r="CR140">
        <f t="shared" si="161"/>
        <v>0</v>
      </c>
      <c r="CS140">
        <f t="shared" si="162"/>
        <v>0</v>
      </c>
      <c r="CT140">
        <f t="shared" si="163"/>
        <v>0</v>
      </c>
      <c r="CU140">
        <f t="shared" si="164"/>
        <v>0</v>
      </c>
      <c r="CV140">
        <f t="shared" si="165"/>
        <v>0</v>
      </c>
      <c r="CW140">
        <f t="shared" si="166"/>
        <v>0</v>
      </c>
      <c r="CX140">
        <f t="shared" si="167"/>
        <v>0</v>
      </c>
      <c r="CY140">
        <f t="shared" si="168"/>
        <v>0</v>
      </c>
      <c r="CZ140">
        <f t="shared" si="169"/>
        <v>0</v>
      </c>
      <c r="DC140" t="s">
        <v>1069</v>
      </c>
      <c r="DD140" t="s">
        <v>1069</v>
      </c>
      <c r="DE140" t="s">
        <v>1069</v>
      </c>
      <c r="DF140" t="s">
        <v>1069</v>
      </c>
      <c r="DG140" t="s">
        <v>1069</v>
      </c>
      <c r="DH140" t="s">
        <v>1069</v>
      </c>
      <c r="DI140" t="s">
        <v>1069</v>
      </c>
      <c r="DJ140" t="s">
        <v>1069</v>
      </c>
      <c r="DK140" t="s">
        <v>1069</v>
      </c>
      <c r="DL140" t="s">
        <v>1069</v>
      </c>
      <c r="DM140" t="s">
        <v>1069</v>
      </c>
      <c r="DN140">
        <v>0</v>
      </c>
      <c r="DO140">
        <v>0</v>
      </c>
      <c r="DP140">
        <v>1</v>
      </c>
      <c r="DQ140">
        <v>1</v>
      </c>
      <c r="DU140">
        <v>1009</v>
      </c>
      <c r="DV140" t="s">
        <v>1216</v>
      </c>
      <c r="DW140" t="s">
        <v>1216</v>
      </c>
      <c r="DX140">
        <v>1</v>
      </c>
      <c r="EE140">
        <v>27029049</v>
      </c>
      <c r="EF140">
        <v>2</v>
      </c>
      <c r="EG140" t="s">
        <v>1085</v>
      </c>
      <c r="EH140">
        <v>0</v>
      </c>
      <c r="EI140" t="s">
        <v>1069</v>
      </c>
      <c r="EJ140">
        <v>1</v>
      </c>
      <c r="EK140">
        <v>15001</v>
      </c>
      <c r="EL140" t="s">
        <v>1169</v>
      </c>
      <c r="EM140" t="s">
        <v>1170</v>
      </c>
      <c r="EO140" t="s">
        <v>1069</v>
      </c>
      <c r="EQ140">
        <v>0</v>
      </c>
      <c r="ER140">
        <v>15.25</v>
      </c>
      <c r="ES140">
        <v>15.25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70"/>
        <v>0</v>
      </c>
      <c r="FS140">
        <v>0</v>
      </c>
      <c r="FT140" t="s">
        <v>1089</v>
      </c>
      <c r="FU140" t="s">
        <v>1090</v>
      </c>
      <c r="FX140">
        <v>94.5</v>
      </c>
      <c r="FY140">
        <v>46.75</v>
      </c>
      <c r="GA140" t="s">
        <v>1069</v>
      </c>
      <c r="GD140">
        <v>0</v>
      </c>
      <c r="GF140">
        <v>303141801</v>
      </c>
      <c r="GG140">
        <v>1</v>
      </c>
      <c r="GH140">
        <v>1</v>
      </c>
      <c r="GI140">
        <v>4</v>
      </c>
      <c r="GJ140">
        <v>0</v>
      </c>
      <c r="GK140">
        <f>ROUND(R140*(R12)/100,2)</f>
        <v>0</v>
      </c>
      <c r="GL140">
        <f t="shared" si="171"/>
        <v>0</v>
      </c>
      <c r="GM140">
        <f t="shared" si="172"/>
        <v>-3780.4</v>
      </c>
      <c r="GN140">
        <f t="shared" si="173"/>
        <v>-3780.4</v>
      </c>
      <c r="GO140">
        <f t="shared" si="174"/>
        <v>0</v>
      </c>
      <c r="GP140">
        <f t="shared" si="175"/>
        <v>0</v>
      </c>
      <c r="GR140">
        <v>0</v>
      </c>
      <c r="GS140">
        <v>3</v>
      </c>
      <c r="GT140">
        <v>0</v>
      </c>
      <c r="GU140" t="s">
        <v>1069</v>
      </c>
      <c r="GV140">
        <f t="shared" si="176"/>
        <v>0</v>
      </c>
      <c r="GW140">
        <v>1</v>
      </c>
      <c r="GX140">
        <f t="shared" si="177"/>
        <v>0</v>
      </c>
      <c r="HA140">
        <v>0</v>
      </c>
      <c r="HB140">
        <v>0</v>
      </c>
      <c r="HC140">
        <f t="shared" si="178"/>
        <v>0</v>
      </c>
      <c r="IK140">
        <v>0</v>
      </c>
    </row>
    <row r="141" spans="1:245">
      <c r="A141">
        <v>18</v>
      </c>
      <c r="B141">
        <v>1</v>
      </c>
      <c r="C141">
        <v>434</v>
      </c>
      <c r="E141" t="s">
        <v>1478</v>
      </c>
      <c r="F141" t="s">
        <v>1218</v>
      </c>
      <c r="G141" t="s">
        <v>1219</v>
      </c>
      <c r="H141" t="s">
        <v>1220</v>
      </c>
      <c r="I141">
        <f>I139*J141</f>
        <v>40.572000000000003</v>
      </c>
      <c r="J141">
        <v>13.8</v>
      </c>
      <c r="O141">
        <f t="shared" si="145"/>
        <v>2265.7600000000002</v>
      </c>
      <c r="P141">
        <f t="shared" si="146"/>
        <v>2265.7600000000002</v>
      </c>
      <c r="Q141">
        <f t="shared" si="147"/>
        <v>0</v>
      </c>
      <c r="R141">
        <f t="shared" si="148"/>
        <v>0</v>
      </c>
      <c r="S141">
        <f t="shared" si="149"/>
        <v>0</v>
      </c>
      <c r="T141">
        <f t="shared" si="150"/>
        <v>0</v>
      </c>
      <c r="U141">
        <f t="shared" si="151"/>
        <v>0</v>
      </c>
      <c r="V141">
        <f t="shared" si="152"/>
        <v>0</v>
      </c>
      <c r="W141">
        <f t="shared" si="153"/>
        <v>0</v>
      </c>
      <c r="X141">
        <f t="shared" si="154"/>
        <v>0</v>
      </c>
      <c r="Y141">
        <f t="shared" si="155"/>
        <v>0</v>
      </c>
      <c r="AA141">
        <v>27906248</v>
      </c>
      <c r="AB141">
        <f t="shared" si="156"/>
        <v>9.14</v>
      </c>
      <c r="AC141">
        <f t="shared" si="179"/>
        <v>9.14</v>
      </c>
      <c r="AD141">
        <f>ROUND((((ET141)-(EU141))+AE141),2)</f>
        <v>0</v>
      </c>
      <c r="AE141">
        <f>ROUND((EU141),2)</f>
        <v>0</v>
      </c>
      <c r="AF141">
        <f>ROUND((EV141),2)</f>
        <v>0</v>
      </c>
      <c r="AG141">
        <f t="shared" si="157"/>
        <v>0</v>
      </c>
      <c r="AH141">
        <f>(EW141)</f>
        <v>0</v>
      </c>
      <c r="AI141">
        <f>(EX141)</f>
        <v>0</v>
      </c>
      <c r="AJ141">
        <f t="shared" si="158"/>
        <v>0</v>
      </c>
      <c r="AK141">
        <v>9.14</v>
      </c>
      <c r="AL141">
        <v>9.14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95</v>
      </c>
      <c r="AU141">
        <v>47</v>
      </c>
      <c r="AV141">
        <v>1</v>
      </c>
      <c r="AW141">
        <v>1</v>
      </c>
      <c r="AZ141">
        <v>6.11</v>
      </c>
      <c r="BA141">
        <v>1</v>
      </c>
      <c r="BB141">
        <v>1</v>
      </c>
      <c r="BC141">
        <v>6.11</v>
      </c>
      <c r="BD141" t="s">
        <v>1069</v>
      </c>
      <c r="BE141" t="s">
        <v>1069</v>
      </c>
      <c r="BF141" t="s">
        <v>1069</v>
      </c>
      <c r="BG141" t="s">
        <v>1069</v>
      </c>
      <c r="BH141">
        <v>3</v>
      </c>
      <c r="BI141">
        <v>1</v>
      </c>
      <c r="BJ141" t="s">
        <v>1221</v>
      </c>
      <c r="BM141">
        <v>15001</v>
      </c>
      <c r="BN141">
        <v>0</v>
      </c>
      <c r="BO141" t="s">
        <v>1069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1069</v>
      </c>
      <c r="BZ141">
        <v>105</v>
      </c>
      <c r="CA141">
        <v>55</v>
      </c>
      <c r="CE141">
        <v>0</v>
      </c>
      <c r="CF141">
        <v>0</v>
      </c>
      <c r="CG141">
        <v>0</v>
      </c>
      <c r="CM141">
        <v>0</v>
      </c>
      <c r="CN141" t="s">
        <v>1069</v>
      </c>
      <c r="CO141">
        <v>0</v>
      </c>
      <c r="CP141">
        <f t="shared" si="159"/>
        <v>2265.7600000000002</v>
      </c>
      <c r="CQ141">
        <f t="shared" si="160"/>
        <v>55.845400000000005</v>
      </c>
      <c r="CR141">
        <f t="shared" si="161"/>
        <v>0</v>
      </c>
      <c r="CS141">
        <f t="shared" si="162"/>
        <v>0</v>
      </c>
      <c r="CT141">
        <f t="shared" si="163"/>
        <v>0</v>
      </c>
      <c r="CU141">
        <f t="shared" si="164"/>
        <v>0</v>
      </c>
      <c r="CV141">
        <f t="shared" si="165"/>
        <v>0</v>
      </c>
      <c r="CW141">
        <f t="shared" si="166"/>
        <v>0</v>
      </c>
      <c r="CX141">
        <f t="shared" si="167"/>
        <v>0</v>
      </c>
      <c r="CY141">
        <f t="shared" si="168"/>
        <v>0</v>
      </c>
      <c r="CZ141">
        <f t="shared" si="169"/>
        <v>0</v>
      </c>
      <c r="DC141" t="s">
        <v>1069</v>
      </c>
      <c r="DD141" t="s">
        <v>1069</v>
      </c>
      <c r="DE141" t="s">
        <v>1069</v>
      </c>
      <c r="DF141" t="s">
        <v>1069</v>
      </c>
      <c r="DG141" t="s">
        <v>1069</v>
      </c>
      <c r="DH141" t="s">
        <v>1069</v>
      </c>
      <c r="DI141" t="s">
        <v>1069</v>
      </c>
      <c r="DJ141" t="s">
        <v>1069</v>
      </c>
      <c r="DK141" t="s">
        <v>1069</v>
      </c>
      <c r="DL141" t="s">
        <v>1069</v>
      </c>
      <c r="DM141" t="s">
        <v>1069</v>
      </c>
      <c r="DN141">
        <v>0</v>
      </c>
      <c r="DO141">
        <v>0</v>
      </c>
      <c r="DP141">
        <v>1</v>
      </c>
      <c r="DQ141">
        <v>1</v>
      </c>
      <c r="DU141">
        <v>1002</v>
      </c>
      <c r="DV141" t="s">
        <v>1220</v>
      </c>
      <c r="DW141" t="s">
        <v>1220</v>
      </c>
      <c r="DX141">
        <v>1</v>
      </c>
      <c r="EE141">
        <v>27029049</v>
      </c>
      <c r="EF141">
        <v>2</v>
      </c>
      <c r="EG141" t="s">
        <v>1085</v>
      </c>
      <c r="EH141">
        <v>0</v>
      </c>
      <c r="EI141" t="s">
        <v>1069</v>
      </c>
      <c r="EJ141">
        <v>1</v>
      </c>
      <c r="EK141">
        <v>15001</v>
      </c>
      <c r="EL141" t="s">
        <v>1169</v>
      </c>
      <c r="EM141" t="s">
        <v>1170</v>
      </c>
      <c r="EO141" t="s">
        <v>1069</v>
      </c>
      <c r="EQ141">
        <v>0</v>
      </c>
      <c r="ER141">
        <v>9.14</v>
      </c>
      <c r="ES141">
        <v>9.14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70"/>
        <v>0</v>
      </c>
      <c r="FS141">
        <v>0</v>
      </c>
      <c r="FT141" t="s">
        <v>1089</v>
      </c>
      <c r="FU141" t="s">
        <v>1090</v>
      </c>
      <c r="FX141">
        <v>94.5</v>
      </c>
      <c r="FY141">
        <v>46.75</v>
      </c>
      <c r="GA141" t="s">
        <v>1069</v>
      </c>
      <c r="GD141">
        <v>0</v>
      </c>
      <c r="GF141">
        <v>-972933126</v>
      </c>
      <c r="GG141">
        <v>1</v>
      </c>
      <c r="GH141">
        <v>1</v>
      </c>
      <c r="GI141">
        <v>4</v>
      </c>
      <c r="GJ141">
        <v>0</v>
      </c>
      <c r="GK141">
        <f>ROUND(R141*(R12)/100,2)</f>
        <v>0</v>
      </c>
      <c r="GL141">
        <f t="shared" si="171"/>
        <v>0</v>
      </c>
      <c r="GM141">
        <f t="shared" si="172"/>
        <v>2265.7600000000002</v>
      </c>
      <c r="GN141">
        <f t="shared" si="173"/>
        <v>2265.7600000000002</v>
      </c>
      <c r="GO141">
        <f t="shared" si="174"/>
        <v>0</v>
      </c>
      <c r="GP141">
        <f t="shared" si="175"/>
        <v>0</v>
      </c>
      <c r="GR141">
        <v>0</v>
      </c>
      <c r="GS141">
        <v>3</v>
      </c>
      <c r="GT141">
        <v>0</v>
      </c>
      <c r="GU141" t="s">
        <v>1069</v>
      </c>
      <c r="GV141">
        <f t="shared" si="176"/>
        <v>0</v>
      </c>
      <c r="GW141">
        <v>1</v>
      </c>
      <c r="GX141">
        <f t="shared" si="177"/>
        <v>0</v>
      </c>
      <c r="HA141">
        <v>0</v>
      </c>
      <c r="HB141">
        <v>0</v>
      </c>
      <c r="HC141">
        <f t="shared" si="178"/>
        <v>0</v>
      </c>
      <c r="IK141">
        <v>0</v>
      </c>
    </row>
    <row r="142" spans="1:245">
      <c r="A142">
        <v>17</v>
      </c>
      <c r="B142">
        <v>1</v>
      </c>
      <c r="C142">
        <f ca="1">ROW(SmtRes!A444)</f>
        <v>444</v>
      </c>
      <c r="D142">
        <f ca="1">ROW(EtalonRes!A445)</f>
        <v>445</v>
      </c>
      <c r="E142" t="s">
        <v>1069</v>
      </c>
      <c r="F142" t="s">
        <v>1479</v>
      </c>
      <c r="G142" t="s">
        <v>1480</v>
      </c>
      <c r="H142" t="s">
        <v>1081</v>
      </c>
      <c r="I142">
        <f>ROUND(294/100,9)</f>
        <v>2.94</v>
      </c>
      <c r="J142">
        <v>0</v>
      </c>
      <c r="O142">
        <f t="shared" si="145"/>
        <v>6743.64</v>
      </c>
      <c r="P142">
        <f t="shared" si="146"/>
        <v>0</v>
      </c>
      <c r="Q142">
        <f t="shared" si="147"/>
        <v>1351.57</v>
      </c>
      <c r="R142">
        <f t="shared" si="148"/>
        <v>228.14</v>
      </c>
      <c r="S142">
        <f t="shared" si="149"/>
        <v>5392.07</v>
      </c>
      <c r="T142">
        <f t="shared" si="150"/>
        <v>0</v>
      </c>
      <c r="U142">
        <f t="shared" si="151"/>
        <v>106.19720999999998</v>
      </c>
      <c r="V142">
        <f t="shared" si="152"/>
        <v>3.0134999999999996</v>
      </c>
      <c r="W142">
        <f t="shared" si="153"/>
        <v>0</v>
      </c>
      <c r="X142">
        <f t="shared" si="154"/>
        <v>6238.43</v>
      </c>
      <c r="Y142">
        <f t="shared" si="155"/>
        <v>3596.93</v>
      </c>
      <c r="AA142">
        <v>-1</v>
      </c>
      <c r="AB142">
        <f t="shared" si="156"/>
        <v>375.41</v>
      </c>
      <c r="AC142">
        <f t="shared" si="179"/>
        <v>0</v>
      </c>
      <c r="AD142">
        <f>ROUND(((((ET142*1.25))-((EU142*1.25)))+AE142),2)</f>
        <v>75.239999999999995</v>
      </c>
      <c r="AE142">
        <f>ROUND(((EU142*1.25)),2)</f>
        <v>12.7</v>
      </c>
      <c r="AF142">
        <f>ROUND(((EV142*1.15)),2)</f>
        <v>300.17</v>
      </c>
      <c r="AG142">
        <f t="shared" si="157"/>
        <v>0</v>
      </c>
      <c r="AH142">
        <f>((EW142*1.15))</f>
        <v>36.121499999999997</v>
      </c>
      <c r="AI142">
        <f>((EX142*1.25))</f>
        <v>1.0249999999999999</v>
      </c>
      <c r="AJ142">
        <f t="shared" si="158"/>
        <v>0</v>
      </c>
      <c r="AK142">
        <v>321.20999999999998</v>
      </c>
      <c r="AL142">
        <v>0</v>
      </c>
      <c r="AM142">
        <v>60.19</v>
      </c>
      <c r="AN142">
        <v>10.16</v>
      </c>
      <c r="AO142">
        <v>261.02</v>
      </c>
      <c r="AP142">
        <v>0</v>
      </c>
      <c r="AQ142">
        <v>31.41</v>
      </c>
      <c r="AR142">
        <v>0.82</v>
      </c>
      <c r="AS142">
        <v>0</v>
      </c>
      <c r="AT142">
        <v>111</v>
      </c>
      <c r="AU142">
        <v>64</v>
      </c>
      <c r="AV142">
        <v>1</v>
      </c>
      <c r="AW142">
        <v>1</v>
      </c>
      <c r="AZ142">
        <v>6.11</v>
      </c>
      <c r="BA142">
        <v>6.11</v>
      </c>
      <c r="BB142">
        <v>6.11</v>
      </c>
      <c r="BC142">
        <v>6.11</v>
      </c>
      <c r="BD142" t="s">
        <v>1069</v>
      </c>
      <c r="BE142" t="s">
        <v>1069</v>
      </c>
      <c r="BF142" t="s">
        <v>1069</v>
      </c>
      <c r="BG142" t="s">
        <v>1069</v>
      </c>
      <c r="BH142">
        <v>0</v>
      </c>
      <c r="BI142">
        <v>1</v>
      </c>
      <c r="BJ142" t="s">
        <v>1481</v>
      </c>
      <c r="BM142">
        <v>11001</v>
      </c>
      <c r="BN142">
        <v>0</v>
      </c>
      <c r="BO142" t="s">
        <v>1069</v>
      </c>
      <c r="BP142">
        <v>0</v>
      </c>
      <c r="BQ142">
        <v>2</v>
      </c>
      <c r="BR142">
        <v>0</v>
      </c>
      <c r="BS142">
        <v>6.11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1069</v>
      </c>
      <c r="BZ142">
        <v>123</v>
      </c>
      <c r="CA142">
        <v>75</v>
      </c>
      <c r="CE142">
        <v>0</v>
      </c>
      <c r="CF142">
        <v>0</v>
      </c>
      <c r="CG142">
        <v>0</v>
      </c>
      <c r="CM142">
        <v>0</v>
      </c>
      <c r="CN142" t="s">
        <v>359</v>
      </c>
      <c r="CO142">
        <v>0</v>
      </c>
      <c r="CP142">
        <f t="shared" si="159"/>
        <v>6743.6399999999994</v>
      </c>
      <c r="CQ142">
        <f t="shared" si="160"/>
        <v>0</v>
      </c>
      <c r="CR142">
        <f t="shared" si="161"/>
        <v>459.71639999999996</v>
      </c>
      <c r="CS142">
        <f t="shared" si="162"/>
        <v>77.596999999999994</v>
      </c>
      <c r="CT142">
        <f t="shared" si="163"/>
        <v>1834.0387000000003</v>
      </c>
      <c r="CU142">
        <f t="shared" si="164"/>
        <v>0</v>
      </c>
      <c r="CV142">
        <f t="shared" si="165"/>
        <v>36.121499999999997</v>
      </c>
      <c r="CW142">
        <f t="shared" si="166"/>
        <v>1.0249999999999999</v>
      </c>
      <c r="CX142">
        <f t="shared" si="167"/>
        <v>0</v>
      </c>
      <c r="CY142">
        <f t="shared" si="168"/>
        <v>6238.4331000000002</v>
      </c>
      <c r="CZ142">
        <f t="shared" si="169"/>
        <v>3596.9344000000001</v>
      </c>
      <c r="DC142" t="s">
        <v>1069</v>
      </c>
      <c r="DD142" t="s">
        <v>1069</v>
      </c>
      <c r="DE142" t="s">
        <v>1083</v>
      </c>
      <c r="DF142" t="s">
        <v>1083</v>
      </c>
      <c r="DG142" t="s">
        <v>1084</v>
      </c>
      <c r="DH142" t="s">
        <v>1069</v>
      </c>
      <c r="DI142" t="s">
        <v>1084</v>
      </c>
      <c r="DJ142" t="s">
        <v>1083</v>
      </c>
      <c r="DK142" t="s">
        <v>1069</v>
      </c>
      <c r="DL142" t="s">
        <v>1069</v>
      </c>
      <c r="DM142" t="s">
        <v>1069</v>
      </c>
      <c r="DN142">
        <v>0</v>
      </c>
      <c r="DO142">
        <v>0</v>
      </c>
      <c r="DP142">
        <v>1</v>
      </c>
      <c r="DQ142">
        <v>1</v>
      </c>
      <c r="DU142">
        <v>1005</v>
      </c>
      <c r="DV142" t="s">
        <v>1081</v>
      </c>
      <c r="DW142" t="s">
        <v>1081</v>
      </c>
      <c r="DX142">
        <v>100</v>
      </c>
      <c r="EE142">
        <v>27029024</v>
      </c>
      <c r="EF142">
        <v>2</v>
      </c>
      <c r="EG142" t="s">
        <v>1085</v>
      </c>
      <c r="EH142">
        <v>0</v>
      </c>
      <c r="EI142" t="s">
        <v>1069</v>
      </c>
      <c r="EJ142">
        <v>1</v>
      </c>
      <c r="EK142">
        <v>11001</v>
      </c>
      <c r="EL142" t="s">
        <v>1108</v>
      </c>
      <c r="EM142" t="s">
        <v>1415</v>
      </c>
      <c r="EO142" t="s">
        <v>1088</v>
      </c>
      <c r="EQ142">
        <v>132096</v>
      </c>
      <c r="ER142">
        <v>321.20999999999998</v>
      </c>
      <c r="ES142">
        <v>0</v>
      </c>
      <c r="ET142">
        <v>60.19</v>
      </c>
      <c r="EU142">
        <v>10.16</v>
      </c>
      <c r="EV142">
        <v>261.02</v>
      </c>
      <c r="EW142">
        <v>31.41</v>
      </c>
      <c r="EX142">
        <v>0.82</v>
      </c>
      <c r="EY142">
        <v>0</v>
      </c>
      <c r="FQ142">
        <v>0</v>
      </c>
      <c r="FR142">
        <f t="shared" si="170"/>
        <v>0</v>
      </c>
      <c r="FS142">
        <v>0</v>
      </c>
      <c r="FT142" t="s">
        <v>1089</v>
      </c>
      <c r="FU142" t="s">
        <v>1090</v>
      </c>
      <c r="FX142">
        <v>110.7</v>
      </c>
      <c r="FY142">
        <v>63.75</v>
      </c>
      <c r="GA142" t="s">
        <v>1069</v>
      </c>
      <c r="GD142">
        <v>0</v>
      </c>
      <c r="GF142">
        <v>2098689836</v>
      </c>
      <c r="GG142">
        <v>1</v>
      </c>
      <c r="GH142">
        <v>1</v>
      </c>
      <c r="GI142">
        <v>4</v>
      </c>
      <c r="GJ142">
        <v>0</v>
      </c>
      <c r="GK142">
        <f>ROUND(R142*(R12)/100,2)</f>
        <v>0</v>
      </c>
      <c r="GL142">
        <f t="shared" si="171"/>
        <v>0</v>
      </c>
      <c r="GM142">
        <f t="shared" si="172"/>
        <v>16579</v>
      </c>
      <c r="GN142">
        <f t="shared" si="173"/>
        <v>16579</v>
      </c>
      <c r="GO142">
        <f t="shared" si="174"/>
        <v>0</v>
      </c>
      <c r="GP142">
        <f t="shared" si="175"/>
        <v>0</v>
      </c>
      <c r="GR142">
        <v>0</v>
      </c>
      <c r="GS142">
        <v>3</v>
      </c>
      <c r="GT142">
        <v>0</v>
      </c>
      <c r="GU142" t="s">
        <v>1069</v>
      </c>
      <c r="GV142">
        <f t="shared" si="176"/>
        <v>0</v>
      </c>
      <c r="GW142">
        <v>1</v>
      </c>
      <c r="GX142">
        <f t="shared" si="177"/>
        <v>0</v>
      </c>
      <c r="HA142">
        <v>0</v>
      </c>
      <c r="HB142">
        <v>0</v>
      </c>
      <c r="HC142">
        <f t="shared" si="178"/>
        <v>0</v>
      </c>
      <c r="IK142">
        <v>0</v>
      </c>
    </row>
    <row r="143" spans="1:245">
      <c r="A143">
        <v>18</v>
      </c>
      <c r="B143">
        <v>1</v>
      </c>
      <c r="C143">
        <v>442</v>
      </c>
      <c r="E143" t="s">
        <v>1069</v>
      </c>
      <c r="F143" t="s">
        <v>1482</v>
      </c>
      <c r="G143" t="s">
        <v>1483</v>
      </c>
      <c r="H143" t="s">
        <v>1131</v>
      </c>
      <c r="I143">
        <f>I142*J143</f>
        <v>299.88</v>
      </c>
      <c r="J143">
        <v>102</v>
      </c>
      <c r="O143">
        <f t="shared" si="145"/>
        <v>325612.13</v>
      </c>
      <c r="P143">
        <f t="shared" si="146"/>
        <v>325612.13</v>
      </c>
      <c r="Q143">
        <f t="shared" si="147"/>
        <v>0</v>
      </c>
      <c r="R143">
        <f t="shared" si="148"/>
        <v>0</v>
      </c>
      <c r="S143">
        <f t="shared" si="149"/>
        <v>0</v>
      </c>
      <c r="T143">
        <f t="shared" si="150"/>
        <v>0</v>
      </c>
      <c r="U143">
        <f t="shared" si="151"/>
        <v>0</v>
      </c>
      <c r="V143">
        <f t="shared" si="152"/>
        <v>0</v>
      </c>
      <c r="W143">
        <f t="shared" si="153"/>
        <v>0</v>
      </c>
      <c r="X143">
        <f t="shared" si="154"/>
        <v>0</v>
      </c>
      <c r="Y143">
        <f t="shared" si="155"/>
        <v>0</v>
      </c>
      <c r="AA143">
        <v>-1</v>
      </c>
      <c r="AB143">
        <f t="shared" si="156"/>
        <v>177.71</v>
      </c>
      <c r="AC143">
        <f t="shared" si="179"/>
        <v>177.71</v>
      </c>
      <c r="AD143">
        <f>ROUND((((ET143)-(EU143))+AE143),2)</f>
        <v>0</v>
      </c>
      <c r="AE143">
        <f t="shared" ref="AE143:AF146" si="180">ROUND((EU143),2)</f>
        <v>0</v>
      </c>
      <c r="AF143">
        <f t="shared" si="180"/>
        <v>0</v>
      </c>
      <c r="AG143">
        <f t="shared" si="157"/>
        <v>0</v>
      </c>
      <c r="AH143">
        <f t="shared" ref="AH143:AI146" si="181">(EW143)</f>
        <v>0</v>
      </c>
      <c r="AI143">
        <f t="shared" si="181"/>
        <v>0</v>
      </c>
      <c r="AJ143">
        <f t="shared" si="158"/>
        <v>0</v>
      </c>
      <c r="AK143">
        <v>177.71</v>
      </c>
      <c r="AL143">
        <v>177.71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111</v>
      </c>
      <c r="AU143">
        <v>64</v>
      </c>
      <c r="AV143">
        <v>1</v>
      </c>
      <c r="AW143">
        <v>1</v>
      </c>
      <c r="AZ143">
        <v>6.11</v>
      </c>
      <c r="BA143">
        <v>1</v>
      </c>
      <c r="BB143">
        <v>1</v>
      </c>
      <c r="BC143">
        <v>6.11</v>
      </c>
      <c r="BD143" t="s">
        <v>1069</v>
      </c>
      <c r="BE143" t="s">
        <v>1069</v>
      </c>
      <c r="BF143" t="s">
        <v>1069</v>
      </c>
      <c r="BG143" t="s">
        <v>1069</v>
      </c>
      <c r="BH143">
        <v>3</v>
      </c>
      <c r="BI143">
        <v>1</v>
      </c>
      <c r="BJ143" t="s">
        <v>1484</v>
      </c>
      <c r="BM143">
        <v>11001</v>
      </c>
      <c r="BN143">
        <v>0</v>
      </c>
      <c r="BO143" t="s">
        <v>1069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1069</v>
      </c>
      <c r="BZ143">
        <v>123</v>
      </c>
      <c r="CA143">
        <v>75</v>
      </c>
      <c r="CE143">
        <v>0</v>
      </c>
      <c r="CF143">
        <v>0</v>
      </c>
      <c r="CG143">
        <v>0</v>
      </c>
      <c r="CM143">
        <v>0</v>
      </c>
      <c r="CN143" t="s">
        <v>1069</v>
      </c>
      <c r="CO143">
        <v>0</v>
      </c>
      <c r="CP143">
        <f t="shared" si="159"/>
        <v>325612.13</v>
      </c>
      <c r="CQ143">
        <f t="shared" si="160"/>
        <v>1085.8081000000002</v>
      </c>
      <c r="CR143">
        <f t="shared" si="161"/>
        <v>0</v>
      </c>
      <c r="CS143">
        <f t="shared" si="162"/>
        <v>0</v>
      </c>
      <c r="CT143">
        <f t="shared" si="163"/>
        <v>0</v>
      </c>
      <c r="CU143">
        <f t="shared" si="164"/>
        <v>0</v>
      </c>
      <c r="CV143">
        <f t="shared" si="165"/>
        <v>0</v>
      </c>
      <c r="CW143">
        <f t="shared" si="166"/>
        <v>0</v>
      </c>
      <c r="CX143">
        <f t="shared" si="167"/>
        <v>0</v>
      </c>
      <c r="CY143">
        <f t="shared" si="168"/>
        <v>0</v>
      </c>
      <c r="CZ143">
        <f t="shared" si="169"/>
        <v>0</v>
      </c>
      <c r="DC143" t="s">
        <v>1069</v>
      </c>
      <c r="DD143" t="s">
        <v>1069</v>
      </c>
      <c r="DE143" t="s">
        <v>1069</v>
      </c>
      <c r="DF143" t="s">
        <v>1069</v>
      </c>
      <c r="DG143" t="s">
        <v>1069</v>
      </c>
      <c r="DH143" t="s">
        <v>1069</v>
      </c>
      <c r="DI143" t="s">
        <v>1069</v>
      </c>
      <c r="DJ143" t="s">
        <v>1069</v>
      </c>
      <c r="DK143" t="s">
        <v>1069</v>
      </c>
      <c r="DL143" t="s">
        <v>1069</v>
      </c>
      <c r="DM143" t="s">
        <v>1069</v>
      </c>
      <c r="DN143">
        <v>0</v>
      </c>
      <c r="DO143">
        <v>0</v>
      </c>
      <c r="DP143">
        <v>1</v>
      </c>
      <c r="DQ143">
        <v>1</v>
      </c>
      <c r="DU143">
        <v>1005</v>
      </c>
      <c r="DV143" t="s">
        <v>1131</v>
      </c>
      <c r="DW143" t="s">
        <v>1131</v>
      </c>
      <c r="DX143">
        <v>1</v>
      </c>
      <c r="EE143">
        <v>27029024</v>
      </c>
      <c r="EF143">
        <v>2</v>
      </c>
      <c r="EG143" t="s">
        <v>1085</v>
      </c>
      <c r="EH143">
        <v>0</v>
      </c>
      <c r="EI143" t="s">
        <v>1069</v>
      </c>
      <c r="EJ143">
        <v>1</v>
      </c>
      <c r="EK143">
        <v>11001</v>
      </c>
      <c r="EL143" t="s">
        <v>1108</v>
      </c>
      <c r="EM143" t="s">
        <v>1415</v>
      </c>
      <c r="EO143" t="s">
        <v>1069</v>
      </c>
      <c r="EQ143">
        <v>1024</v>
      </c>
      <c r="ER143">
        <v>177.71</v>
      </c>
      <c r="ES143">
        <v>177.71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70"/>
        <v>0</v>
      </c>
      <c r="FS143">
        <v>0</v>
      </c>
      <c r="FT143" t="s">
        <v>1089</v>
      </c>
      <c r="FU143" t="s">
        <v>1090</v>
      </c>
      <c r="FX143">
        <v>110.7</v>
      </c>
      <c r="FY143">
        <v>63.75</v>
      </c>
      <c r="GA143" t="s">
        <v>1069</v>
      </c>
      <c r="GD143">
        <v>0</v>
      </c>
      <c r="GF143">
        <v>757434607</v>
      </c>
      <c r="GG143">
        <v>1</v>
      </c>
      <c r="GH143">
        <v>1</v>
      </c>
      <c r="GI143">
        <v>4</v>
      </c>
      <c r="GJ143">
        <v>0</v>
      </c>
      <c r="GK143">
        <f>ROUND(R143*(R12)/100,2)</f>
        <v>0</v>
      </c>
      <c r="GL143">
        <f t="shared" si="171"/>
        <v>0</v>
      </c>
      <c r="GM143">
        <f t="shared" si="172"/>
        <v>325612.13</v>
      </c>
      <c r="GN143">
        <f t="shared" si="173"/>
        <v>325612.13</v>
      </c>
      <c r="GO143">
        <f t="shared" si="174"/>
        <v>0</v>
      </c>
      <c r="GP143">
        <f t="shared" si="175"/>
        <v>0</v>
      </c>
      <c r="GR143">
        <v>0</v>
      </c>
      <c r="GS143">
        <v>3</v>
      </c>
      <c r="GT143">
        <v>0</v>
      </c>
      <c r="GU143" t="s">
        <v>1069</v>
      </c>
      <c r="GV143">
        <f t="shared" si="176"/>
        <v>0</v>
      </c>
      <c r="GW143">
        <v>1</v>
      </c>
      <c r="GX143">
        <f t="shared" si="177"/>
        <v>0</v>
      </c>
      <c r="HA143">
        <v>0</v>
      </c>
      <c r="HB143">
        <v>0</v>
      </c>
      <c r="HC143">
        <f t="shared" si="178"/>
        <v>0</v>
      </c>
      <c r="IK143">
        <v>0</v>
      </c>
    </row>
    <row r="144" spans="1:245">
      <c r="A144">
        <v>18</v>
      </c>
      <c r="B144">
        <v>1</v>
      </c>
      <c r="C144">
        <v>444</v>
      </c>
      <c r="E144" t="s">
        <v>1069</v>
      </c>
      <c r="F144" t="s">
        <v>1485</v>
      </c>
      <c r="G144" t="s">
        <v>1486</v>
      </c>
      <c r="H144" t="s">
        <v>1105</v>
      </c>
      <c r="I144">
        <f>I142*J144</f>
        <v>1.9992000000000001</v>
      </c>
      <c r="J144">
        <v>0.68</v>
      </c>
      <c r="O144">
        <f t="shared" si="145"/>
        <v>1214.18</v>
      </c>
      <c r="P144">
        <f t="shared" si="146"/>
        <v>1214.18</v>
      </c>
      <c r="Q144">
        <f t="shared" si="147"/>
        <v>0</v>
      </c>
      <c r="R144">
        <f t="shared" si="148"/>
        <v>0</v>
      </c>
      <c r="S144">
        <f t="shared" si="149"/>
        <v>0</v>
      </c>
      <c r="T144">
        <f t="shared" si="150"/>
        <v>0</v>
      </c>
      <c r="U144">
        <f t="shared" si="151"/>
        <v>0</v>
      </c>
      <c r="V144">
        <f t="shared" si="152"/>
        <v>0</v>
      </c>
      <c r="W144">
        <f t="shared" si="153"/>
        <v>0</v>
      </c>
      <c r="X144">
        <f t="shared" si="154"/>
        <v>0</v>
      </c>
      <c r="Y144">
        <f t="shared" si="155"/>
        <v>0</v>
      </c>
      <c r="AA144">
        <v>-1</v>
      </c>
      <c r="AB144">
        <f t="shared" si="156"/>
        <v>99.4</v>
      </c>
      <c r="AC144">
        <f t="shared" si="179"/>
        <v>99.4</v>
      </c>
      <c r="AD144">
        <f>ROUND((((ET144)-(EU144))+AE144),2)</f>
        <v>0</v>
      </c>
      <c r="AE144">
        <f t="shared" si="180"/>
        <v>0</v>
      </c>
      <c r="AF144">
        <f t="shared" si="180"/>
        <v>0</v>
      </c>
      <c r="AG144">
        <f t="shared" si="157"/>
        <v>0</v>
      </c>
      <c r="AH144">
        <f t="shared" si="181"/>
        <v>0</v>
      </c>
      <c r="AI144">
        <f t="shared" si="181"/>
        <v>0</v>
      </c>
      <c r="AJ144">
        <f t="shared" si="158"/>
        <v>0</v>
      </c>
      <c r="AK144">
        <v>99.4</v>
      </c>
      <c r="AL144">
        <v>99.4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111</v>
      </c>
      <c r="AU144">
        <v>64</v>
      </c>
      <c r="AV144">
        <v>1</v>
      </c>
      <c r="AW144">
        <v>1</v>
      </c>
      <c r="AZ144">
        <v>6.11</v>
      </c>
      <c r="BA144">
        <v>1</v>
      </c>
      <c r="BB144">
        <v>1</v>
      </c>
      <c r="BC144">
        <v>6.11</v>
      </c>
      <c r="BD144" t="s">
        <v>1069</v>
      </c>
      <c r="BE144" t="s">
        <v>1069</v>
      </c>
      <c r="BF144" t="s">
        <v>1069</v>
      </c>
      <c r="BG144" t="s">
        <v>1069</v>
      </c>
      <c r="BH144">
        <v>3</v>
      </c>
      <c r="BI144">
        <v>1</v>
      </c>
      <c r="BJ144" t="s">
        <v>1487</v>
      </c>
      <c r="BM144">
        <v>11001</v>
      </c>
      <c r="BN144">
        <v>0</v>
      </c>
      <c r="BO144" t="s">
        <v>1069</v>
      </c>
      <c r="BP144">
        <v>0</v>
      </c>
      <c r="BQ144">
        <v>2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1069</v>
      </c>
      <c r="BZ144">
        <v>123</v>
      </c>
      <c r="CA144">
        <v>75</v>
      </c>
      <c r="CE144">
        <v>0</v>
      </c>
      <c r="CF144">
        <v>0</v>
      </c>
      <c r="CG144">
        <v>0</v>
      </c>
      <c r="CM144">
        <v>0</v>
      </c>
      <c r="CN144" t="s">
        <v>1069</v>
      </c>
      <c r="CO144">
        <v>0</v>
      </c>
      <c r="CP144">
        <f t="shared" si="159"/>
        <v>1214.18</v>
      </c>
      <c r="CQ144">
        <f t="shared" si="160"/>
        <v>607.33400000000006</v>
      </c>
      <c r="CR144">
        <f t="shared" si="161"/>
        <v>0</v>
      </c>
      <c r="CS144">
        <f t="shared" si="162"/>
        <v>0</v>
      </c>
      <c r="CT144">
        <f t="shared" si="163"/>
        <v>0</v>
      </c>
      <c r="CU144">
        <f t="shared" si="164"/>
        <v>0</v>
      </c>
      <c r="CV144">
        <f t="shared" si="165"/>
        <v>0</v>
      </c>
      <c r="CW144">
        <f t="shared" si="166"/>
        <v>0</v>
      </c>
      <c r="CX144">
        <f t="shared" si="167"/>
        <v>0</v>
      </c>
      <c r="CY144">
        <f t="shared" si="168"/>
        <v>0</v>
      </c>
      <c r="CZ144">
        <f t="shared" si="169"/>
        <v>0</v>
      </c>
      <c r="DC144" t="s">
        <v>1069</v>
      </c>
      <c r="DD144" t="s">
        <v>1069</v>
      </c>
      <c r="DE144" t="s">
        <v>1069</v>
      </c>
      <c r="DF144" t="s">
        <v>1069</v>
      </c>
      <c r="DG144" t="s">
        <v>1069</v>
      </c>
      <c r="DH144" t="s">
        <v>1069</v>
      </c>
      <c r="DI144" t="s">
        <v>1069</v>
      </c>
      <c r="DJ144" t="s">
        <v>1069</v>
      </c>
      <c r="DK144" t="s">
        <v>1069</v>
      </c>
      <c r="DL144" t="s">
        <v>1069</v>
      </c>
      <c r="DM144" t="s">
        <v>1069</v>
      </c>
      <c r="DN144">
        <v>0</v>
      </c>
      <c r="DO144">
        <v>0</v>
      </c>
      <c r="DP144">
        <v>1</v>
      </c>
      <c r="DQ144">
        <v>1</v>
      </c>
      <c r="DU144">
        <v>1003</v>
      </c>
      <c r="DV144" t="s">
        <v>1105</v>
      </c>
      <c r="DW144" t="s">
        <v>1105</v>
      </c>
      <c r="DX144">
        <v>100</v>
      </c>
      <c r="EE144">
        <v>27029024</v>
      </c>
      <c r="EF144">
        <v>2</v>
      </c>
      <c r="EG144" t="s">
        <v>1085</v>
      </c>
      <c r="EH144">
        <v>0</v>
      </c>
      <c r="EI144" t="s">
        <v>1069</v>
      </c>
      <c r="EJ144">
        <v>1</v>
      </c>
      <c r="EK144">
        <v>11001</v>
      </c>
      <c r="EL144" t="s">
        <v>1108</v>
      </c>
      <c r="EM144" t="s">
        <v>1415</v>
      </c>
      <c r="EO144" t="s">
        <v>1069</v>
      </c>
      <c r="EQ144">
        <v>1024</v>
      </c>
      <c r="ER144">
        <v>99.4</v>
      </c>
      <c r="ES144">
        <v>99.4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70"/>
        <v>0</v>
      </c>
      <c r="FS144">
        <v>0</v>
      </c>
      <c r="FT144" t="s">
        <v>1089</v>
      </c>
      <c r="FU144" t="s">
        <v>1090</v>
      </c>
      <c r="FX144">
        <v>110.7</v>
      </c>
      <c r="FY144">
        <v>63.75</v>
      </c>
      <c r="GA144" t="s">
        <v>1069</v>
      </c>
      <c r="GD144">
        <v>0</v>
      </c>
      <c r="GF144">
        <v>-1119837873</v>
      </c>
      <c r="GG144">
        <v>1</v>
      </c>
      <c r="GH144">
        <v>1</v>
      </c>
      <c r="GI144">
        <v>4</v>
      </c>
      <c r="GJ144">
        <v>0</v>
      </c>
      <c r="GK144">
        <f>ROUND(R144*(R12)/100,2)</f>
        <v>0</v>
      </c>
      <c r="GL144">
        <f t="shared" si="171"/>
        <v>0</v>
      </c>
      <c r="GM144">
        <f t="shared" si="172"/>
        <v>1214.18</v>
      </c>
      <c r="GN144">
        <f t="shared" si="173"/>
        <v>1214.18</v>
      </c>
      <c r="GO144">
        <f t="shared" si="174"/>
        <v>0</v>
      </c>
      <c r="GP144">
        <f t="shared" si="175"/>
        <v>0</v>
      </c>
      <c r="GR144">
        <v>0</v>
      </c>
      <c r="GS144">
        <v>3</v>
      </c>
      <c r="GT144">
        <v>0</v>
      </c>
      <c r="GU144" t="s">
        <v>1069</v>
      </c>
      <c r="GV144">
        <f t="shared" si="176"/>
        <v>0</v>
      </c>
      <c r="GW144">
        <v>1</v>
      </c>
      <c r="GX144">
        <f t="shared" si="177"/>
        <v>0</v>
      </c>
      <c r="HA144">
        <v>0</v>
      </c>
      <c r="HB144">
        <v>0</v>
      </c>
      <c r="HC144">
        <f t="shared" si="178"/>
        <v>0</v>
      </c>
      <c r="IK144">
        <v>0</v>
      </c>
    </row>
    <row r="145" spans="1:245">
      <c r="A145">
        <v>18</v>
      </c>
      <c r="B145">
        <v>1</v>
      </c>
      <c r="C145">
        <v>441</v>
      </c>
      <c r="E145" t="s">
        <v>1069</v>
      </c>
      <c r="F145" t="s">
        <v>1488</v>
      </c>
      <c r="G145" t="s">
        <v>1489</v>
      </c>
      <c r="H145" t="s">
        <v>1131</v>
      </c>
      <c r="I145">
        <f>I142*J145</f>
        <v>299.88</v>
      </c>
      <c r="J145">
        <v>102</v>
      </c>
      <c r="O145">
        <f t="shared" si="145"/>
        <v>0</v>
      </c>
      <c r="P145">
        <f t="shared" si="146"/>
        <v>0</v>
      </c>
      <c r="Q145">
        <f t="shared" si="147"/>
        <v>0</v>
      </c>
      <c r="R145">
        <f t="shared" si="148"/>
        <v>0</v>
      </c>
      <c r="S145">
        <f t="shared" si="149"/>
        <v>0</v>
      </c>
      <c r="T145">
        <f t="shared" si="150"/>
        <v>0</v>
      </c>
      <c r="U145">
        <f t="shared" si="151"/>
        <v>0</v>
      </c>
      <c r="V145">
        <f t="shared" si="152"/>
        <v>0</v>
      </c>
      <c r="W145">
        <f t="shared" si="153"/>
        <v>0</v>
      </c>
      <c r="X145">
        <f t="shared" si="154"/>
        <v>0</v>
      </c>
      <c r="Y145">
        <f t="shared" si="155"/>
        <v>0</v>
      </c>
      <c r="AA145">
        <v>-1</v>
      </c>
      <c r="AB145">
        <f t="shared" si="156"/>
        <v>0</v>
      </c>
      <c r="AC145">
        <f t="shared" si="179"/>
        <v>0</v>
      </c>
      <c r="AD145">
        <f>ROUND((((ET145)-(EU145))+AE145),2)</f>
        <v>0</v>
      </c>
      <c r="AE145">
        <f t="shared" si="180"/>
        <v>0</v>
      </c>
      <c r="AF145">
        <f t="shared" si="180"/>
        <v>0</v>
      </c>
      <c r="AG145">
        <f t="shared" si="157"/>
        <v>0</v>
      </c>
      <c r="AH145">
        <f t="shared" si="181"/>
        <v>0</v>
      </c>
      <c r="AI145">
        <f t="shared" si="181"/>
        <v>0</v>
      </c>
      <c r="AJ145">
        <f t="shared" si="158"/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111</v>
      </c>
      <c r="AU145">
        <v>64</v>
      </c>
      <c r="AV145">
        <v>1</v>
      </c>
      <c r="AW145">
        <v>1</v>
      </c>
      <c r="AZ145">
        <v>6.11</v>
      </c>
      <c r="BA145">
        <v>1</v>
      </c>
      <c r="BB145">
        <v>1</v>
      </c>
      <c r="BC145">
        <v>6.11</v>
      </c>
      <c r="BD145" t="s">
        <v>1069</v>
      </c>
      <c r="BE145" t="s">
        <v>1069</v>
      </c>
      <c r="BF145" t="s">
        <v>1069</v>
      </c>
      <c r="BG145" t="s">
        <v>1069</v>
      </c>
      <c r="BH145">
        <v>3</v>
      </c>
      <c r="BI145">
        <v>1</v>
      </c>
      <c r="BJ145" t="s">
        <v>1069</v>
      </c>
      <c r="BM145">
        <v>11001</v>
      </c>
      <c r="BN145">
        <v>0</v>
      </c>
      <c r="BO145" t="s">
        <v>1069</v>
      </c>
      <c r="BP145">
        <v>0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1069</v>
      </c>
      <c r="BZ145">
        <v>123</v>
      </c>
      <c r="CA145">
        <v>75</v>
      </c>
      <c r="CE145">
        <v>0</v>
      </c>
      <c r="CF145">
        <v>0</v>
      </c>
      <c r="CG145">
        <v>0</v>
      </c>
      <c r="CM145">
        <v>0</v>
      </c>
      <c r="CN145" t="s">
        <v>1069</v>
      </c>
      <c r="CO145">
        <v>0</v>
      </c>
      <c r="CP145">
        <f t="shared" si="159"/>
        <v>0</v>
      </c>
      <c r="CQ145">
        <f t="shared" si="160"/>
        <v>0</v>
      </c>
      <c r="CR145">
        <f t="shared" si="161"/>
        <v>0</v>
      </c>
      <c r="CS145">
        <f t="shared" si="162"/>
        <v>0</v>
      </c>
      <c r="CT145">
        <f t="shared" si="163"/>
        <v>0</v>
      </c>
      <c r="CU145">
        <f t="shared" si="164"/>
        <v>0</v>
      </c>
      <c r="CV145">
        <f t="shared" si="165"/>
        <v>0</v>
      </c>
      <c r="CW145">
        <f t="shared" si="166"/>
        <v>0</v>
      </c>
      <c r="CX145">
        <f t="shared" si="167"/>
        <v>0</v>
      </c>
      <c r="CY145">
        <f t="shared" si="168"/>
        <v>0</v>
      </c>
      <c r="CZ145">
        <f t="shared" si="169"/>
        <v>0</v>
      </c>
      <c r="DC145" t="s">
        <v>1069</v>
      </c>
      <c r="DD145" t="s">
        <v>1069</v>
      </c>
      <c r="DE145" t="s">
        <v>1069</v>
      </c>
      <c r="DF145" t="s">
        <v>1069</v>
      </c>
      <c r="DG145" t="s">
        <v>1069</v>
      </c>
      <c r="DH145" t="s">
        <v>1069</v>
      </c>
      <c r="DI145" t="s">
        <v>1069</v>
      </c>
      <c r="DJ145" t="s">
        <v>1069</v>
      </c>
      <c r="DK145" t="s">
        <v>1069</v>
      </c>
      <c r="DL145" t="s">
        <v>1069</v>
      </c>
      <c r="DM145" t="s">
        <v>1069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1131</v>
      </c>
      <c r="DW145" t="s">
        <v>1131</v>
      </c>
      <c r="DX145">
        <v>1</v>
      </c>
      <c r="EE145">
        <v>27029024</v>
      </c>
      <c r="EF145">
        <v>2</v>
      </c>
      <c r="EG145" t="s">
        <v>1085</v>
      </c>
      <c r="EH145">
        <v>0</v>
      </c>
      <c r="EI145" t="s">
        <v>1069</v>
      </c>
      <c r="EJ145">
        <v>1</v>
      </c>
      <c r="EK145">
        <v>11001</v>
      </c>
      <c r="EL145" t="s">
        <v>1108</v>
      </c>
      <c r="EM145" t="s">
        <v>1415</v>
      </c>
      <c r="EO145" t="s">
        <v>1069</v>
      </c>
      <c r="EQ145">
        <v>1024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70"/>
        <v>0</v>
      </c>
      <c r="FS145">
        <v>0</v>
      </c>
      <c r="FT145" t="s">
        <v>1089</v>
      </c>
      <c r="FU145" t="s">
        <v>1090</v>
      </c>
      <c r="FX145">
        <v>110.7</v>
      </c>
      <c r="FY145">
        <v>63.75</v>
      </c>
      <c r="GA145" t="s">
        <v>1069</v>
      </c>
      <c r="GD145">
        <v>0</v>
      </c>
      <c r="GF145">
        <v>-919469713</v>
      </c>
      <c r="GG145">
        <v>1</v>
      </c>
      <c r="GH145">
        <v>1</v>
      </c>
      <c r="GI145">
        <v>4</v>
      </c>
      <c r="GJ145">
        <v>0</v>
      </c>
      <c r="GK145">
        <f>ROUND(R145*(R12)/100,2)</f>
        <v>0</v>
      </c>
      <c r="GL145">
        <f t="shared" si="171"/>
        <v>0</v>
      </c>
      <c r="GM145">
        <f t="shared" si="172"/>
        <v>0</v>
      </c>
      <c r="GN145">
        <f t="shared" si="173"/>
        <v>0</v>
      </c>
      <c r="GO145">
        <f t="shared" si="174"/>
        <v>0</v>
      </c>
      <c r="GP145">
        <f t="shared" si="175"/>
        <v>0</v>
      </c>
      <c r="GR145">
        <v>0</v>
      </c>
      <c r="GS145">
        <v>3</v>
      </c>
      <c r="GT145">
        <v>0</v>
      </c>
      <c r="GU145" t="s">
        <v>1069</v>
      </c>
      <c r="GV145">
        <f t="shared" si="176"/>
        <v>0</v>
      </c>
      <c r="GW145">
        <v>1</v>
      </c>
      <c r="GX145">
        <f t="shared" si="177"/>
        <v>0</v>
      </c>
      <c r="HA145">
        <v>0</v>
      </c>
      <c r="HB145">
        <v>0</v>
      </c>
      <c r="HC145">
        <f t="shared" si="178"/>
        <v>0</v>
      </c>
      <c r="IK145">
        <v>0</v>
      </c>
    </row>
    <row r="146" spans="1:245">
      <c r="A146">
        <v>18</v>
      </c>
      <c r="B146">
        <v>1</v>
      </c>
      <c r="C146">
        <v>443</v>
      </c>
      <c r="E146" t="s">
        <v>1069</v>
      </c>
      <c r="F146" t="s">
        <v>1490</v>
      </c>
      <c r="G146" t="s">
        <v>1491</v>
      </c>
      <c r="H146" t="s">
        <v>1105</v>
      </c>
      <c r="I146">
        <f>I142*J146</f>
        <v>1.9992000000000001</v>
      </c>
      <c r="J146">
        <v>0.68</v>
      </c>
      <c r="O146">
        <f t="shared" si="145"/>
        <v>0</v>
      </c>
      <c r="P146">
        <f t="shared" si="146"/>
        <v>0</v>
      </c>
      <c r="Q146">
        <f t="shared" si="147"/>
        <v>0</v>
      </c>
      <c r="R146">
        <f t="shared" si="148"/>
        <v>0</v>
      </c>
      <c r="S146">
        <f t="shared" si="149"/>
        <v>0</v>
      </c>
      <c r="T146">
        <f t="shared" si="150"/>
        <v>0</v>
      </c>
      <c r="U146">
        <f t="shared" si="151"/>
        <v>0</v>
      </c>
      <c r="V146">
        <f t="shared" si="152"/>
        <v>0</v>
      </c>
      <c r="W146">
        <f t="shared" si="153"/>
        <v>0</v>
      </c>
      <c r="X146">
        <f t="shared" si="154"/>
        <v>0</v>
      </c>
      <c r="Y146">
        <f t="shared" si="155"/>
        <v>0</v>
      </c>
      <c r="AA146">
        <v>-1</v>
      </c>
      <c r="AB146">
        <f t="shared" si="156"/>
        <v>0</v>
      </c>
      <c r="AC146">
        <f t="shared" si="179"/>
        <v>0</v>
      </c>
      <c r="AD146">
        <f>ROUND((((ET146)-(EU146))+AE146),2)</f>
        <v>0</v>
      </c>
      <c r="AE146">
        <f t="shared" si="180"/>
        <v>0</v>
      </c>
      <c r="AF146">
        <f t="shared" si="180"/>
        <v>0</v>
      </c>
      <c r="AG146">
        <f t="shared" si="157"/>
        <v>0</v>
      </c>
      <c r="AH146">
        <f t="shared" si="181"/>
        <v>0</v>
      </c>
      <c r="AI146">
        <f t="shared" si="181"/>
        <v>0</v>
      </c>
      <c r="AJ146">
        <f t="shared" si="158"/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111</v>
      </c>
      <c r="AU146">
        <v>64</v>
      </c>
      <c r="AV146">
        <v>1</v>
      </c>
      <c r="AW146">
        <v>1</v>
      </c>
      <c r="AZ146">
        <v>6.11</v>
      </c>
      <c r="BA146">
        <v>1</v>
      </c>
      <c r="BB146">
        <v>1</v>
      </c>
      <c r="BC146">
        <v>6.11</v>
      </c>
      <c r="BD146" t="s">
        <v>1069</v>
      </c>
      <c r="BE146" t="s">
        <v>1069</v>
      </c>
      <c r="BF146" t="s">
        <v>1069</v>
      </c>
      <c r="BG146" t="s">
        <v>1069</v>
      </c>
      <c r="BH146">
        <v>3</v>
      </c>
      <c r="BI146">
        <v>1</v>
      </c>
      <c r="BJ146" t="s">
        <v>1069</v>
      </c>
      <c r="BM146">
        <v>11001</v>
      </c>
      <c r="BN146">
        <v>0</v>
      </c>
      <c r="BO146" t="s">
        <v>1069</v>
      </c>
      <c r="BP146">
        <v>0</v>
      </c>
      <c r="BQ146">
        <v>2</v>
      </c>
      <c r="BR146">
        <v>0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1069</v>
      </c>
      <c r="BZ146">
        <v>123</v>
      </c>
      <c r="CA146">
        <v>75</v>
      </c>
      <c r="CE146">
        <v>0</v>
      </c>
      <c r="CF146">
        <v>0</v>
      </c>
      <c r="CG146">
        <v>0</v>
      </c>
      <c r="CM146">
        <v>0</v>
      </c>
      <c r="CN146" t="s">
        <v>1069</v>
      </c>
      <c r="CO146">
        <v>0</v>
      </c>
      <c r="CP146">
        <f t="shared" si="159"/>
        <v>0</v>
      </c>
      <c r="CQ146">
        <f t="shared" si="160"/>
        <v>0</v>
      </c>
      <c r="CR146">
        <f t="shared" si="161"/>
        <v>0</v>
      </c>
      <c r="CS146">
        <f t="shared" si="162"/>
        <v>0</v>
      </c>
      <c r="CT146">
        <f t="shared" si="163"/>
        <v>0</v>
      </c>
      <c r="CU146">
        <f t="shared" si="164"/>
        <v>0</v>
      </c>
      <c r="CV146">
        <f t="shared" si="165"/>
        <v>0</v>
      </c>
      <c r="CW146">
        <f t="shared" si="166"/>
        <v>0</v>
      </c>
      <c r="CX146">
        <f t="shared" si="167"/>
        <v>0</v>
      </c>
      <c r="CY146">
        <f t="shared" si="168"/>
        <v>0</v>
      </c>
      <c r="CZ146">
        <f t="shared" si="169"/>
        <v>0</v>
      </c>
      <c r="DC146" t="s">
        <v>1069</v>
      </c>
      <c r="DD146" t="s">
        <v>1069</v>
      </c>
      <c r="DE146" t="s">
        <v>1069</v>
      </c>
      <c r="DF146" t="s">
        <v>1069</v>
      </c>
      <c r="DG146" t="s">
        <v>1069</v>
      </c>
      <c r="DH146" t="s">
        <v>1069</v>
      </c>
      <c r="DI146" t="s">
        <v>1069</v>
      </c>
      <c r="DJ146" t="s">
        <v>1069</v>
      </c>
      <c r="DK146" t="s">
        <v>1069</v>
      </c>
      <c r="DL146" t="s">
        <v>1069</v>
      </c>
      <c r="DM146" t="s">
        <v>1069</v>
      </c>
      <c r="DN146">
        <v>0</v>
      </c>
      <c r="DO146">
        <v>0</v>
      </c>
      <c r="DP146">
        <v>1</v>
      </c>
      <c r="DQ146">
        <v>1</v>
      </c>
      <c r="DU146">
        <v>1003</v>
      </c>
      <c r="DV146" t="s">
        <v>1105</v>
      </c>
      <c r="DW146" t="s">
        <v>1105</v>
      </c>
      <c r="DX146">
        <v>100</v>
      </c>
      <c r="EE146">
        <v>27029024</v>
      </c>
      <c r="EF146">
        <v>2</v>
      </c>
      <c r="EG146" t="s">
        <v>1085</v>
      </c>
      <c r="EH146">
        <v>0</v>
      </c>
      <c r="EI146" t="s">
        <v>1069</v>
      </c>
      <c r="EJ146">
        <v>1</v>
      </c>
      <c r="EK146">
        <v>11001</v>
      </c>
      <c r="EL146" t="s">
        <v>1108</v>
      </c>
      <c r="EM146" t="s">
        <v>1415</v>
      </c>
      <c r="EO146" t="s">
        <v>1069</v>
      </c>
      <c r="EQ146">
        <v>1024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FQ146">
        <v>0</v>
      </c>
      <c r="FR146">
        <f t="shared" si="170"/>
        <v>0</v>
      </c>
      <c r="FS146">
        <v>0</v>
      </c>
      <c r="FT146" t="s">
        <v>1089</v>
      </c>
      <c r="FU146" t="s">
        <v>1090</v>
      </c>
      <c r="FX146">
        <v>110.7</v>
      </c>
      <c r="FY146">
        <v>63.75</v>
      </c>
      <c r="GA146" t="s">
        <v>1069</v>
      </c>
      <c r="GD146">
        <v>0</v>
      </c>
      <c r="GF146">
        <v>1552293167</v>
      </c>
      <c r="GG146">
        <v>1</v>
      </c>
      <c r="GH146">
        <v>1</v>
      </c>
      <c r="GI146">
        <v>4</v>
      </c>
      <c r="GJ146">
        <v>0</v>
      </c>
      <c r="GK146">
        <f>ROUND(R146*(R12)/100,2)</f>
        <v>0</v>
      </c>
      <c r="GL146">
        <f t="shared" si="171"/>
        <v>0</v>
      </c>
      <c r="GM146">
        <f t="shared" si="172"/>
        <v>0</v>
      </c>
      <c r="GN146">
        <f t="shared" si="173"/>
        <v>0</v>
      </c>
      <c r="GO146">
        <f t="shared" si="174"/>
        <v>0</v>
      </c>
      <c r="GP146">
        <f t="shared" si="175"/>
        <v>0</v>
      </c>
      <c r="GR146">
        <v>0</v>
      </c>
      <c r="GS146">
        <v>3</v>
      </c>
      <c r="GT146">
        <v>0</v>
      </c>
      <c r="GU146" t="s">
        <v>1069</v>
      </c>
      <c r="GV146">
        <f t="shared" si="176"/>
        <v>0</v>
      </c>
      <c r="GW146">
        <v>1</v>
      </c>
      <c r="GX146">
        <f t="shared" si="177"/>
        <v>0</v>
      </c>
      <c r="HA146">
        <v>0</v>
      </c>
      <c r="HB146">
        <v>0</v>
      </c>
      <c r="HC146">
        <f t="shared" si="178"/>
        <v>0</v>
      </c>
      <c r="IK146">
        <v>0</v>
      </c>
    </row>
    <row r="147" spans="1:245">
      <c r="A147">
        <v>17</v>
      </c>
      <c r="B147">
        <v>1</v>
      </c>
      <c r="C147">
        <f ca="1">ROW(SmtRes!A452)</f>
        <v>452</v>
      </c>
      <c r="D147">
        <f ca="1">ROW(EtalonRes!A452)</f>
        <v>452</v>
      </c>
      <c r="E147" t="s">
        <v>1492</v>
      </c>
      <c r="F147" t="s">
        <v>1493</v>
      </c>
      <c r="G147" t="s">
        <v>1494</v>
      </c>
      <c r="H147" t="s">
        <v>1081</v>
      </c>
      <c r="I147">
        <f>ROUND(294/100,9)</f>
        <v>2.94</v>
      </c>
      <c r="J147">
        <v>0</v>
      </c>
      <c r="O147">
        <f t="shared" si="145"/>
        <v>8278.44</v>
      </c>
      <c r="P147">
        <f t="shared" si="146"/>
        <v>16.350000000000001</v>
      </c>
      <c r="Q147">
        <f t="shared" si="147"/>
        <v>983.5</v>
      </c>
      <c r="R147">
        <f t="shared" si="148"/>
        <v>236.4</v>
      </c>
      <c r="S147">
        <f t="shared" si="149"/>
        <v>7278.59</v>
      </c>
      <c r="T147">
        <f t="shared" si="150"/>
        <v>0</v>
      </c>
      <c r="U147">
        <f t="shared" si="151"/>
        <v>143.3544</v>
      </c>
      <c r="V147">
        <f t="shared" si="152"/>
        <v>3.1237499999999998</v>
      </c>
      <c r="W147">
        <f t="shared" si="153"/>
        <v>0</v>
      </c>
      <c r="X147">
        <f t="shared" si="154"/>
        <v>8341.64</v>
      </c>
      <c r="Y147">
        <f t="shared" si="155"/>
        <v>4809.59</v>
      </c>
      <c r="AA147">
        <v>27906248</v>
      </c>
      <c r="AB147">
        <f t="shared" si="156"/>
        <v>460.85</v>
      </c>
      <c r="AC147">
        <f t="shared" si="179"/>
        <v>0.91</v>
      </c>
      <c r="AD147">
        <f>ROUND(((((ET147*1.25))-((EU147*1.25)))+AE147),2)</f>
        <v>54.75</v>
      </c>
      <c r="AE147">
        <f>ROUND(((EU147*1.25)),2)</f>
        <v>13.16</v>
      </c>
      <c r="AF147">
        <f>ROUND(((EV147*1.15)),2)</f>
        <v>405.19</v>
      </c>
      <c r="AG147">
        <f t="shared" si="157"/>
        <v>0</v>
      </c>
      <c r="AH147">
        <f>((EW147*1.15))</f>
        <v>48.76</v>
      </c>
      <c r="AI147">
        <f>((EX147*1.25))</f>
        <v>1.0625</v>
      </c>
      <c r="AJ147">
        <f t="shared" si="158"/>
        <v>0</v>
      </c>
      <c r="AK147">
        <v>397.05</v>
      </c>
      <c r="AL147">
        <v>0.91</v>
      </c>
      <c r="AM147">
        <v>43.8</v>
      </c>
      <c r="AN147">
        <v>10.53</v>
      </c>
      <c r="AO147">
        <v>352.34</v>
      </c>
      <c r="AP147">
        <v>0</v>
      </c>
      <c r="AQ147">
        <v>42.4</v>
      </c>
      <c r="AR147">
        <v>0.85</v>
      </c>
      <c r="AS147">
        <v>0</v>
      </c>
      <c r="AT147">
        <v>111</v>
      </c>
      <c r="AU147">
        <v>64</v>
      </c>
      <c r="AV147">
        <v>1</v>
      </c>
      <c r="AW147">
        <v>1</v>
      </c>
      <c r="AZ147">
        <v>6.11</v>
      </c>
      <c r="BA147">
        <v>6.11</v>
      </c>
      <c r="BB147">
        <v>6.11</v>
      </c>
      <c r="BC147">
        <v>6.11</v>
      </c>
      <c r="BD147" t="s">
        <v>1069</v>
      </c>
      <c r="BE147" t="s">
        <v>1069</v>
      </c>
      <c r="BF147" t="s">
        <v>1069</v>
      </c>
      <c r="BG147" t="s">
        <v>1069</v>
      </c>
      <c r="BH147">
        <v>0</v>
      </c>
      <c r="BI147">
        <v>1</v>
      </c>
      <c r="BJ147" t="s">
        <v>1495</v>
      </c>
      <c r="BM147">
        <v>11001</v>
      </c>
      <c r="BN147">
        <v>0</v>
      </c>
      <c r="BO147" t="s">
        <v>1069</v>
      </c>
      <c r="BP147">
        <v>0</v>
      </c>
      <c r="BQ147">
        <v>2</v>
      </c>
      <c r="BR147">
        <v>0</v>
      </c>
      <c r="BS147">
        <v>6.11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1069</v>
      </c>
      <c r="BZ147">
        <v>123</v>
      </c>
      <c r="CA147">
        <v>75</v>
      </c>
      <c r="CE147">
        <v>0</v>
      </c>
      <c r="CF147">
        <v>0</v>
      </c>
      <c r="CG147">
        <v>0</v>
      </c>
      <c r="CM147">
        <v>0</v>
      </c>
      <c r="CN147" t="s">
        <v>359</v>
      </c>
      <c r="CO147">
        <v>0</v>
      </c>
      <c r="CP147">
        <f t="shared" si="159"/>
        <v>8278.44</v>
      </c>
      <c r="CQ147">
        <f t="shared" si="160"/>
        <v>5.5601000000000003</v>
      </c>
      <c r="CR147">
        <f t="shared" si="161"/>
        <v>334.52250000000004</v>
      </c>
      <c r="CS147">
        <f t="shared" si="162"/>
        <v>80.407600000000002</v>
      </c>
      <c r="CT147">
        <f t="shared" si="163"/>
        <v>2475.7109</v>
      </c>
      <c r="CU147">
        <f t="shared" si="164"/>
        <v>0</v>
      </c>
      <c r="CV147">
        <f t="shared" si="165"/>
        <v>48.76</v>
      </c>
      <c r="CW147">
        <f t="shared" si="166"/>
        <v>1.0625</v>
      </c>
      <c r="CX147">
        <f t="shared" si="167"/>
        <v>0</v>
      </c>
      <c r="CY147">
        <f t="shared" si="168"/>
        <v>8341.6388999999999</v>
      </c>
      <c r="CZ147">
        <f t="shared" si="169"/>
        <v>4809.5936000000002</v>
      </c>
      <c r="DC147" t="s">
        <v>1069</v>
      </c>
      <c r="DD147" t="s">
        <v>1069</v>
      </c>
      <c r="DE147" t="s">
        <v>1083</v>
      </c>
      <c r="DF147" t="s">
        <v>1083</v>
      </c>
      <c r="DG147" t="s">
        <v>1084</v>
      </c>
      <c r="DH147" t="s">
        <v>1069</v>
      </c>
      <c r="DI147" t="s">
        <v>1084</v>
      </c>
      <c r="DJ147" t="s">
        <v>1083</v>
      </c>
      <c r="DK147" t="s">
        <v>1069</v>
      </c>
      <c r="DL147" t="s">
        <v>1069</v>
      </c>
      <c r="DM147" t="s">
        <v>1069</v>
      </c>
      <c r="DN147">
        <v>0</v>
      </c>
      <c r="DO147">
        <v>0</v>
      </c>
      <c r="DP147">
        <v>1</v>
      </c>
      <c r="DQ147">
        <v>1</v>
      </c>
      <c r="DU147">
        <v>1005</v>
      </c>
      <c r="DV147" t="s">
        <v>1081</v>
      </c>
      <c r="DW147" t="s">
        <v>1081</v>
      </c>
      <c r="DX147">
        <v>100</v>
      </c>
      <c r="EE147">
        <v>27029024</v>
      </c>
      <c r="EF147">
        <v>2</v>
      </c>
      <c r="EG147" t="s">
        <v>1085</v>
      </c>
      <c r="EH147">
        <v>0</v>
      </c>
      <c r="EI147" t="s">
        <v>1069</v>
      </c>
      <c r="EJ147">
        <v>1</v>
      </c>
      <c r="EK147">
        <v>11001</v>
      </c>
      <c r="EL147" t="s">
        <v>1108</v>
      </c>
      <c r="EM147" t="s">
        <v>1415</v>
      </c>
      <c r="EO147" t="s">
        <v>1088</v>
      </c>
      <c r="EQ147">
        <v>0</v>
      </c>
      <c r="ER147">
        <v>397.05</v>
      </c>
      <c r="ES147">
        <v>0.91</v>
      </c>
      <c r="ET147">
        <v>43.8</v>
      </c>
      <c r="EU147">
        <v>10.53</v>
      </c>
      <c r="EV147">
        <v>352.34</v>
      </c>
      <c r="EW147">
        <v>42.4</v>
      </c>
      <c r="EX147">
        <v>0.85</v>
      </c>
      <c r="EY147">
        <v>0</v>
      </c>
      <c r="FQ147">
        <v>0</v>
      </c>
      <c r="FR147">
        <f t="shared" si="170"/>
        <v>0</v>
      </c>
      <c r="FS147">
        <v>0</v>
      </c>
      <c r="FT147" t="s">
        <v>1089</v>
      </c>
      <c r="FU147" t="s">
        <v>1090</v>
      </c>
      <c r="FX147">
        <v>110.7</v>
      </c>
      <c r="FY147">
        <v>63.75</v>
      </c>
      <c r="GA147" t="s">
        <v>1069</v>
      </c>
      <c r="GD147">
        <v>0</v>
      </c>
      <c r="GF147">
        <v>772943071</v>
      </c>
      <c r="GG147">
        <v>1</v>
      </c>
      <c r="GH147">
        <v>1</v>
      </c>
      <c r="GI147">
        <v>4</v>
      </c>
      <c r="GJ147">
        <v>0</v>
      </c>
      <c r="GK147">
        <f>ROUND(R147*(R12)/100,2)</f>
        <v>0</v>
      </c>
      <c r="GL147">
        <f t="shared" si="171"/>
        <v>0</v>
      </c>
      <c r="GM147">
        <f t="shared" si="172"/>
        <v>21429.67</v>
      </c>
      <c r="GN147">
        <f t="shared" si="173"/>
        <v>21429.67</v>
      </c>
      <c r="GO147">
        <f t="shared" si="174"/>
        <v>0</v>
      </c>
      <c r="GP147">
        <f t="shared" si="175"/>
        <v>0</v>
      </c>
      <c r="GR147">
        <v>0</v>
      </c>
      <c r="GS147">
        <v>3</v>
      </c>
      <c r="GT147">
        <v>0</v>
      </c>
      <c r="GU147" t="s">
        <v>1069</v>
      </c>
      <c r="GV147">
        <f t="shared" si="176"/>
        <v>0</v>
      </c>
      <c r="GW147">
        <v>1</v>
      </c>
      <c r="GX147">
        <f t="shared" si="177"/>
        <v>0</v>
      </c>
      <c r="HA147">
        <v>0</v>
      </c>
      <c r="HB147">
        <v>0</v>
      </c>
      <c r="HC147">
        <f t="shared" si="178"/>
        <v>0</v>
      </c>
      <c r="IK147">
        <v>0</v>
      </c>
    </row>
    <row r="148" spans="1:245">
      <c r="A148">
        <v>18</v>
      </c>
      <c r="B148">
        <v>1</v>
      </c>
      <c r="C148">
        <v>449</v>
      </c>
      <c r="E148" t="s">
        <v>1496</v>
      </c>
      <c r="F148" t="s">
        <v>1497</v>
      </c>
      <c r="G148" t="s">
        <v>1498</v>
      </c>
      <c r="H148" t="s">
        <v>1131</v>
      </c>
      <c r="I148">
        <f>I147*J148</f>
        <v>299.88</v>
      </c>
      <c r="J148">
        <v>102</v>
      </c>
      <c r="O148">
        <f t="shared" si="145"/>
        <v>416052.82</v>
      </c>
      <c r="P148">
        <f t="shared" si="146"/>
        <v>416052.82</v>
      </c>
      <c r="Q148">
        <f t="shared" si="147"/>
        <v>0</v>
      </c>
      <c r="R148">
        <f t="shared" si="148"/>
        <v>0</v>
      </c>
      <c r="S148">
        <f t="shared" si="149"/>
        <v>0</v>
      </c>
      <c r="T148">
        <f t="shared" si="150"/>
        <v>0</v>
      </c>
      <c r="U148">
        <f t="shared" si="151"/>
        <v>0</v>
      </c>
      <c r="V148">
        <f t="shared" si="152"/>
        <v>0</v>
      </c>
      <c r="W148">
        <f t="shared" si="153"/>
        <v>0</v>
      </c>
      <c r="X148">
        <f t="shared" si="154"/>
        <v>0</v>
      </c>
      <c r="Y148">
        <f t="shared" si="155"/>
        <v>0</v>
      </c>
      <c r="AA148">
        <v>27906248</v>
      </c>
      <c r="AB148">
        <f t="shared" si="156"/>
        <v>227.07</v>
      </c>
      <c r="AC148">
        <f t="shared" si="179"/>
        <v>227.07</v>
      </c>
      <c r="AD148">
        <f>ROUND((((ET148)-(EU148))+AE148),2)</f>
        <v>0</v>
      </c>
      <c r="AE148">
        <f t="shared" ref="AE148:AF150" si="182">ROUND((EU148),2)</f>
        <v>0</v>
      </c>
      <c r="AF148">
        <f t="shared" si="182"/>
        <v>0</v>
      </c>
      <c r="AG148">
        <f t="shared" si="157"/>
        <v>0</v>
      </c>
      <c r="AH148">
        <f t="shared" ref="AH148:AI150" si="183">(EW148)</f>
        <v>0</v>
      </c>
      <c r="AI148">
        <f t="shared" si="183"/>
        <v>0</v>
      </c>
      <c r="AJ148">
        <f t="shared" si="158"/>
        <v>0</v>
      </c>
      <c r="AK148">
        <v>227.07</v>
      </c>
      <c r="AL148">
        <v>227.07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111</v>
      </c>
      <c r="AU148">
        <v>64</v>
      </c>
      <c r="AV148">
        <v>1</v>
      </c>
      <c r="AW148">
        <v>1</v>
      </c>
      <c r="AZ148">
        <v>6.11</v>
      </c>
      <c r="BA148">
        <v>1</v>
      </c>
      <c r="BB148">
        <v>1</v>
      </c>
      <c r="BC148">
        <v>6.11</v>
      </c>
      <c r="BD148" t="s">
        <v>1069</v>
      </c>
      <c r="BE148" t="s">
        <v>1069</v>
      </c>
      <c r="BF148" t="s">
        <v>1069</v>
      </c>
      <c r="BG148" t="s">
        <v>1069</v>
      </c>
      <c r="BH148">
        <v>3</v>
      </c>
      <c r="BI148">
        <v>1</v>
      </c>
      <c r="BJ148" t="s">
        <v>1499</v>
      </c>
      <c r="BM148">
        <v>11001</v>
      </c>
      <c r="BN148">
        <v>0</v>
      </c>
      <c r="BO148" t="s">
        <v>1069</v>
      </c>
      <c r="BP148">
        <v>0</v>
      </c>
      <c r="BQ148">
        <v>2</v>
      </c>
      <c r="BR148">
        <v>0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1069</v>
      </c>
      <c r="BZ148">
        <v>123</v>
      </c>
      <c r="CA148">
        <v>75</v>
      </c>
      <c r="CE148">
        <v>0</v>
      </c>
      <c r="CF148">
        <v>0</v>
      </c>
      <c r="CG148">
        <v>0</v>
      </c>
      <c r="CM148">
        <v>0</v>
      </c>
      <c r="CN148" t="s">
        <v>1069</v>
      </c>
      <c r="CO148">
        <v>0</v>
      </c>
      <c r="CP148">
        <f t="shared" si="159"/>
        <v>416052.82</v>
      </c>
      <c r="CQ148">
        <f t="shared" si="160"/>
        <v>1387.3977</v>
      </c>
      <c r="CR148">
        <f t="shared" si="161"/>
        <v>0</v>
      </c>
      <c r="CS148">
        <f t="shared" si="162"/>
        <v>0</v>
      </c>
      <c r="CT148">
        <f t="shared" si="163"/>
        <v>0</v>
      </c>
      <c r="CU148">
        <f t="shared" si="164"/>
        <v>0</v>
      </c>
      <c r="CV148">
        <f t="shared" si="165"/>
        <v>0</v>
      </c>
      <c r="CW148">
        <f t="shared" si="166"/>
        <v>0</v>
      </c>
      <c r="CX148">
        <f t="shared" si="167"/>
        <v>0</v>
      </c>
      <c r="CY148">
        <f t="shared" si="168"/>
        <v>0</v>
      </c>
      <c r="CZ148">
        <f t="shared" si="169"/>
        <v>0</v>
      </c>
      <c r="DC148" t="s">
        <v>1069</v>
      </c>
      <c r="DD148" t="s">
        <v>1069</v>
      </c>
      <c r="DE148" t="s">
        <v>1069</v>
      </c>
      <c r="DF148" t="s">
        <v>1069</v>
      </c>
      <c r="DG148" t="s">
        <v>1069</v>
      </c>
      <c r="DH148" t="s">
        <v>1069</v>
      </c>
      <c r="DI148" t="s">
        <v>1069</v>
      </c>
      <c r="DJ148" t="s">
        <v>1069</v>
      </c>
      <c r="DK148" t="s">
        <v>1069</v>
      </c>
      <c r="DL148" t="s">
        <v>1069</v>
      </c>
      <c r="DM148" t="s">
        <v>1069</v>
      </c>
      <c r="DN148">
        <v>0</v>
      </c>
      <c r="DO148">
        <v>0</v>
      </c>
      <c r="DP148">
        <v>1</v>
      </c>
      <c r="DQ148">
        <v>1</v>
      </c>
      <c r="DU148">
        <v>1005</v>
      </c>
      <c r="DV148" t="s">
        <v>1131</v>
      </c>
      <c r="DW148" t="s">
        <v>1131</v>
      </c>
      <c r="DX148">
        <v>1</v>
      </c>
      <c r="EE148">
        <v>27029024</v>
      </c>
      <c r="EF148">
        <v>2</v>
      </c>
      <c r="EG148" t="s">
        <v>1085</v>
      </c>
      <c r="EH148">
        <v>0</v>
      </c>
      <c r="EI148" t="s">
        <v>1069</v>
      </c>
      <c r="EJ148">
        <v>1</v>
      </c>
      <c r="EK148">
        <v>11001</v>
      </c>
      <c r="EL148" t="s">
        <v>1108</v>
      </c>
      <c r="EM148" t="s">
        <v>1415</v>
      </c>
      <c r="EO148" t="s">
        <v>1069</v>
      </c>
      <c r="EQ148">
        <v>0</v>
      </c>
      <c r="ER148">
        <v>227.07</v>
      </c>
      <c r="ES148">
        <v>227.07</v>
      </c>
      <c r="ET148">
        <v>0</v>
      </c>
      <c r="EU148">
        <v>0</v>
      </c>
      <c r="EV148">
        <v>0</v>
      </c>
      <c r="EW148">
        <v>0</v>
      </c>
      <c r="EX148">
        <v>0</v>
      </c>
      <c r="FQ148">
        <v>0</v>
      </c>
      <c r="FR148">
        <f t="shared" si="170"/>
        <v>0</v>
      </c>
      <c r="FS148">
        <v>0</v>
      </c>
      <c r="FT148" t="s">
        <v>1089</v>
      </c>
      <c r="FU148" t="s">
        <v>1090</v>
      </c>
      <c r="FX148">
        <v>110.7</v>
      </c>
      <c r="FY148">
        <v>63.75</v>
      </c>
      <c r="GA148" t="s">
        <v>1069</v>
      </c>
      <c r="GD148">
        <v>0</v>
      </c>
      <c r="GF148">
        <v>-2146934750</v>
      </c>
      <c r="GG148">
        <v>1</v>
      </c>
      <c r="GH148">
        <v>1</v>
      </c>
      <c r="GI148">
        <v>4</v>
      </c>
      <c r="GJ148">
        <v>0</v>
      </c>
      <c r="GK148">
        <f>ROUND(R148*(R12)/100,2)</f>
        <v>0</v>
      </c>
      <c r="GL148">
        <f t="shared" si="171"/>
        <v>0</v>
      </c>
      <c r="GM148">
        <f t="shared" si="172"/>
        <v>416052.82</v>
      </c>
      <c r="GN148">
        <f t="shared" si="173"/>
        <v>416052.82</v>
      </c>
      <c r="GO148">
        <f t="shared" si="174"/>
        <v>0</v>
      </c>
      <c r="GP148">
        <f t="shared" si="175"/>
        <v>0</v>
      </c>
      <c r="GR148">
        <v>0</v>
      </c>
      <c r="GS148">
        <v>3</v>
      </c>
      <c r="GT148">
        <v>0</v>
      </c>
      <c r="GU148" t="s">
        <v>1069</v>
      </c>
      <c r="GV148">
        <f t="shared" si="176"/>
        <v>0</v>
      </c>
      <c r="GW148">
        <v>1</v>
      </c>
      <c r="GX148">
        <f t="shared" si="177"/>
        <v>0</v>
      </c>
      <c r="HA148">
        <v>0</v>
      </c>
      <c r="HB148">
        <v>0</v>
      </c>
      <c r="HC148">
        <f t="shared" si="178"/>
        <v>0</v>
      </c>
      <c r="IK148">
        <v>0</v>
      </c>
    </row>
    <row r="149" spans="1:245">
      <c r="A149">
        <v>18</v>
      </c>
      <c r="B149">
        <v>1</v>
      </c>
      <c r="C149">
        <v>452</v>
      </c>
      <c r="E149" t="s">
        <v>1500</v>
      </c>
      <c r="F149" t="s">
        <v>1501</v>
      </c>
      <c r="G149" t="s">
        <v>1502</v>
      </c>
      <c r="H149" t="s">
        <v>1216</v>
      </c>
      <c r="I149">
        <f>I147*J149</f>
        <v>147</v>
      </c>
      <c r="J149">
        <v>50</v>
      </c>
      <c r="O149">
        <f t="shared" si="145"/>
        <v>51878.3</v>
      </c>
      <c r="P149">
        <f t="shared" si="146"/>
        <v>51878.3</v>
      </c>
      <c r="Q149">
        <f t="shared" si="147"/>
        <v>0</v>
      </c>
      <c r="R149">
        <f t="shared" si="148"/>
        <v>0</v>
      </c>
      <c r="S149">
        <f t="shared" si="149"/>
        <v>0</v>
      </c>
      <c r="T149">
        <f t="shared" si="150"/>
        <v>0</v>
      </c>
      <c r="U149">
        <f t="shared" si="151"/>
        <v>0</v>
      </c>
      <c r="V149">
        <f t="shared" si="152"/>
        <v>0</v>
      </c>
      <c r="W149">
        <f t="shared" si="153"/>
        <v>0</v>
      </c>
      <c r="X149">
        <f t="shared" si="154"/>
        <v>0</v>
      </c>
      <c r="Y149">
        <f t="shared" si="155"/>
        <v>0</v>
      </c>
      <c r="AA149">
        <v>27906248</v>
      </c>
      <c r="AB149">
        <f t="shared" si="156"/>
        <v>57.76</v>
      </c>
      <c r="AC149">
        <f t="shared" si="179"/>
        <v>57.76</v>
      </c>
      <c r="AD149">
        <f>ROUND((((ET149)-(EU149))+AE149),2)</f>
        <v>0</v>
      </c>
      <c r="AE149">
        <f t="shared" si="182"/>
        <v>0</v>
      </c>
      <c r="AF149">
        <f t="shared" si="182"/>
        <v>0</v>
      </c>
      <c r="AG149">
        <f t="shared" si="157"/>
        <v>0</v>
      </c>
      <c r="AH149">
        <f t="shared" si="183"/>
        <v>0</v>
      </c>
      <c r="AI149">
        <f t="shared" si="183"/>
        <v>0</v>
      </c>
      <c r="AJ149">
        <f t="shared" si="158"/>
        <v>0</v>
      </c>
      <c r="AK149">
        <v>57.76</v>
      </c>
      <c r="AL149">
        <v>57.76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111</v>
      </c>
      <c r="AU149">
        <v>64</v>
      </c>
      <c r="AV149">
        <v>1</v>
      </c>
      <c r="AW149">
        <v>1</v>
      </c>
      <c r="AZ149">
        <v>6.11</v>
      </c>
      <c r="BA149">
        <v>1</v>
      </c>
      <c r="BB149">
        <v>1</v>
      </c>
      <c r="BC149">
        <v>6.11</v>
      </c>
      <c r="BD149" t="s">
        <v>1069</v>
      </c>
      <c r="BE149" t="s">
        <v>1069</v>
      </c>
      <c r="BF149" t="s">
        <v>1069</v>
      </c>
      <c r="BG149" t="s">
        <v>1069</v>
      </c>
      <c r="BH149">
        <v>3</v>
      </c>
      <c r="BI149">
        <v>1</v>
      </c>
      <c r="BJ149" t="s">
        <v>1503</v>
      </c>
      <c r="BM149">
        <v>11001</v>
      </c>
      <c r="BN149">
        <v>0</v>
      </c>
      <c r="BO149" t="s">
        <v>1069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1069</v>
      </c>
      <c r="BZ149">
        <v>123</v>
      </c>
      <c r="CA149">
        <v>75</v>
      </c>
      <c r="CE149">
        <v>0</v>
      </c>
      <c r="CF149">
        <v>0</v>
      </c>
      <c r="CG149">
        <v>0</v>
      </c>
      <c r="CM149">
        <v>0</v>
      </c>
      <c r="CN149" t="s">
        <v>1069</v>
      </c>
      <c r="CO149">
        <v>0</v>
      </c>
      <c r="CP149">
        <f t="shared" si="159"/>
        <v>51878.3</v>
      </c>
      <c r="CQ149">
        <f t="shared" si="160"/>
        <v>352.91360000000003</v>
      </c>
      <c r="CR149">
        <f t="shared" si="161"/>
        <v>0</v>
      </c>
      <c r="CS149">
        <f t="shared" si="162"/>
        <v>0</v>
      </c>
      <c r="CT149">
        <f t="shared" si="163"/>
        <v>0</v>
      </c>
      <c r="CU149">
        <f t="shared" si="164"/>
        <v>0</v>
      </c>
      <c r="CV149">
        <f t="shared" si="165"/>
        <v>0</v>
      </c>
      <c r="CW149">
        <f t="shared" si="166"/>
        <v>0</v>
      </c>
      <c r="CX149">
        <f t="shared" si="167"/>
        <v>0</v>
      </c>
      <c r="CY149">
        <f t="shared" si="168"/>
        <v>0</v>
      </c>
      <c r="CZ149">
        <f t="shared" si="169"/>
        <v>0</v>
      </c>
      <c r="DC149" t="s">
        <v>1069</v>
      </c>
      <c r="DD149" t="s">
        <v>1069</v>
      </c>
      <c r="DE149" t="s">
        <v>1069</v>
      </c>
      <c r="DF149" t="s">
        <v>1069</v>
      </c>
      <c r="DG149" t="s">
        <v>1069</v>
      </c>
      <c r="DH149" t="s">
        <v>1069</v>
      </c>
      <c r="DI149" t="s">
        <v>1069</v>
      </c>
      <c r="DJ149" t="s">
        <v>1069</v>
      </c>
      <c r="DK149" t="s">
        <v>1069</v>
      </c>
      <c r="DL149" t="s">
        <v>1069</v>
      </c>
      <c r="DM149" t="s">
        <v>1069</v>
      </c>
      <c r="DN149">
        <v>0</v>
      </c>
      <c r="DO149">
        <v>0</v>
      </c>
      <c r="DP149">
        <v>1</v>
      </c>
      <c r="DQ149">
        <v>1</v>
      </c>
      <c r="DU149">
        <v>1009</v>
      </c>
      <c r="DV149" t="s">
        <v>1216</v>
      </c>
      <c r="DW149" t="s">
        <v>1216</v>
      </c>
      <c r="DX149">
        <v>1</v>
      </c>
      <c r="EE149">
        <v>27029024</v>
      </c>
      <c r="EF149">
        <v>2</v>
      </c>
      <c r="EG149" t="s">
        <v>1085</v>
      </c>
      <c r="EH149">
        <v>0</v>
      </c>
      <c r="EI149" t="s">
        <v>1069</v>
      </c>
      <c r="EJ149">
        <v>1</v>
      </c>
      <c r="EK149">
        <v>11001</v>
      </c>
      <c r="EL149" t="s">
        <v>1108</v>
      </c>
      <c r="EM149" t="s">
        <v>1415</v>
      </c>
      <c r="EO149" t="s">
        <v>1069</v>
      </c>
      <c r="EQ149">
        <v>0</v>
      </c>
      <c r="ER149">
        <v>57.76</v>
      </c>
      <c r="ES149">
        <v>57.76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70"/>
        <v>0</v>
      </c>
      <c r="FS149">
        <v>0</v>
      </c>
      <c r="FT149" t="s">
        <v>1089</v>
      </c>
      <c r="FU149" t="s">
        <v>1090</v>
      </c>
      <c r="FX149">
        <v>110.7</v>
      </c>
      <c r="FY149">
        <v>63.75</v>
      </c>
      <c r="GA149" t="s">
        <v>1069</v>
      </c>
      <c r="GD149">
        <v>0</v>
      </c>
      <c r="GF149">
        <v>-1024608529</v>
      </c>
      <c r="GG149">
        <v>1</v>
      </c>
      <c r="GH149">
        <v>1</v>
      </c>
      <c r="GI149">
        <v>4</v>
      </c>
      <c r="GJ149">
        <v>0</v>
      </c>
      <c r="GK149">
        <f>ROUND(R149*(R12)/100,2)</f>
        <v>0</v>
      </c>
      <c r="GL149">
        <f t="shared" si="171"/>
        <v>0</v>
      </c>
      <c r="GM149">
        <f t="shared" si="172"/>
        <v>51878.3</v>
      </c>
      <c r="GN149">
        <f t="shared" si="173"/>
        <v>51878.3</v>
      </c>
      <c r="GO149">
        <f t="shared" si="174"/>
        <v>0</v>
      </c>
      <c r="GP149">
        <f t="shared" si="175"/>
        <v>0</v>
      </c>
      <c r="GR149">
        <v>0</v>
      </c>
      <c r="GS149">
        <v>3</v>
      </c>
      <c r="GT149">
        <v>0</v>
      </c>
      <c r="GU149" t="s">
        <v>1069</v>
      </c>
      <c r="GV149">
        <f t="shared" si="176"/>
        <v>0</v>
      </c>
      <c r="GW149">
        <v>1</v>
      </c>
      <c r="GX149">
        <f t="shared" si="177"/>
        <v>0</v>
      </c>
      <c r="HA149">
        <v>0</v>
      </c>
      <c r="HB149">
        <v>0</v>
      </c>
      <c r="HC149">
        <f t="shared" si="178"/>
        <v>0</v>
      </c>
      <c r="IK149">
        <v>0</v>
      </c>
    </row>
    <row r="150" spans="1:245">
      <c r="A150">
        <v>18</v>
      </c>
      <c r="B150">
        <v>1</v>
      </c>
      <c r="C150">
        <v>450</v>
      </c>
      <c r="E150" t="s">
        <v>1504</v>
      </c>
      <c r="F150" t="s">
        <v>1505</v>
      </c>
      <c r="G150" t="s">
        <v>1506</v>
      </c>
      <c r="H150" t="s">
        <v>1372</v>
      </c>
      <c r="I150">
        <f>I147*J150</f>
        <v>20</v>
      </c>
      <c r="J150">
        <v>6.8027210884353746</v>
      </c>
      <c r="O150">
        <f t="shared" si="145"/>
        <v>2052.96</v>
      </c>
      <c r="P150">
        <f t="shared" si="146"/>
        <v>2052.96</v>
      </c>
      <c r="Q150">
        <f t="shared" si="147"/>
        <v>0</v>
      </c>
      <c r="R150">
        <f t="shared" si="148"/>
        <v>0</v>
      </c>
      <c r="S150">
        <f t="shared" si="149"/>
        <v>0</v>
      </c>
      <c r="T150">
        <f t="shared" si="150"/>
        <v>0</v>
      </c>
      <c r="U150">
        <f t="shared" si="151"/>
        <v>0</v>
      </c>
      <c r="V150">
        <f t="shared" si="152"/>
        <v>0</v>
      </c>
      <c r="W150">
        <f t="shared" si="153"/>
        <v>0</v>
      </c>
      <c r="X150">
        <f t="shared" si="154"/>
        <v>0</v>
      </c>
      <c r="Y150">
        <f t="shared" si="155"/>
        <v>0</v>
      </c>
      <c r="AA150">
        <v>27906248</v>
      </c>
      <c r="AB150">
        <f t="shared" si="156"/>
        <v>16.8</v>
      </c>
      <c r="AC150">
        <f t="shared" si="179"/>
        <v>16.8</v>
      </c>
      <c r="AD150">
        <f>ROUND((((ET150)-(EU150))+AE150),2)</f>
        <v>0</v>
      </c>
      <c r="AE150">
        <f t="shared" si="182"/>
        <v>0</v>
      </c>
      <c r="AF150">
        <f t="shared" si="182"/>
        <v>0</v>
      </c>
      <c r="AG150">
        <f t="shared" si="157"/>
        <v>0</v>
      </c>
      <c r="AH150">
        <f t="shared" si="183"/>
        <v>0</v>
      </c>
      <c r="AI150">
        <f t="shared" si="183"/>
        <v>0</v>
      </c>
      <c r="AJ150">
        <f t="shared" si="158"/>
        <v>0</v>
      </c>
      <c r="AK150">
        <v>16.8</v>
      </c>
      <c r="AL150">
        <v>16.8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111</v>
      </c>
      <c r="AU150">
        <v>64</v>
      </c>
      <c r="AV150">
        <v>1</v>
      </c>
      <c r="AW150">
        <v>1</v>
      </c>
      <c r="AZ150">
        <v>6.11</v>
      </c>
      <c r="BA150">
        <v>1</v>
      </c>
      <c r="BB150">
        <v>1</v>
      </c>
      <c r="BC150">
        <v>6.11</v>
      </c>
      <c r="BD150" t="s">
        <v>1069</v>
      </c>
      <c r="BE150" t="s">
        <v>1069</v>
      </c>
      <c r="BF150" t="s">
        <v>1069</v>
      </c>
      <c r="BG150" t="s">
        <v>1069</v>
      </c>
      <c r="BH150">
        <v>3</v>
      </c>
      <c r="BI150">
        <v>1</v>
      </c>
      <c r="BJ150" t="s">
        <v>1507</v>
      </c>
      <c r="BM150">
        <v>11001</v>
      </c>
      <c r="BN150">
        <v>0</v>
      </c>
      <c r="BO150" t="s">
        <v>1069</v>
      </c>
      <c r="BP150">
        <v>0</v>
      </c>
      <c r="BQ150">
        <v>2</v>
      </c>
      <c r="BR150">
        <v>0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1069</v>
      </c>
      <c r="BZ150">
        <v>123</v>
      </c>
      <c r="CA150">
        <v>75</v>
      </c>
      <c r="CE150">
        <v>0</v>
      </c>
      <c r="CF150">
        <v>0</v>
      </c>
      <c r="CG150">
        <v>0</v>
      </c>
      <c r="CM150">
        <v>0</v>
      </c>
      <c r="CN150" t="s">
        <v>1069</v>
      </c>
      <c r="CO150">
        <v>0</v>
      </c>
      <c r="CP150">
        <f t="shared" si="159"/>
        <v>2052.96</v>
      </c>
      <c r="CQ150">
        <f t="shared" si="160"/>
        <v>102.64800000000001</v>
      </c>
      <c r="CR150">
        <f t="shared" si="161"/>
        <v>0</v>
      </c>
      <c r="CS150">
        <f t="shared" si="162"/>
        <v>0</v>
      </c>
      <c r="CT150">
        <f t="shared" si="163"/>
        <v>0</v>
      </c>
      <c r="CU150">
        <f t="shared" si="164"/>
        <v>0</v>
      </c>
      <c r="CV150">
        <f t="shared" si="165"/>
        <v>0</v>
      </c>
      <c r="CW150">
        <f t="shared" si="166"/>
        <v>0</v>
      </c>
      <c r="CX150">
        <f t="shared" si="167"/>
        <v>0</v>
      </c>
      <c r="CY150">
        <f t="shared" si="168"/>
        <v>0</v>
      </c>
      <c r="CZ150">
        <f t="shared" si="169"/>
        <v>0</v>
      </c>
      <c r="DC150" t="s">
        <v>1069</v>
      </c>
      <c r="DD150" t="s">
        <v>1069</v>
      </c>
      <c r="DE150" t="s">
        <v>1069</v>
      </c>
      <c r="DF150" t="s">
        <v>1069</v>
      </c>
      <c r="DG150" t="s">
        <v>1069</v>
      </c>
      <c r="DH150" t="s">
        <v>1069</v>
      </c>
      <c r="DI150" t="s">
        <v>1069</v>
      </c>
      <c r="DJ150" t="s">
        <v>1069</v>
      </c>
      <c r="DK150" t="s">
        <v>1069</v>
      </c>
      <c r="DL150" t="s">
        <v>1069</v>
      </c>
      <c r="DM150" t="s">
        <v>1069</v>
      </c>
      <c r="DN150">
        <v>0</v>
      </c>
      <c r="DO150">
        <v>0</v>
      </c>
      <c r="DP150">
        <v>1</v>
      </c>
      <c r="DQ150">
        <v>1</v>
      </c>
      <c r="DU150">
        <v>1003</v>
      </c>
      <c r="DV150" t="s">
        <v>1372</v>
      </c>
      <c r="DW150" t="s">
        <v>1372</v>
      </c>
      <c r="DX150">
        <v>10</v>
      </c>
      <c r="EE150">
        <v>27029024</v>
      </c>
      <c r="EF150">
        <v>2</v>
      </c>
      <c r="EG150" t="s">
        <v>1085</v>
      </c>
      <c r="EH150">
        <v>0</v>
      </c>
      <c r="EI150" t="s">
        <v>1069</v>
      </c>
      <c r="EJ150">
        <v>1</v>
      </c>
      <c r="EK150">
        <v>11001</v>
      </c>
      <c r="EL150" t="s">
        <v>1108</v>
      </c>
      <c r="EM150" t="s">
        <v>1415</v>
      </c>
      <c r="EO150" t="s">
        <v>1069</v>
      </c>
      <c r="EQ150">
        <v>0</v>
      </c>
      <c r="ER150">
        <v>16.8</v>
      </c>
      <c r="ES150">
        <v>16.8</v>
      </c>
      <c r="ET150">
        <v>0</v>
      </c>
      <c r="EU150">
        <v>0</v>
      </c>
      <c r="EV150">
        <v>0</v>
      </c>
      <c r="EW150">
        <v>0</v>
      </c>
      <c r="EX150">
        <v>0</v>
      </c>
      <c r="FQ150">
        <v>0</v>
      </c>
      <c r="FR150">
        <f t="shared" si="170"/>
        <v>0</v>
      </c>
      <c r="FS150">
        <v>0</v>
      </c>
      <c r="FT150" t="s">
        <v>1089</v>
      </c>
      <c r="FU150" t="s">
        <v>1090</v>
      </c>
      <c r="FX150">
        <v>110.7</v>
      </c>
      <c r="FY150">
        <v>63.75</v>
      </c>
      <c r="GA150" t="s">
        <v>1069</v>
      </c>
      <c r="GD150">
        <v>0</v>
      </c>
      <c r="GF150">
        <v>1714461234</v>
      </c>
      <c r="GG150">
        <v>1</v>
      </c>
      <c r="GH150">
        <v>1</v>
      </c>
      <c r="GI150">
        <v>4</v>
      </c>
      <c r="GJ150">
        <v>0</v>
      </c>
      <c r="GK150">
        <f>ROUND(R150*(R12)/100,2)</f>
        <v>0</v>
      </c>
      <c r="GL150">
        <f t="shared" si="171"/>
        <v>0</v>
      </c>
      <c r="GM150">
        <f t="shared" si="172"/>
        <v>2052.96</v>
      </c>
      <c r="GN150">
        <f t="shared" si="173"/>
        <v>2052.96</v>
      </c>
      <c r="GO150">
        <f t="shared" si="174"/>
        <v>0</v>
      </c>
      <c r="GP150">
        <f t="shared" si="175"/>
        <v>0</v>
      </c>
      <c r="GR150">
        <v>0</v>
      </c>
      <c r="GS150">
        <v>3</v>
      </c>
      <c r="GT150">
        <v>0</v>
      </c>
      <c r="GU150" t="s">
        <v>1069</v>
      </c>
      <c r="GV150">
        <f t="shared" si="176"/>
        <v>0</v>
      </c>
      <c r="GW150">
        <v>1</v>
      </c>
      <c r="GX150">
        <f t="shared" si="177"/>
        <v>0</v>
      </c>
      <c r="HA150">
        <v>0</v>
      </c>
      <c r="HB150">
        <v>0</v>
      </c>
      <c r="HC150">
        <f t="shared" si="178"/>
        <v>0</v>
      </c>
      <c r="IK150">
        <v>0</v>
      </c>
    </row>
    <row r="151" spans="1:245">
      <c r="A151">
        <v>17</v>
      </c>
      <c r="B151">
        <v>1</v>
      </c>
      <c r="C151">
        <f ca="1">ROW(SmtRes!A458)</f>
        <v>458</v>
      </c>
      <c r="D151">
        <f ca="1">ROW(EtalonRes!A458)</f>
        <v>458</v>
      </c>
      <c r="E151" t="s">
        <v>1508</v>
      </c>
      <c r="F151" t="s">
        <v>1509</v>
      </c>
      <c r="G151" t="s">
        <v>1510</v>
      </c>
      <c r="H151" t="s">
        <v>1081</v>
      </c>
      <c r="I151">
        <f>ROUND(15/100,9)</f>
        <v>0.15</v>
      </c>
      <c r="J151">
        <v>0</v>
      </c>
      <c r="O151">
        <f t="shared" si="145"/>
        <v>3044.59</v>
      </c>
      <c r="P151">
        <f t="shared" si="146"/>
        <v>218.11</v>
      </c>
      <c r="Q151">
        <f t="shared" si="147"/>
        <v>1.85</v>
      </c>
      <c r="R151">
        <f t="shared" si="148"/>
        <v>0.42</v>
      </c>
      <c r="S151">
        <f t="shared" si="149"/>
        <v>2824.63</v>
      </c>
      <c r="T151">
        <f t="shared" si="150"/>
        <v>0</v>
      </c>
      <c r="U151">
        <f t="shared" si="151"/>
        <v>45.953999999999994</v>
      </c>
      <c r="V151">
        <f t="shared" si="152"/>
        <v>5.6249999999999998E-3</v>
      </c>
      <c r="W151">
        <f t="shared" si="153"/>
        <v>0</v>
      </c>
      <c r="X151">
        <f t="shared" si="154"/>
        <v>2683.8</v>
      </c>
      <c r="Y151">
        <f t="shared" si="155"/>
        <v>1327.77</v>
      </c>
      <c r="AA151">
        <v>27906248</v>
      </c>
      <c r="AB151">
        <f t="shared" si="156"/>
        <v>3321.98</v>
      </c>
      <c r="AC151">
        <f t="shared" si="179"/>
        <v>237.98</v>
      </c>
      <c r="AD151">
        <f>ROUND(((((ET151*1.25))-((EU151*1.25)))+AE151),2)</f>
        <v>2.02</v>
      </c>
      <c r="AE151">
        <f>ROUND(((EU151*1.25)),2)</f>
        <v>0.46</v>
      </c>
      <c r="AF151">
        <f>ROUND(((EV151*1.15)),2)</f>
        <v>3081.98</v>
      </c>
      <c r="AG151">
        <f t="shared" si="157"/>
        <v>0</v>
      </c>
      <c r="AH151">
        <f>((EW151*1.15))</f>
        <v>306.35999999999996</v>
      </c>
      <c r="AI151">
        <f>((EX151*1.25))</f>
        <v>3.7499999999999999E-2</v>
      </c>
      <c r="AJ151">
        <f t="shared" si="158"/>
        <v>0</v>
      </c>
      <c r="AK151">
        <v>2919.58</v>
      </c>
      <c r="AL151">
        <v>237.98</v>
      </c>
      <c r="AM151">
        <v>1.62</v>
      </c>
      <c r="AN151">
        <v>0.37</v>
      </c>
      <c r="AO151">
        <v>2679.98</v>
      </c>
      <c r="AP151">
        <v>0</v>
      </c>
      <c r="AQ151">
        <v>266.39999999999998</v>
      </c>
      <c r="AR151">
        <v>0.03</v>
      </c>
      <c r="AS151">
        <v>0</v>
      </c>
      <c r="AT151">
        <v>95</v>
      </c>
      <c r="AU151">
        <v>47</v>
      </c>
      <c r="AV151">
        <v>1</v>
      </c>
      <c r="AW151">
        <v>1</v>
      </c>
      <c r="AZ151">
        <v>6.11</v>
      </c>
      <c r="BA151">
        <v>6.11</v>
      </c>
      <c r="BB151">
        <v>6.11</v>
      </c>
      <c r="BC151">
        <v>6.11</v>
      </c>
      <c r="BD151" t="s">
        <v>1069</v>
      </c>
      <c r="BE151" t="s">
        <v>1069</v>
      </c>
      <c r="BF151" t="s">
        <v>1069</v>
      </c>
      <c r="BG151" t="s">
        <v>1069</v>
      </c>
      <c r="BH151">
        <v>0</v>
      </c>
      <c r="BI151">
        <v>1</v>
      </c>
      <c r="BJ151" t="s">
        <v>1511</v>
      </c>
      <c r="BM151">
        <v>15001</v>
      </c>
      <c r="BN151">
        <v>0</v>
      </c>
      <c r="BO151" t="s">
        <v>1069</v>
      </c>
      <c r="BP151">
        <v>0</v>
      </c>
      <c r="BQ151">
        <v>2</v>
      </c>
      <c r="BR151">
        <v>0</v>
      </c>
      <c r="BS151">
        <v>6.11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1069</v>
      </c>
      <c r="BZ151">
        <v>105</v>
      </c>
      <c r="CA151">
        <v>55</v>
      </c>
      <c r="CE151">
        <v>0</v>
      </c>
      <c r="CF151">
        <v>0</v>
      </c>
      <c r="CG151">
        <v>0</v>
      </c>
      <c r="CM151">
        <v>0</v>
      </c>
      <c r="CN151" t="s">
        <v>359</v>
      </c>
      <c r="CO151">
        <v>0</v>
      </c>
      <c r="CP151">
        <f t="shared" si="159"/>
        <v>3044.59</v>
      </c>
      <c r="CQ151">
        <f t="shared" si="160"/>
        <v>1454.0578</v>
      </c>
      <c r="CR151">
        <f t="shared" si="161"/>
        <v>12.3422</v>
      </c>
      <c r="CS151">
        <f t="shared" si="162"/>
        <v>2.8106000000000004</v>
      </c>
      <c r="CT151">
        <f t="shared" si="163"/>
        <v>18830.897800000002</v>
      </c>
      <c r="CU151">
        <f t="shared" si="164"/>
        <v>0</v>
      </c>
      <c r="CV151">
        <f t="shared" si="165"/>
        <v>306.35999999999996</v>
      </c>
      <c r="CW151">
        <f t="shared" si="166"/>
        <v>3.7499999999999999E-2</v>
      </c>
      <c r="CX151">
        <f t="shared" si="167"/>
        <v>0</v>
      </c>
      <c r="CY151">
        <f t="shared" si="168"/>
        <v>2683.7975000000001</v>
      </c>
      <c r="CZ151">
        <f t="shared" si="169"/>
        <v>1327.7735</v>
      </c>
      <c r="DC151" t="s">
        <v>1069</v>
      </c>
      <c r="DD151" t="s">
        <v>1069</v>
      </c>
      <c r="DE151" t="s">
        <v>1083</v>
      </c>
      <c r="DF151" t="s">
        <v>1083</v>
      </c>
      <c r="DG151" t="s">
        <v>1084</v>
      </c>
      <c r="DH151" t="s">
        <v>1069</v>
      </c>
      <c r="DI151" t="s">
        <v>1084</v>
      </c>
      <c r="DJ151" t="s">
        <v>1083</v>
      </c>
      <c r="DK151" t="s">
        <v>1069</v>
      </c>
      <c r="DL151" t="s">
        <v>1069</v>
      </c>
      <c r="DM151" t="s">
        <v>1069</v>
      </c>
      <c r="DN151">
        <v>0</v>
      </c>
      <c r="DO151">
        <v>0</v>
      </c>
      <c r="DP151">
        <v>1</v>
      </c>
      <c r="DQ151">
        <v>1</v>
      </c>
      <c r="DU151">
        <v>1005</v>
      </c>
      <c r="DV151" t="s">
        <v>1081</v>
      </c>
      <c r="DW151" t="s">
        <v>1081</v>
      </c>
      <c r="DX151">
        <v>100</v>
      </c>
      <c r="EE151">
        <v>27029049</v>
      </c>
      <c r="EF151">
        <v>2</v>
      </c>
      <c r="EG151" t="s">
        <v>1085</v>
      </c>
      <c r="EH151">
        <v>0</v>
      </c>
      <c r="EI151" t="s">
        <v>1069</v>
      </c>
      <c r="EJ151">
        <v>1</v>
      </c>
      <c r="EK151">
        <v>15001</v>
      </c>
      <c r="EL151" t="s">
        <v>1169</v>
      </c>
      <c r="EM151" t="s">
        <v>1170</v>
      </c>
      <c r="EO151" t="s">
        <v>1088</v>
      </c>
      <c r="EQ151">
        <v>131072</v>
      </c>
      <c r="ER151">
        <v>2919.58</v>
      </c>
      <c r="ES151">
        <v>237.98</v>
      </c>
      <c r="ET151">
        <v>1.62</v>
      </c>
      <c r="EU151">
        <v>0.37</v>
      </c>
      <c r="EV151">
        <v>2679.98</v>
      </c>
      <c r="EW151">
        <v>266.39999999999998</v>
      </c>
      <c r="EX151">
        <v>0.03</v>
      </c>
      <c r="EY151">
        <v>0</v>
      </c>
      <c r="FQ151">
        <v>0</v>
      </c>
      <c r="FR151">
        <f t="shared" si="170"/>
        <v>0</v>
      </c>
      <c r="FS151">
        <v>0</v>
      </c>
      <c r="FT151" t="s">
        <v>1089</v>
      </c>
      <c r="FU151" t="s">
        <v>1090</v>
      </c>
      <c r="FX151">
        <v>94.5</v>
      </c>
      <c r="FY151">
        <v>46.75</v>
      </c>
      <c r="GA151" t="s">
        <v>1069</v>
      </c>
      <c r="GD151">
        <v>0</v>
      </c>
      <c r="GF151">
        <v>1597315061</v>
      </c>
      <c r="GG151">
        <v>1</v>
      </c>
      <c r="GH151">
        <v>1</v>
      </c>
      <c r="GI151">
        <v>4</v>
      </c>
      <c r="GJ151">
        <v>0</v>
      </c>
      <c r="GK151">
        <f>ROUND(R151*(R12)/100,2)</f>
        <v>0</v>
      </c>
      <c r="GL151">
        <f t="shared" si="171"/>
        <v>0</v>
      </c>
      <c r="GM151">
        <f t="shared" si="172"/>
        <v>7056.16</v>
      </c>
      <c r="GN151">
        <f t="shared" si="173"/>
        <v>7056.16</v>
      </c>
      <c r="GO151">
        <f t="shared" si="174"/>
        <v>0</v>
      </c>
      <c r="GP151">
        <f t="shared" si="175"/>
        <v>0</v>
      </c>
      <c r="GR151">
        <v>0</v>
      </c>
      <c r="GS151">
        <v>3</v>
      </c>
      <c r="GT151">
        <v>0</v>
      </c>
      <c r="GU151" t="s">
        <v>1069</v>
      </c>
      <c r="GV151">
        <f t="shared" si="176"/>
        <v>0</v>
      </c>
      <c r="GW151">
        <v>1</v>
      </c>
      <c r="GX151">
        <f t="shared" si="177"/>
        <v>0</v>
      </c>
      <c r="HA151">
        <v>0</v>
      </c>
      <c r="HB151">
        <v>0</v>
      </c>
      <c r="HC151">
        <f t="shared" si="178"/>
        <v>0</v>
      </c>
      <c r="IK151">
        <v>0</v>
      </c>
    </row>
    <row r="152" spans="1:245">
      <c r="A152">
        <v>18</v>
      </c>
      <c r="B152">
        <v>1</v>
      </c>
      <c r="C152">
        <v>457</v>
      </c>
      <c r="E152" t="s">
        <v>1512</v>
      </c>
      <c r="F152" t="s">
        <v>1513</v>
      </c>
      <c r="G152" t="s">
        <v>1514</v>
      </c>
      <c r="H152" t="s">
        <v>1216</v>
      </c>
      <c r="I152">
        <f>I151*J152</f>
        <v>3</v>
      </c>
      <c r="J152">
        <v>20</v>
      </c>
      <c r="O152">
        <f t="shared" si="145"/>
        <v>11495.29</v>
      </c>
      <c r="P152">
        <f t="shared" si="146"/>
        <v>11495.29</v>
      </c>
      <c r="Q152">
        <f t="shared" si="147"/>
        <v>0</v>
      </c>
      <c r="R152">
        <f t="shared" si="148"/>
        <v>0</v>
      </c>
      <c r="S152">
        <f t="shared" si="149"/>
        <v>0</v>
      </c>
      <c r="T152">
        <f t="shared" si="150"/>
        <v>0</v>
      </c>
      <c r="U152">
        <f t="shared" si="151"/>
        <v>0</v>
      </c>
      <c r="V152">
        <f t="shared" si="152"/>
        <v>0</v>
      </c>
      <c r="W152">
        <f t="shared" si="153"/>
        <v>0</v>
      </c>
      <c r="X152">
        <f t="shared" si="154"/>
        <v>0</v>
      </c>
      <c r="Y152">
        <f t="shared" si="155"/>
        <v>0</v>
      </c>
      <c r="AA152">
        <v>27906248</v>
      </c>
      <c r="AB152">
        <f t="shared" si="156"/>
        <v>627.13</v>
      </c>
      <c r="AC152">
        <f t="shared" si="179"/>
        <v>627.13</v>
      </c>
      <c r="AD152">
        <f>ROUND((((ET152)-(EU152))+AE152),2)</f>
        <v>0</v>
      </c>
      <c r="AE152">
        <f>ROUND((EU152),2)</f>
        <v>0</v>
      </c>
      <c r="AF152">
        <f>ROUND((EV152),2)</f>
        <v>0</v>
      </c>
      <c r="AG152">
        <f t="shared" si="157"/>
        <v>0</v>
      </c>
      <c r="AH152">
        <f>(EW152)</f>
        <v>0</v>
      </c>
      <c r="AI152">
        <f>(EX152)</f>
        <v>0</v>
      </c>
      <c r="AJ152">
        <f t="shared" si="158"/>
        <v>0</v>
      </c>
      <c r="AK152">
        <v>627.13</v>
      </c>
      <c r="AL152">
        <v>627.13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95</v>
      </c>
      <c r="AU152">
        <v>47</v>
      </c>
      <c r="AV152">
        <v>1</v>
      </c>
      <c r="AW152">
        <v>1</v>
      </c>
      <c r="AZ152">
        <v>6.11</v>
      </c>
      <c r="BA152">
        <v>1</v>
      </c>
      <c r="BB152">
        <v>1</v>
      </c>
      <c r="BC152">
        <v>6.11</v>
      </c>
      <c r="BD152" t="s">
        <v>1069</v>
      </c>
      <c r="BE152" t="s">
        <v>1069</v>
      </c>
      <c r="BF152" t="s">
        <v>1069</v>
      </c>
      <c r="BG152" t="s">
        <v>1069</v>
      </c>
      <c r="BH152">
        <v>3</v>
      </c>
      <c r="BI152">
        <v>1</v>
      </c>
      <c r="BJ152" t="s">
        <v>1515</v>
      </c>
      <c r="BM152">
        <v>15001</v>
      </c>
      <c r="BN152">
        <v>0</v>
      </c>
      <c r="BO152" t="s">
        <v>1069</v>
      </c>
      <c r="BP152">
        <v>0</v>
      </c>
      <c r="BQ152">
        <v>2</v>
      </c>
      <c r="BR152">
        <v>0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1069</v>
      </c>
      <c r="BZ152">
        <v>105</v>
      </c>
      <c r="CA152">
        <v>55</v>
      </c>
      <c r="CE152">
        <v>0</v>
      </c>
      <c r="CF152">
        <v>0</v>
      </c>
      <c r="CG152">
        <v>0</v>
      </c>
      <c r="CM152">
        <v>0</v>
      </c>
      <c r="CN152" t="s">
        <v>1069</v>
      </c>
      <c r="CO152">
        <v>0</v>
      </c>
      <c r="CP152">
        <f t="shared" si="159"/>
        <v>11495.29</v>
      </c>
      <c r="CQ152">
        <f t="shared" si="160"/>
        <v>3831.7643000000003</v>
      </c>
      <c r="CR152">
        <f t="shared" si="161"/>
        <v>0</v>
      </c>
      <c r="CS152">
        <f t="shared" si="162"/>
        <v>0</v>
      </c>
      <c r="CT152">
        <f t="shared" si="163"/>
        <v>0</v>
      </c>
      <c r="CU152">
        <f t="shared" si="164"/>
        <v>0</v>
      </c>
      <c r="CV152">
        <f t="shared" si="165"/>
        <v>0</v>
      </c>
      <c r="CW152">
        <f t="shared" si="166"/>
        <v>0</v>
      </c>
      <c r="CX152">
        <f t="shared" si="167"/>
        <v>0</v>
      </c>
      <c r="CY152">
        <f t="shared" si="168"/>
        <v>0</v>
      </c>
      <c r="CZ152">
        <f t="shared" si="169"/>
        <v>0</v>
      </c>
      <c r="DC152" t="s">
        <v>1069</v>
      </c>
      <c r="DD152" t="s">
        <v>1069</v>
      </c>
      <c r="DE152" t="s">
        <v>1069</v>
      </c>
      <c r="DF152" t="s">
        <v>1069</v>
      </c>
      <c r="DG152" t="s">
        <v>1069</v>
      </c>
      <c r="DH152" t="s">
        <v>1069</v>
      </c>
      <c r="DI152" t="s">
        <v>1069</v>
      </c>
      <c r="DJ152" t="s">
        <v>1069</v>
      </c>
      <c r="DK152" t="s">
        <v>1069</v>
      </c>
      <c r="DL152" t="s">
        <v>1069</v>
      </c>
      <c r="DM152" t="s">
        <v>1069</v>
      </c>
      <c r="DN152">
        <v>0</v>
      </c>
      <c r="DO152">
        <v>0</v>
      </c>
      <c r="DP152">
        <v>1</v>
      </c>
      <c r="DQ152">
        <v>1</v>
      </c>
      <c r="DU152">
        <v>1009</v>
      </c>
      <c r="DV152" t="s">
        <v>1216</v>
      </c>
      <c r="DW152" t="s">
        <v>1216</v>
      </c>
      <c r="DX152">
        <v>1</v>
      </c>
      <c r="EE152">
        <v>27029049</v>
      </c>
      <c r="EF152">
        <v>2</v>
      </c>
      <c r="EG152" t="s">
        <v>1085</v>
      </c>
      <c r="EH152">
        <v>0</v>
      </c>
      <c r="EI152" t="s">
        <v>1069</v>
      </c>
      <c r="EJ152">
        <v>1</v>
      </c>
      <c r="EK152">
        <v>15001</v>
      </c>
      <c r="EL152" t="s">
        <v>1169</v>
      </c>
      <c r="EM152" t="s">
        <v>1170</v>
      </c>
      <c r="EO152" t="s">
        <v>1069</v>
      </c>
      <c r="EQ152">
        <v>0</v>
      </c>
      <c r="ER152">
        <v>627.13</v>
      </c>
      <c r="ES152">
        <v>627.13</v>
      </c>
      <c r="ET152">
        <v>0</v>
      </c>
      <c r="EU152">
        <v>0</v>
      </c>
      <c r="EV152">
        <v>0</v>
      </c>
      <c r="EW152">
        <v>0</v>
      </c>
      <c r="EX152">
        <v>0</v>
      </c>
      <c r="FQ152">
        <v>0</v>
      </c>
      <c r="FR152">
        <f t="shared" si="170"/>
        <v>0</v>
      </c>
      <c r="FS152">
        <v>0</v>
      </c>
      <c r="FT152" t="s">
        <v>1089</v>
      </c>
      <c r="FU152" t="s">
        <v>1090</v>
      </c>
      <c r="FX152">
        <v>94.5</v>
      </c>
      <c r="FY152">
        <v>46.75</v>
      </c>
      <c r="GA152" t="s">
        <v>1069</v>
      </c>
      <c r="GD152">
        <v>0</v>
      </c>
      <c r="GF152">
        <v>-769145335</v>
      </c>
      <c r="GG152">
        <v>1</v>
      </c>
      <c r="GH152">
        <v>1</v>
      </c>
      <c r="GI152">
        <v>4</v>
      </c>
      <c r="GJ152">
        <v>0</v>
      </c>
      <c r="GK152">
        <f>ROUND(R152*(R12)/100,2)</f>
        <v>0</v>
      </c>
      <c r="GL152">
        <f t="shared" si="171"/>
        <v>0</v>
      </c>
      <c r="GM152">
        <f t="shared" si="172"/>
        <v>11495.29</v>
      </c>
      <c r="GN152">
        <f t="shared" si="173"/>
        <v>11495.29</v>
      </c>
      <c r="GO152">
        <f t="shared" si="174"/>
        <v>0</v>
      </c>
      <c r="GP152">
        <f t="shared" si="175"/>
        <v>0</v>
      </c>
      <c r="GR152">
        <v>0</v>
      </c>
      <c r="GS152">
        <v>3</v>
      </c>
      <c r="GT152">
        <v>0</v>
      </c>
      <c r="GU152" t="s">
        <v>1069</v>
      </c>
      <c r="GV152">
        <f t="shared" si="176"/>
        <v>0</v>
      </c>
      <c r="GW152">
        <v>1</v>
      </c>
      <c r="GX152">
        <f t="shared" si="177"/>
        <v>0</v>
      </c>
      <c r="HA152">
        <v>0</v>
      </c>
      <c r="HB152">
        <v>0</v>
      </c>
      <c r="HC152">
        <f t="shared" si="178"/>
        <v>0</v>
      </c>
      <c r="IK152">
        <v>0</v>
      </c>
    </row>
    <row r="153" spans="1:245">
      <c r="A153">
        <v>17</v>
      </c>
      <c r="B153">
        <v>1</v>
      </c>
      <c r="C153">
        <f ca="1">ROW(SmtRes!A467)</f>
        <v>467</v>
      </c>
      <c r="D153">
        <f ca="1">ROW(EtalonRes!A467)</f>
        <v>467</v>
      </c>
      <c r="E153" t="s">
        <v>1069</v>
      </c>
      <c r="F153" t="s">
        <v>1129</v>
      </c>
      <c r="G153" t="s">
        <v>1516</v>
      </c>
      <c r="H153" t="s">
        <v>1131</v>
      </c>
      <c r="I153">
        <v>15.37</v>
      </c>
      <c r="J153">
        <v>0</v>
      </c>
      <c r="O153">
        <f t="shared" si="145"/>
        <v>6677.98</v>
      </c>
      <c r="P153">
        <f t="shared" si="146"/>
        <v>2415.38</v>
      </c>
      <c r="Q153">
        <f t="shared" si="147"/>
        <v>1691.33</v>
      </c>
      <c r="R153">
        <f t="shared" si="148"/>
        <v>231.02</v>
      </c>
      <c r="S153">
        <f t="shared" si="149"/>
        <v>2571.27</v>
      </c>
      <c r="T153">
        <f t="shared" si="150"/>
        <v>0</v>
      </c>
      <c r="U153">
        <f t="shared" si="151"/>
        <v>42.421199999999992</v>
      </c>
      <c r="V153">
        <f t="shared" si="152"/>
        <v>3.2661250000000002</v>
      </c>
      <c r="W153">
        <f t="shared" si="153"/>
        <v>0</v>
      </c>
      <c r="X153">
        <f t="shared" si="154"/>
        <v>2269.85</v>
      </c>
      <c r="Y153">
        <f t="shared" si="155"/>
        <v>2017.65</v>
      </c>
      <c r="AA153">
        <v>-1</v>
      </c>
      <c r="AB153">
        <f t="shared" si="156"/>
        <v>71.11</v>
      </c>
      <c r="AC153">
        <f t="shared" si="179"/>
        <v>25.72</v>
      </c>
      <c r="AD153">
        <f>ROUND(((((ET153*1.25))-((EU153*1.25)))+AE153),2)</f>
        <v>18.010000000000002</v>
      </c>
      <c r="AE153">
        <f>ROUND(((EU153*1.25)),2)</f>
        <v>2.46</v>
      </c>
      <c r="AF153">
        <f>ROUND(((EV153*1.15)),2)</f>
        <v>27.38</v>
      </c>
      <c r="AG153">
        <f t="shared" si="157"/>
        <v>0</v>
      </c>
      <c r="AH153">
        <f>((EW153*1.15))</f>
        <v>2.76</v>
      </c>
      <c r="AI153">
        <f>((EX153*1.25))</f>
        <v>0.21250000000000002</v>
      </c>
      <c r="AJ153">
        <f t="shared" si="158"/>
        <v>0</v>
      </c>
      <c r="AK153">
        <v>63.94</v>
      </c>
      <c r="AL153">
        <v>25.72</v>
      </c>
      <c r="AM153">
        <v>14.41</v>
      </c>
      <c r="AN153">
        <v>1.97</v>
      </c>
      <c r="AO153">
        <v>23.81</v>
      </c>
      <c r="AP153">
        <v>0</v>
      </c>
      <c r="AQ153">
        <v>2.4</v>
      </c>
      <c r="AR153">
        <v>0.17</v>
      </c>
      <c r="AS153">
        <v>0</v>
      </c>
      <c r="AT153">
        <v>81</v>
      </c>
      <c r="AU153">
        <v>72</v>
      </c>
      <c r="AV153">
        <v>1</v>
      </c>
      <c r="AW153">
        <v>1</v>
      </c>
      <c r="AZ153">
        <v>6.11</v>
      </c>
      <c r="BA153">
        <v>6.11</v>
      </c>
      <c r="BB153">
        <v>6.11</v>
      </c>
      <c r="BC153">
        <v>6.11</v>
      </c>
      <c r="BD153" t="s">
        <v>1069</v>
      </c>
      <c r="BE153" t="s">
        <v>1069</v>
      </c>
      <c r="BF153" t="s">
        <v>1069</v>
      </c>
      <c r="BG153" t="s">
        <v>1069</v>
      </c>
      <c r="BH153">
        <v>0</v>
      </c>
      <c r="BI153">
        <v>1</v>
      </c>
      <c r="BJ153" t="s">
        <v>1132</v>
      </c>
      <c r="BM153">
        <v>9001</v>
      </c>
      <c r="BN153">
        <v>0</v>
      </c>
      <c r="BO153" t="s">
        <v>1069</v>
      </c>
      <c r="BP153">
        <v>0</v>
      </c>
      <c r="BQ153">
        <v>2</v>
      </c>
      <c r="BR153">
        <v>0</v>
      </c>
      <c r="BS153">
        <v>6.11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1069</v>
      </c>
      <c r="BZ153">
        <v>90</v>
      </c>
      <c r="CA153">
        <v>85</v>
      </c>
      <c r="CE153">
        <v>0</v>
      </c>
      <c r="CF153">
        <v>0</v>
      </c>
      <c r="CG153">
        <v>0</v>
      </c>
      <c r="CM153">
        <v>0</v>
      </c>
      <c r="CN153" t="s">
        <v>359</v>
      </c>
      <c r="CO153">
        <v>0</v>
      </c>
      <c r="CP153">
        <f t="shared" si="159"/>
        <v>6677.98</v>
      </c>
      <c r="CQ153">
        <f t="shared" si="160"/>
        <v>157.14920000000001</v>
      </c>
      <c r="CR153">
        <f t="shared" si="161"/>
        <v>110.04110000000001</v>
      </c>
      <c r="CS153">
        <f t="shared" si="162"/>
        <v>15.0306</v>
      </c>
      <c r="CT153">
        <f t="shared" si="163"/>
        <v>167.29179999999999</v>
      </c>
      <c r="CU153">
        <f t="shared" si="164"/>
        <v>0</v>
      </c>
      <c r="CV153">
        <f t="shared" si="165"/>
        <v>2.76</v>
      </c>
      <c r="CW153">
        <f t="shared" si="166"/>
        <v>0.21250000000000002</v>
      </c>
      <c r="CX153">
        <f t="shared" si="167"/>
        <v>0</v>
      </c>
      <c r="CY153">
        <f t="shared" si="168"/>
        <v>2269.8548999999998</v>
      </c>
      <c r="CZ153">
        <f t="shared" si="169"/>
        <v>2017.6487999999999</v>
      </c>
      <c r="DC153" t="s">
        <v>1069</v>
      </c>
      <c r="DD153" t="s">
        <v>1069</v>
      </c>
      <c r="DE153" t="s">
        <v>1083</v>
      </c>
      <c r="DF153" t="s">
        <v>1083</v>
      </c>
      <c r="DG153" t="s">
        <v>1084</v>
      </c>
      <c r="DH153" t="s">
        <v>1069</v>
      </c>
      <c r="DI153" t="s">
        <v>1084</v>
      </c>
      <c r="DJ153" t="s">
        <v>1083</v>
      </c>
      <c r="DK153" t="s">
        <v>1069</v>
      </c>
      <c r="DL153" t="s">
        <v>1069</v>
      </c>
      <c r="DM153" t="s">
        <v>1069</v>
      </c>
      <c r="DN153">
        <v>0</v>
      </c>
      <c r="DO153">
        <v>0</v>
      </c>
      <c r="DP153">
        <v>1</v>
      </c>
      <c r="DQ153">
        <v>1</v>
      </c>
      <c r="DU153">
        <v>1005</v>
      </c>
      <c r="DV153" t="s">
        <v>1131</v>
      </c>
      <c r="DW153" t="s">
        <v>1131</v>
      </c>
      <c r="DX153">
        <v>1</v>
      </c>
      <c r="EE153">
        <v>27029022</v>
      </c>
      <c r="EF153">
        <v>2</v>
      </c>
      <c r="EG153" t="s">
        <v>1085</v>
      </c>
      <c r="EH153">
        <v>0</v>
      </c>
      <c r="EI153" t="s">
        <v>1069</v>
      </c>
      <c r="EJ153">
        <v>1</v>
      </c>
      <c r="EK153">
        <v>9001</v>
      </c>
      <c r="EL153" t="s">
        <v>1099</v>
      </c>
      <c r="EM153" t="s">
        <v>1100</v>
      </c>
      <c r="EO153" t="s">
        <v>1088</v>
      </c>
      <c r="EQ153">
        <v>132096</v>
      </c>
      <c r="ER153">
        <v>63.94</v>
      </c>
      <c r="ES153">
        <v>25.72</v>
      </c>
      <c r="ET153">
        <v>14.41</v>
      </c>
      <c r="EU153">
        <v>1.97</v>
      </c>
      <c r="EV153">
        <v>23.81</v>
      </c>
      <c r="EW153">
        <v>2.4</v>
      </c>
      <c r="EX153">
        <v>0.17</v>
      </c>
      <c r="EY153">
        <v>0</v>
      </c>
      <c r="FQ153">
        <v>0</v>
      </c>
      <c r="FR153">
        <f t="shared" si="170"/>
        <v>0</v>
      </c>
      <c r="FS153">
        <v>0</v>
      </c>
      <c r="FT153" t="s">
        <v>1089</v>
      </c>
      <c r="FU153" t="s">
        <v>1090</v>
      </c>
      <c r="FX153">
        <v>81</v>
      </c>
      <c r="FY153">
        <v>72.25</v>
      </c>
      <c r="GA153" t="s">
        <v>1069</v>
      </c>
      <c r="GD153">
        <v>0</v>
      </c>
      <c r="GF153">
        <v>1555078569</v>
      </c>
      <c r="GG153">
        <v>1</v>
      </c>
      <c r="GH153">
        <v>1</v>
      </c>
      <c r="GI153">
        <v>4</v>
      </c>
      <c r="GJ153">
        <v>0</v>
      </c>
      <c r="GK153">
        <f>ROUND(R153*(R12)/100,2)</f>
        <v>0</v>
      </c>
      <c r="GL153">
        <f t="shared" si="171"/>
        <v>0</v>
      </c>
      <c r="GM153">
        <f t="shared" si="172"/>
        <v>10965.48</v>
      </c>
      <c r="GN153">
        <f t="shared" si="173"/>
        <v>10965.48</v>
      </c>
      <c r="GO153">
        <f t="shared" si="174"/>
        <v>0</v>
      </c>
      <c r="GP153">
        <f t="shared" si="175"/>
        <v>0</v>
      </c>
      <c r="GR153">
        <v>0</v>
      </c>
      <c r="GS153">
        <v>3</v>
      </c>
      <c r="GT153">
        <v>0</v>
      </c>
      <c r="GU153" t="s">
        <v>1069</v>
      </c>
      <c r="GV153">
        <f t="shared" si="176"/>
        <v>0</v>
      </c>
      <c r="GW153">
        <v>1</v>
      </c>
      <c r="GX153">
        <f t="shared" si="177"/>
        <v>0</v>
      </c>
      <c r="HA153">
        <v>0</v>
      </c>
      <c r="HB153">
        <v>0</v>
      </c>
      <c r="HC153">
        <f t="shared" si="178"/>
        <v>0</v>
      </c>
      <c r="IK153">
        <v>0</v>
      </c>
    </row>
    <row r="154" spans="1:245">
      <c r="A154">
        <v>18</v>
      </c>
      <c r="B154">
        <v>1</v>
      </c>
      <c r="C154">
        <v>465</v>
      </c>
      <c r="E154" t="s">
        <v>1069</v>
      </c>
      <c r="F154" t="s">
        <v>1517</v>
      </c>
      <c r="G154" t="s">
        <v>1518</v>
      </c>
      <c r="H154" t="s">
        <v>1519</v>
      </c>
      <c r="I154">
        <f>I153*J154</f>
        <v>5</v>
      </c>
      <c r="J154">
        <v>0.32530904359141188</v>
      </c>
      <c r="O154">
        <f t="shared" si="145"/>
        <v>114239.28</v>
      </c>
      <c r="P154">
        <f t="shared" si="146"/>
        <v>114239.28</v>
      </c>
      <c r="Q154">
        <f t="shared" si="147"/>
        <v>0</v>
      </c>
      <c r="R154">
        <f t="shared" si="148"/>
        <v>0</v>
      </c>
      <c r="S154">
        <f t="shared" si="149"/>
        <v>0</v>
      </c>
      <c r="T154">
        <f t="shared" si="150"/>
        <v>0</v>
      </c>
      <c r="U154">
        <f t="shared" si="151"/>
        <v>0</v>
      </c>
      <c r="V154">
        <f t="shared" si="152"/>
        <v>0</v>
      </c>
      <c r="W154">
        <f t="shared" si="153"/>
        <v>0</v>
      </c>
      <c r="X154">
        <f t="shared" si="154"/>
        <v>0</v>
      </c>
      <c r="Y154">
        <f t="shared" si="155"/>
        <v>0</v>
      </c>
      <c r="AA154">
        <v>-1</v>
      </c>
      <c r="AB154">
        <f t="shared" si="156"/>
        <v>3739.42</v>
      </c>
      <c r="AC154">
        <f t="shared" si="179"/>
        <v>3739.42</v>
      </c>
      <c r="AD154">
        <f>ROUND((((ET154)-(EU154))+AE154),2)</f>
        <v>0</v>
      </c>
      <c r="AE154">
        <f>ROUND((EU154),2)</f>
        <v>0</v>
      </c>
      <c r="AF154">
        <f>ROUND((EV154),2)</f>
        <v>0</v>
      </c>
      <c r="AG154">
        <f t="shared" si="157"/>
        <v>0</v>
      </c>
      <c r="AH154">
        <f>(EW154)</f>
        <v>0</v>
      </c>
      <c r="AI154">
        <f>(EX154)</f>
        <v>0</v>
      </c>
      <c r="AJ154">
        <f t="shared" si="158"/>
        <v>0</v>
      </c>
      <c r="AK154">
        <v>3739.42</v>
      </c>
      <c r="AL154">
        <v>3739.42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81</v>
      </c>
      <c r="AU154">
        <v>72</v>
      </c>
      <c r="AV154">
        <v>1</v>
      </c>
      <c r="AW154">
        <v>1</v>
      </c>
      <c r="AZ154">
        <v>6.11</v>
      </c>
      <c r="BA154">
        <v>1</v>
      </c>
      <c r="BB154">
        <v>1</v>
      </c>
      <c r="BC154">
        <v>6.11</v>
      </c>
      <c r="BD154" t="s">
        <v>1069</v>
      </c>
      <c r="BE154" t="s">
        <v>1069</v>
      </c>
      <c r="BF154" t="s">
        <v>1069</v>
      </c>
      <c r="BG154" t="s">
        <v>1069</v>
      </c>
      <c r="BH154">
        <v>3</v>
      </c>
      <c r="BI154">
        <v>1</v>
      </c>
      <c r="BJ154" t="s">
        <v>131</v>
      </c>
      <c r="BM154">
        <v>9001</v>
      </c>
      <c r="BN154">
        <v>0</v>
      </c>
      <c r="BO154" t="s">
        <v>1069</v>
      </c>
      <c r="BP154">
        <v>0</v>
      </c>
      <c r="BQ154">
        <v>2</v>
      </c>
      <c r="BR154">
        <v>0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1069</v>
      </c>
      <c r="BZ154">
        <v>90</v>
      </c>
      <c r="CA154">
        <v>85</v>
      </c>
      <c r="CE154">
        <v>0</v>
      </c>
      <c r="CF154">
        <v>0</v>
      </c>
      <c r="CG154">
        <v>0</v>
      </c>
      <c r="CM154">
        <v>0</v>
      </c>
      <c r="CN154" t="s">
        <v>1069</v>
      </c>
      <c r="CO154">
        <v>0</v>
      </c>
      <c r="CP154">
        <f t="shared" si="159"/>
        <v>114239.28</v>
      </c>
      <c r="CQ154">
        <f t="shared" si="160"/>
        <v>22847.856200000002</v>
      </c>
      <c r="CR154">
        <f t="shared" si="161"/>
        <v>0</v>
      </c>
      <c r="CS154">
        <f t="shared" si="162"/>
        <v>0</v>
      </c>
      <c r="CT154">
        <f t="shared" si="163"/>
        <v>0</v>
      </c>
      <c r="CU154">
        <f t="shared" si="164"/>
        <v>0</v>
      </c>
      <c r="CV154">
        <f t="shared" si="165"/>
        <v>0</v>
      </c>
      <c r="CW154">
        <f t="shared" si="166"/>
        <v>0</v>
      </c>
      <c r="CX154">
        <f t="shared" si="167"/>
        <v>0</v>
      </c>
      <c r="CY154">
        <f t="shared" si="168"/>
        <v>0</v>
      </c>
      <c r="CZ154">
        <f t="shared" si="169"/>
        <v>0</v>
      </c>
      <c r="DC154" t="s">
        <v>1069</v>
      </c>
      <c r="DD154" t="s">
        <v>1069</v>
      </c>
      <c r="DE154" t="s">
        <v>1069</v>
      </c>
      <c r="DF154" t="s">
        <v>1069</v>
      </c>
      <c r="DG154" t="s">
        <v>1069</v>
      </c>
      <c r="DH154" t="s">
        <v>1069</v>
      </c>
      <c r="DI154" t="s">
        <v>1069</v>
      </c>
      <c r="DJ154" t="s">
        <v>1069</v>
      </c>
      <c r="DK154" t="s">
        <v>1069</v>
      </c>
      <c r="DL154" t="s">
        <v>1069</v>
      </c>
      <c r="DM154" t="s">
        <v>1069</v>
      </c>
      <c r="DN154">
        <v>0</v>
      </c>
      <c r="DO154">
        <v>0</v>
      </c>
      <c r="DP154">
        <v>1</v>
      </c>
      <c r="DQ154">
        <v>1</v>
      </c>
      <c r="DU154">
        <v>1010</v>
      </c>
      <c r="DV154" t="s">
        <v>1519</v>
      </c>
      <c r="DW154" t="s">
        <v>1519</v>
      </c>
      <c r="DX154">
        <v>1</v>
      </c>
      <c r="EE154">
        <v>27029022</v>
      </c>
      <c r="EF154">
        <v>2</v>
      </c>
      <c r="EG154" t="s">
        <v>1085</v>
      </c>
      <c r="EH154">
        <v>0</v>
      </c>
      <c r="EI154" t="s">
        <v>1069</v>
      </c>
      <c r="EJ154">
        <v>1</v>
      </c>
      <c r="EK154">
        <v>9001</v>
      </c>
      <c r="EL154" t="s">
        <v>1099</v>
      </c>
      <c r="EM154" t="s">
        <v>1100</v>
      </c>
      <c r="EO154" t="s">
        <v>1069</v>
      </c>
      <c r="EQ154">
        <v>1024</v>
      </c>
      <c r="ER154">
        <v>3739.42</v>
      </c>
      <c r="ES154">
        <v>3739.42</v>
      </c>
      <c r="ET154">
        <v>0</v>
      </c>
      <c r="EU154">
        <v>0</v>
      </c>
      <c r="EV154">
        <v>0</v>
      </c>
      <c r="EW154">
        <v>0</v>
      </c>
      <c r="EX154">
        <v>0</v>
      </c>
      <c r="FQ154">
        <v>0</v>
      </c>
      <c r="FR154">
        <f t="shared" si="170"/>
        <v>0</v>
      </c>
      <c r="FS154">
        <v>0</v>
      </c>
      <c r="FT154" t="s">
        <v>1089</v>
      </c>
      <c r="FU154" t="s">
        <v>1090</v>
      </c>
      <c r="FX154">
        <v>81</v>
      </c>
      <c r="FY154">
        <v>72.25</v>
      </c>
      <c r="GA154" t="s">
        <v>1069</v>
      </c>
      <c r="GD154">
        <v>0</v>
      </c>
      <c r="GF154">
        <v>2094509252</v>
      </c>
      <c r="GG154">
        <v>1</v>
      </c>
      <c r="GH154">
        <v>1</v>
      </c>
      <c r="GI154">
        <v>4</v>
      </c>
      <c r="GJ154">
        <v>0</v>
      </c>
      <c r="GK154">
        <f>ROUND(R154*(R12)/100,2)</f>
        <v>0</v>
      </c>
      <c r="GL154">
        <f t="shared" si="171"/>
        <v>0</v>
      </c>
      <c r="GM154">
        <f t="shared" si="172"/>
        <v>114239.28</v>
      </c>
      <c r="GN154">
        <f t="shared" si="173"/>
        <v>114239.28</v>
      </c>
      <c r="GO154">
        <f t="shared" si="174"/>
        <v>0</v>
      </c>
      <c r="GP154">
        <f t="shared" si="175"/>
        <v>0</v>
      </c>
      <c r="GR154">
        <v>0</v>
      </c>
      <c r="GS154">
        <v>3</v>
      </c>
      <c r="GT154">
        <v>0</v>
      </c>
      <c r="GU154" t="s">
        <v>1069</v>
      </c>
      <c r="GV154">
        <f t="shared" si="176"/>
        <v>0</v>
      </c>
      <c r="GW154">
        <v>1</v>
      </c>
      <c r="GX154">
        <f t="shared" si="177"/>
        <v>0</v>
      </c>
      <c r="HA154">
        <v>0</v>
      </c>
      <c r="HB154">
        <v>0</v>
      </c>
      <c r="HC154">
        <f t="shared" si="178"/>
        <v>0</v>
      </c>
      <c r="IK154">
        <v>0</v>
      </c>
    </row>
    <row r="155" spans="1:245">
      <c r="A155">
        <v>18</v>
      </c>
      <c r="B155">
        <v>1</v>
      </c>
      <c r="C155">
        <v>464</v>
      </c>
      <c r="E155" t="s">
        <v>1069</v>
      </c>
      <c r="F155" t="s">
        <v>132</v>
      </c>
      <c r="G155" t="s">
        <v>133</v>
      </c>
      <c r="H155" t="s">
        <v>1131</v>
      </c>
      <c r="I155">
        <f>I153*J155</f>
        <v>15.37</v>
      </c>
      <c r="J155">
        <v>1</v>
      </c>
      <c r="O155">
        <f t="shared" si="145"/>
        <v>0</v>
      </c>
      <c r="P155">
        <f t="shared" si="146"/>
        <v>0</v>
      </c>
      <c r="Q155">
        <f t="shared" si="147"/>
        <v>0</v>
      </c>
      <c r="R155">
        <f t="shared" si="148"/>
        <v>0</v>
      </c>
      <c r="S155">
        <f t="shared" si="149"/>
        <v>0</v>
      </c>
      <c r="T155">
        <f t="shared" si="150"/>
        <v>0</v>
      </c>
      <c r="U155">
        <f t="shared" si="151"/>
        <v>0</v>
      </c>
      <c r="V155">
        <f t="shared" si="152"/>
        <v>0</v>
      </c>
      <c r="W155">
        <f t="shared" si="153"/>
        <v>0</v>
      </c>
      <c r="X155">
        <f t="shared" si="154"/>
        <v>0</v>
      </c>
      <c r="Y155">
        <f t="shared" si="155"/>
        <v>0</v>
      </c>
      <c r="AA155">
        <v>-1</v>
      </c>
      <c r="AB155">
        <f t="shared" si="156"/>
        <v>0</v>
      </c>
      <c r="AC155">
        <f t="shared" si="179"/>
        <v>0</v>
      </c>
      <c r="AD155">
        <f>ROUND((((ET155)-(EU155))+AE155),2)</f>
        <v>0</v>
      </c>
      <c r="AE155">
        <f>ROUND((EU155),2)</f>
        <v>0</v>
      </c>
      <c r="AF155">
        <f>ROUND((EV155),2)</f>
        <v>0</v>
      </c>
      <c r="AG155">
        <f t="shared" si="157"/>
        <v>0</v>
      </c>
      <c r="AH155">
        <f>(EW155)</f>
        <v>0</v>
      </c>
      <c r="AI155">
        <f>(EX155)</f>
        <v>0</v>
      </c>
      <c r="AJ155">
        <f t="shared" si="158"/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81</v>
      </c>
      <c r="AU155">
        <v>72</v>
      </c>
      <c r="AV155">
        <v>1</v>
      </c>
      <c r="AW155">
        <v>1</v>
      </c>
      <c r="AZ155">
        <v>6.11</v>
      </c>
      <c r="BA155">
        <v>1</v>
      </c>
      <c r="BB155">
        <v>1</v>
      </c>
      <c r="BC155">
        <v>6.11</v>
      </c>
      <c r="BD155" t="s">
        <v>1069</v>
      </c>
      <c r="BE155" t="s">
        <v>1069</v>
      </c>
      <c r="BF155" t="s">
        <v>1069</v>
      </c>
      <c r="BG155" t="s">
        <v>1069</v>
      </c>
      <c r="BH155">
        <v>3</v>
      </c>
      <c r="BI155">
        <v>1</v>
      </c>
      <c r="BJ155" t="s">
        <v>1069</v>
      </c>
      <c r="BM155">
        <v>9001</v>
      </c>
      <c r="BN155">
        <v>0</v>
      </c>
      <c r="BO155" t="s">
        <v>1069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1069</v>
      </c>
      <c r="BZ155">
        <v>90</v>
      </c>
      <c r="CA155">
        <v>85</v>
      </c>
      <c r="CE155">
        <v>0</v>
      </c>
      <c r="CF155">
        <v>0</v>
      </c>
      <c r="CG155">
        <v>0</v>
      </c>
      <c r="CM155">
        <v>0</v>
      </c>
      <c r="CN155" t="s">
        <v>1069</v>
      </c>
      <c r="CO155">
        <v>0</v>
      </c>
      <c r="CP155">
        <f t="shared" si="159"/>
        <v>0</v>
      </c>
      <c r="CQ155">
        <f t="shared" si="160"/>
        <v>0</v>
      </c>
      <c r="CR155">
        <f t="shared" si="161"/>
        <v>0</v>
      </c>
      <c r="CS155">
        <f t="shared" si="162"/>
        <v>0</v>
      </c>
      <c r="CT155">
        <f t="shared" si="163"/>
        <v>0</v>
      </c>
      <c r="CU155">
        <f t="shared" si="164"/>
        <v>0</v>
      </c>
      <c r="CV155">
        <f t="shared" si="165"/>
        <v>0</v>
      </c>
      <c r="CW155">
        <f t="shared" si="166"/>
        <v>0</v>
      </c>
      <c r="CX155">
        <f t="shared" si="167"/>
        <v>0</v>
      </c>
      <c r="CY155">
        <f t="shared" si="168"/>
        <v>0</v>
      </c>
      <c r="CZ155">
        <f t="shared" si="169"/>
        <v>0</v>
      </c>
      <c r="DC155" t="s">
        <v>1069</v>
      </c>
      <c r="DD155" t="s">
        <v>1069</v>
      </c>
      <c r="DE155" t="s">
        <v>1069</v>
      </c>
      <c r="DF155" t="s">
        <v>1069</v>
      </c>
      <c r="DG155" t="s">
        <v>1069</v>
      </c>
      <c r="DH155" t="s">
        <v>1069</v>
      </c>
      <c r="DI155" t="s">
        <v>1069</v>
      </c>
      <c r="DJ155" t="s">
        <v>1069</v>
      </c>
      <c r="DK155" t="s">
        <v>1069</v>
      </c>
      <c r="DL155" t="s">
        <v>1069</v>
      </c>
      <c r="DM155" t="s">
        <v>1069</v>
      </c>
      <c r="DN155">
        <v>0</v>
      </c>
      <c r="DO155">
        <v>0</v>
      </c>
      <c r="DP155">
        <v>1</v>
      </c>
      <c r="DQ155">
        <v>1</v>
      </c>
      <c r="DU155">
        <v>1005</v>
      </c>
      <c r="DV155" t="s">
        <v>1131</v>
      </c>
      <c r="DW155" t="s">
        <v>1131</v>
      </c>
      <c r="DX155">
        <v>1</v>
      </c>
      <c r="EE155">
        <v>27029022</v>
      </c>
      <c r="EF155">
        <v>2</v>
      </c>
      <c r="EG155" t="s">
        <v>1085</v>
      </c>
      <c r="EH155">
        <v>0</v>
      </c>
      <c r="EI155" t="s">
        <v>1069</v>
      </c>
      <c r="EJ155">
        <v>1</v>
      </c>
      <c r="EK155">
        <v>9001</v>
      </c>
      <c r="EL155" t="s">
        <v>1099</v>
      </c>
      <c r="EM155" t="s">
        <v>1100</v>
      </c>
      <c r="EO155" t="s">
        <v>1069</v>
      </c>
      <c r="EQ155">
        <v>1024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70"/>
        <v>0</v>
      </c>
      <c r="FS155">
        <v>0</v>
      </c>
      <c r="FT155" t="s">
        <v>1089</v>
      </c>
      <c r="FU155" t="s">
        <v>1090</v>
      </c>
      <c r="FX155">
        <v>81</v>
      </c>
      <c r="FY155">
        <v>72.25</v>
      </c>
      <c r="GA155" t="s">
        <v>1069</v>
      </c>
      <c r="GD155">
        <v>0</v>
      </c>
      <c r="GF155">
        <v>-1261857363</v>
      </c>
      <c r="GG155">
        <v>1</v>
      </c>
      <c r="GH155">
        <v>1</v>
      </c>
      <c r="GI155">
        <v>4</v>
      </c>
      <c r="GJ155">
        <v>0</v>
      </c>
      <c r="GK155">
        <f>ROUND(R155*(R12)/100,2)</f>
        <v>0</v>
      </c>
      <c r="GL155">
        <f t="shared" si="171"/>
        <v>0</v>
      </c>
      <c r="GM155">
        <f t="shared" si="172"/>
        <v>0</v>
      </c>
      <c r="GN155">
        <f t="shared" si="173"/>
        <v>0</v>
      </c>
      <c r="GO155">
        <f t="shared" si="174"/>
        <v>0</v>
      </c>
      <c r="GP155">
        <f t="shared" si="175"/>
        <v>0</v>
      </c>
      <c r="GR155">
        <v>0</v>
      </c>
      <c r="GS155">
        <v>3</v>
      </c>
      <c r="GT155">
        <v>0</v>
      </c>
      <c r="GU155" t="s">
        <v>1069</v>
      </c>
      <c r="GV155">
        <f t="shared" si="176"/>
        <v>0</v>
      </c>
      <c r="GW155">
        <v>1</v>
      </c>
      <c r="GX155">
        <f t="shared" si="177"/>
        <v>0</v>
      </c>
      <c r="HA155">
        <v>0</v>
      </c>
      <c r="HB155">
        <v>0</v>
      </c>
      <c r="HC155">
        <f t="shared" si="178"/>
        <v>0</v>
      </c>
      <c r="IK155">
        <v>0</v>
      </c>
    </row>
    <row r="156" spans="1:245">
      <c r="A156">
        <v>17</v>
      </c>
      <c r="B156">
        <v>1</v>
      </c>
      <c r="C156">
        <f ca="1">ROW(SmtRes!A478)</f>
        <v>478</v>
      </c>
      <c r="D156">
        <f ca="1">ROW(EtalonRes!A475)</f>
        <v>475</v>
      </c>
      <c r="E156" t="s">
        <v>134</v>
      </c>
      <c r="F156" t="s">
        <v>135</v>
      </c>
      <c r="G156" t="s">
        <v>136</v>
      </c>
      <c r="H156" t="s">
        <v>1131</v>
      </c>
      <c r="I156">
        <f>ROUND(3.27+2.55+2.54+3.31+3.7,9)</f>
        <v>15.37</v>
      </c>
      <c r="J156">
        <v>0</v>
      </c>
      <c r="O156">
        <f t="shared" ref="O156:O183" si="184">ROUND(CP156,2)</f>
        <v>8747.7800000000007</v>
      </c>
      <c r="P156">
        <f t="shared" ref="P156:P183" si="185">ROUND(CQ156*I156,2)</f>
        <v>4878.66</v>
      </c>
      <c r="Q156">
        <f t="shared" ref="Q156:Q183" si="186">ROUND(CR156*I156,2)</f>
        <v>848.01</v>
      </c>
      <c r="R156">
        <f t="shared" ref="R156:R183" si="187">ROUND(CS156*I156,2)</f>
        <v>27.23</v>
      </c>
      <c r="S156">
        <f t="shared" ref="S156:S183" si="188">ROUND(CT156*I156,2)</f>
        <v>3021.11</v>
      </c>
      <c r="T156">
        <f t="shared" ref="T156:T183" si="189">ROUND(CU156*I156,2)</f>
        <v>0</v>
      </c>
      <c r="U156">
        <f t="shared" ref="U156:U183" si="190">CV156*I156</f>
        <v>49.137889999999992</v>
      </c>
      <c r="V156">
        <f t="shared" ref="V156:V183" si="191">CW156*I156</f>
        <v>0.38424999999999998</v>
      </c>
      <c r="W156">
        <f t="shared" ref="W156:W183" si="192">ROUND(CX156*I156,2)</f>
        <v>0</v>
      </c>
      <c r="X156">
        <f t="shared" ref="X156:X183" si="193">ROUND(CY156,2)</f>
        <v>2469.16</v>
      </c>
      <c r="Y156">
        <f t="shared" ref="Y156:Y183" si="194">ROUND(CZ156,2)</f>
        <v>2194.8000000000002</v>
      </c>
      <c r="AA156">
        <v>27906248</v>
      </c>
      <c r="AB156">
        <f t="shared" ref="AB156:AB183" si="195">ROUND((AC156+AD156+AF156),2)</f>
        <v>93.15</v>
      </c>
      <c r="AC156">
        <f t="shared" si="179"/>
        <v>51.95</v>
      </c>
      <c r="AD156">
        <f>ROUND(((((ET156*1.25))-((EU156*1.25)))+AE156),2)</f>
        <v>9.0299999999999994</v>
      </c>
      <c r="AE156">
        <f>ROUND(((EU156*1.25)),2)</f>
        <v>0.28999999999999998</v>
      </c>
      <c r="AF156">
        <f>ROUND(((EV156*1.15)),2)</f>
        <v>32.17</v>
      </c>
      <c r="AG156">
        <f t="shared" ref="AG156:AG183" si="196">ROUND((AP156),2)</f>
        <v>0</v>
      </c>
      <c r="AH156">
        <f>((EW156*1.15))</f>
        <v>3.1969999999999996</v>
      </c>
      <c r="AI156">
        <f>((EX156*1.25))</f>
        <v>2.5000000000000001E-2</v>
      </c>
      <c r="AJ156">
        <f t="shared" ref="AJ156:AJ183" si="197">(AS156)</f>
        <v>0</v>
      </c>
      <c r="AK156">
        <v>87.14</v>
      </c>
      <c r="AL156">
        <v>51.95</v>
      </c>
      <c r="AM156">
        <v>7.22</v>
      </c>
      <c r="AN156">
        <v>0.23</v>
      </c>
      <c r="AO156">
        <v>27.97</v>
      </c>
      <c r="AP156">
        <v>0</v>
      </c>
      <c r="AQ156">
        <v>2.78</v>
      </c>
      <c r="AR156">
        <v>0.02</v>
      </c>
      <c r="AS156">
        <v>0</v>
      </c>
      <c r="AT156">
        <v>81</v>
      </c>
      <c r="AU156">
        <v>72</v>
      </c>
      <c r="AV156">
        <v>1</v>
      </c>
      <c r="AW156">
        <v>1</v>
      </c>
      <c r="AZ156">
        <v>6.11</v>
      </c>
      <c r="BA156">
        <v>6.11</v>
      </c>
      <c r="BB156">
        <v>6.11</v>
      </c>
      <c r="BC156">
        <v>6.11</v>
      </c>
      <c r="BD156" t="s">
        <v>1069</v>
      </c>
      <c r="BE156" t="s">
        <v>1069</v>
      </c>
      <c r="BF156" t="s">
        <v>1069</v>
      </c>
      <c r="BG156" t="s">
        <v>1069</v>
      </c>
      <c r="BH156">
        <v>0</v>
      </c>
      <c r="BI156">
        <v>1</v>
      </c>
      <c r="BJ156" t="s">
        <v>137</v>
      </c>
      <c r="BM156">
        <v>9001</v>
      </c>
      <c r="BN156">
        <v>0</v>
      </c>
      <c r="BO156" t="s">
        <v>1069</v>
      </c>
      <c r="BP156">
        <v>0</v>
      </c>
      <c r="BQ156">
        <v>2</v>
      </c>
      <c r="BR156">
        <v>0</v>
      </c>
      <c r="BS156">
        <v>6.11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1069</v>
      </c>
      <c r="BZ156">
        <v>90</v>
      </c>
      <c r="CA156">
        <v>85</v>
      </c>
      <c r="CE156">
        <v>0</v>
      </c>
      <c r="CF156">
        <v>0</v>
      </c>
      <c r="CG156">
        <v>0</v>
      </c>
      <c r="CM156">
        <v>0</v>
      </c>
      <c r="CN156" t="s">
        <v>359</v>
      </c>
      <c r="CO156">
        <v>0</v>
      </c>
      <c r="CP156">
        <f t="shared" ref="CP156:CP183" si="198">(P156+Q156+S156)</f>
        <v>8747.7800000000007</v>
      </c>
      <c r="CQ156">
        <f t="shared" ref="CQ156:CQ183" si="199">AC156*BC156</f>
        <v>317.41450000000003</v>
      </c>
      <c r="CR156">
        <f t="shared" ref="CR156:CR183" si="200">AD156*BB156</f>
        <v>55.173299999999998</v>
      </c>
      <c r="CS156">
        <f t="shared" ref="CS156:CS183" si="201">AE156*BS156</f>
        <v>1.7719</v>
      </c>
      <c r="CT156">
        <f t="shared" ref="CT156:CT183" si="202">AF156*BA156</f>
        <v>196.55870000000002</v>
      </c>
      <c r="CU156">
        <f t="shared" ref="CU156:CU183" si="203">AG156</f>
        <v>0</v>
      </c>
      <c r="CV156">
        <f t="shared" ref="CV156:CV183" si="204">AH156</f>
        <v>3.1969999999999996</v>
      </c>
      <c r="CW156">
        <f t="shared" ref="CW156:CW183" si="205">AI156</f>
        <v>2.5000000000000001E-2</v>
      </c>
      <c r="CX156">
        <f t="shared" ref="CX156:CX183" si="206">AJ156</f>
        <v>0</v>
      </c>
      <c r="CY156">
        <f t="shared" ref="CY156:CY183" si="207">(((S156+R156)*AT156)/100)</f>
        <v>2469.1554000000001</v>
      </c>
      <c r="CZ156">
        <f t="shared" ref="CZ156:CZ183" si="208">(((S156+R156)*AU156)/100)</f>
        <v>2194.8047999999999</v>
      </c>
      <c r="DC156" t="s">
        <v>1069</v>
      </c>
      <c r="DD156" t="s">
        <v>1069</v>
      </c>
      <c r="DE156" t="s">
        <v>1083</v>
      </c>
      <c r="DF156" t="s">
        <v>1083</v>
      </c>
      <c r="DG156" t="s">
        <v>1084</v>
      </c>
      <c r="DH156" t="s">
        <v>1069</v>
      </c>
      <c r="DI156" t="s">
        <v>1084</v>
      </c>
      <c r="DJ156" t="s">
        <v>1083</v>
      </c>
      <c r="DK156" t="s">
        <v>1069</v>
      </c>
      <c r="DL156" t="s">
        <v>1069</v>
      </c>
      <c r="DM156" t="s">
        <v>1069</v>
      </c>
      <c r="DN156">
        <v>0</v>
      </c>
      <c r="DO156">
        <v>0</v>
      </c>
      <c r="DP156">
        <v>1</v>
      </c>
      <c r="DQ156">
        <v>1</v>
      </c>
      <c r="DU156">
        <v>1005</v>
      </c>
      <c r="DV156" t="s">
        <v>1131</v>
      </c>
      <c r="DW156" t="s">
        <v>1131</v>
      </c>
      <c r="DX156">
        <v>1</v>
      </c>
      <c r="EE156">
        <v>27029022</v>
      </c>
      <c r="EF156">
        <v>2</v>
      </c>
      <c r="EG156" t="s">
        <v>1085</v>
      </c>
      <c r="EH156">
        <v>0</v>
      </c>
      <c r="EI156" t="s">
        <v>1069</v>
      </c>
      <c r="EJ156">
        <v>1</v>
      </c>
      <c r="EK156">
        <v>9001</v>
      </c>
      <c r="EL156" t="s">
        <v>1099</v>
      </c>
      <c r="EM156" t="s">
        <v>1100</v>
      </c>
      <c r="EO156" t="s">
        <v>1088</v>
      </c>
      <c r="EQ156">
        <v>0</v>
      </c>
      <c r="ER156">
        <v>87.14</v>
      </c>
      <c r="ES156">
        <v>51.95</v>
      </c>
      <c r="ET156">
        <v>7.22</v>
      </c>
      <c r="EU156">
        <v>0.23</v>
      </c>
      <c r="EV156">
        <v>27.97</v>
      </c>
      <c r="EW156">
        <v>2.78</v>
      </c>
      <c r="EX156">
        <v>0.02</v>
      </c>
      <c r="EY156">
        <v>0</v>
      </c>
      <c r="FQ156">
        <v>0</v>
      </c>
      <c r="FR156">
        <f t="shared" ref="FR156:FR185" si="209">ROUND(IF(AND(BH156=3,BI156=3),P156,0),2)</f>
        <v>0</v>
      </c>
      <c r="FS156">
        <v>0</v>
      </c>
      <c r="FT156" t="s">
        <v>1089</v>
      </c>
      <c r="FU156" t="s">
        <v>1090</v>
      </c>
      <c r="FX156">
        <v>81</v>
      </c>
      <c r="FY156">
        <v>72.25</v>
      </c>
      <c r="GA156" t="s">
        <v>1069</v>
      </c>
      <c r="GD156">
        <v>0</v>
      </c>
      <c r="GF156">
        <v>-1683231783</v>
      </c>
      <c r="GG156">
        <v>1</v>
      </c>
      <c r="GH156">
        <v>1</v>
      </c>
      <c r="GI156">
        <v>4</v>
      </c>
      <c r="GJ156">
        <v>0</v>
      </c>
      <c r="GK156">
        <f>ROUND(R156*(R12)/100,2)</f>
        <v>0</v>
      </c>
      <c r="GL156">
        <f t="shared" ref="GL156:GL185" si="210">ROUND(IF(AND(BH156=3,BI156=3,FS156&lt;&gt;0),P156,0),2)</f>
        <v>0</v>
      </c>
      <c r="GM156">
        <f t="shared" ref="GM156:GM183" si="211">ROUND(O156+X156+Y156+GK156,2)+GX156</f>
        <v>13411.74</v>
      </c>
      <c r="GN156">
        <f t="shared" ref="GN156:GN183" si="212">IF(OR(BI156=0,BI156=1),ROUND(O156+X156+Y156+GK156,2),0)</f>
        <v>13411.74</v>
      </c>
      <c r="GO156">
        <f t="shared" ref="GO156:GO183" si="213">IF(BI156=2,ROUND(O156+X156+Y156+GK156,2),0)</f>
        <v>0</v>
      </c>
      <c r="GP156">
        <f t="shared" ref="GP156:GP183" si="214">IF(BI156=4,ROUND(O156+X156+Y156+GK156,2)+GX156,0)</f>
        <v>0</v>
      </c>
      <c r="GR156">
        <v>0</v>
      </c>
      <c r="GS156">
        <v>3</v>
      </c>
      <c r="GT156">
        <v>0</v>
      </c>
      <c r="GU156" t="s">
        <v>1069</v>
      </c>
      <c r="GV156">
        <f t="shared" ref="GV156:GV183" si="215">ROUND((GT156),2)</f>
        <v>0</v>
      </c>
      <c r="GW156">
        <v>1</v>
      </c>
      <c r="GX156">
        <f t="shared" ref="GX156:GX183" si="216">ROUND(HC156*I156,2)</f>
        <v>0</v>
      </c>
      <c r="HA156">
        <v>0</v>
      </c>
      <c r="HB156">
        <v>0</v>
      </c>
      <c r="HC156">
        <f t="shared" ref="HC156:HC183" si="217">GV156*GW156</f>
        <v>0</v>
      </c>
      <c r="IK156">
        <v>0</v>
      </c>
    </row>
    <row r="157" spans="1:245">
      <c r="A157">
        <v>18</v>
      </c>
      <c r="B157">
        <v>1</v>
      </c>
      <c r="C157">
        <v>475</v>
      </c>
      <c r="E157" t="s">
        <v>138</v>
      </c>
      <c r="F157" t="s">
        <v>139</v>
      </c>
      <c r="G157" t="s">
        <v>140</v>
      </c>
      <c r="H157" t="s">
        <v>1519</v>
      </c>
      <c r="I157">
        <f>I156*J157</f>
        <v>2</v>
      </c>
      <c r="J157">
        <v>0.13012361743656475</v>
      </c>
      <c r="O157">
        <f t="shared" si="184"/>
        <v>54160.02</v>
      </c>
      <c r="P157">
        <f t="shared" si="185"/>
        <v>54160.02</v>
      </c>
      <c r="Q157">
        <f t="shared" si="186"/>
        <v>0</v>
      </c>
      <c r="R157">
        <f t="shared" si="187"/>
        <v>0</v>
      </c>
      <c r="S157">
        <f t="shared" si="188"/>
        <v>0</v>
      </c>
      <c r="T157">
        <f t="shared" si="189"/>
        <v>0</v>
      </c>
      <c r="U157">
        <f t="shared" si="190"/>
        <v>0</v>
      </c>
      <c r="V157">
        <f t="shared" si="191"/>
        <v>0</v>
      </c>
      <c r="W157">
        <f t="shared" si="192"/>
        <v>0</v>
      </c>
      <c r="X157">
        <f t="shared" si="193"/>
        <v>0</v>
      </c>
      <c r="Y157">
        <f t="shared" si="194"/>
        <v>0</v>
      </c>
      <c r="AA157">
        <v>27906248</v>
      </c>
      <c r="AB157">
        <f t="shared" si="195"/>
        <v>4432.08</v>
      </c>
      <c r="AC157">
        <f t="shared" si="179"/>
        <v>4432.08</v>
      </c>
      <c r="AD157">
        <f>ROUND((((ET157)-(EU157))+AE157),2)</f>
        <v>0</v>
      </c>
      <c r="AE157">
        <f t="shared" ref="AE157:AF160" si="218">ROUND((EU157),2)</f>
        <v>0</v>
      </c>
      <c r="AF157">
        <f t="shared" si="218"/>
        <v>0</v>
      </c>
      <c r="AG157">
        <f t="shared" si="196"/>
        <v>0</v>
      </c>
      <c r="AH157">
        <f t="shared" ref="AH157:AI160" si="219">(EW157)</f>
        <v>0</v>
      </c>
      <c r="AI157">
        <f t="shared" si="219"/>
        <v>0</v>
      </c>
      <c r="AJ157">
        <f t="shared" si="197"/>
        <v>0</v>
      </c>
      <c r="AK157">
        <v>4432.08</v>
      </c>
      <c r="AL157">
        <v>4432.08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81</v>
      </c>
      <c r="AU157">
        <v>72</v>
      </c>
      <c r="AV157">
        <v>1</v>
      </c>
      <c r="AW157">
        <v>1</v>
      </c>
      <c r="AZ157">
        <v>6.11</v>
      </c>
      <c r="BA157">
        <v>1</v>
      </c>
      <c r="BB157">
        <v>1</v>
      </c>
      <c r="BC157">
        <v>6.11</v>
      </c>
      <c r="BD157" t="s">
        <v>1069</v>
      </c>
      <c r="BE157" t="s">
        <v>1069</v>
      </c>
      <c r="BF157" t="s">
        <v>1069</v>
      </c>
      <c r="BG157" t="s">
        <v>1069</v>
      </c>
      <c r="BH157">
        <v>3</v>
      </c>
      <c r="BI157">
        <v>1</v>
      </c>
      <c r="BJ157" t="s">
        <v>141</v>
      </c>
      <c r="BM157">
        <v>9001</v>
      </c>
      <c r="BN157">
        <v>0</v>
      </c>
      <c r="BO157" t="s">
        <v>1069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1069</v>
      </c>
      <c r="BZ157">
        <v>90</v>
      </c>
      <c r="CA157">
        <v>85</v>
      </c>
      <c r="CE157">
        <v>0</v>
      </c>
      <c r="CF157">
        <v>0</v>
      </c>
      <c r="CG157">
        <v>0</v>
      </c>
      <c r="CM157">
        <v>0</v>
      </c>
      <c r="CN157" t="s">
        <v>1069</v>
      </c>
      <c r="CO157">
        <v>0</v>
      </c>
      <c r="CP157">
        <f t="shared" si="198"/>
        <v>54160.02</v>
      </c>
      <c r="CQ157">
        <f t="shared" si="199"/>
        <v>27080.0088</v>
      </c>
      <c r="CR157">
        <f t="shared" si="200"/>
        <v>0</v>
      </c>
      <c r="CS157">
        <f t="shared" si="201"/>
        <v>0</v>
      </c>
      <c r="CT157">
        <f t="shared" si="202"/>
        <v>0</v>
      </c>
      <c r="CU157">
        <f t="shared" si="203"/>
        <v>0</v>
      </c>
      <c r="CV157">
        <f t="shared" si="204"/>
        <v>0</v>
      </c>
      <c r="CW157">
        <f t="shared" si="205"/>
        <v>0</v>
      </c>
      <c r="CX157">
        <f t="shared" si="206"/>
        <v>0</v>
      </c>
      <c r="CY157">
        <f t="shared" si="207"/>
        <v>0</v>
      </c>
      <c r="CZ157">
        <f t="shared" si="208"/>
        <v>0</v>
      </c>
      <c r="DC157" t="s">
        <v>1069</v>
      </c>
      <c r="DD157" t="s">
        <v>1069</v>
      </c>
      <c r="DE157" t="s">
        <v>1069</v>
      </c>
      <c r="DF157" t="s">
        <v>1069</v>
      </c>
      <c r="DG157" t="s">
        <v>1069</v>
      </c>
      <c r="DH157" t="s">
        <v>1069</v>
      </c>
      <c r="DI157" t="s">
        <v>1069</v>
      </c>
      <c r="DJ157" t="s">
        <v>1069</v>
      </c>
      <c r="DK157" t="s">
        <v>1069</v>
      </c>
      <c r="DL157" t="s">
        <v>1069</v>
      </c>
      <c r="DM157" t="s">
        <v>1069</v>
      </c>
      <c r="DN157">
        <v>0</v>
      </c>
      <c r="DO157">
        <v>0</v>
      </c>
      <c r="DP157">
        <v>1</v>
      </c>
      <c r="DQ157">
        <v>1</v>
      </c>
      <c r="DU157">
        <v>1010</v>
      </c>
      <c r="DV157" t="s">
        <v>1519</v>
      </c>
      <c r="DW157" t="s">
        <v>1519</v>
      </c>
      <c r="DX157">
        <v>1</v>
      </c>
      <c r="EE157">
        <v>27029022</v>
      </c>
      <c r="EF157">
        <v>2</v>
      </c>
      <c r="EG157" t="s">
        <v>1085</v>
      </c>
      <c r="EH157">
        <v>0</v>
      </c>
      <c r="EI157" t="s">
        <v>1069</v>
      </c>
      <c r="EJ157">
        <v>1</v>
      </c>
      <c r="EK157">
        <v>9001</v>
      </c>
      <c r="EL157" t="s">
        <v>1099</v>
      </c>
      <c r="EM157" t="s">
        <v>1100</v>
      </c>
      <c r="EO157" t="s">
        <v>1069</v>
      </c>
      <c r="EQ157">
        <v>0</v>
      </c>
      <c r="ER157">
        <v>4432.08</v>
      </c>
      <c r="ES157">
        <v>4432.08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209"/>
        <v>0</v>
      </c>
      <c r="FS157">
        <v>0</v>
      </c>
      <c r="FT157" t="s">
        <v>1089</v>
      </c>
      <c r="FU157" t="s">
        <v>1090</v>
      </c>
      <c r="FX157">
        <v>81</v>
      </c>
      <c r="FY157">
        <v>72.25</v>
      </c>
      <c r="GA157" t="s">
        <v>1069</v>
      </c>
      <c r="GD157">
        <v>0</v>
      </c>
      <c r="GF157">
        <v>1040353602</v>
      </c>
      <c r="GG157">
        <v>1</v>
      </c>
      <c r="GH157">
        <v>1</v>
      </c>
      <c r="GI157">
        <v>4</v>
      </c>
      <c r="GJ157">
        <v>0</v>
      </c>
      <c r="GK157">
        <f>ROUND(R157*(R12)/100,2)</f>
        <v>0</v>
      </c>
      <c r="GL157">
        <f t="shared" si="210"/>
        <v>0</v>
      </c>
      <c r="GM157">
        <f t="shared" si="211"/>
        <v>54160.02</v>
      </c>
      <c r="GN157">
        <f t="shared" si="212"/>
        <v>54160.02</v>
      </c>
      <c r="GO157">
        <f t="shared" si="213"/>
        <v>0</v>
      </c>
      <c r="GP157">
        <f t="shared" si="214"/>
        <v>0</v>
      </c>
      <c r="GR157">
        <v>0</v>
      </c>
      <c r="GS157">
        <v>3</v>
      </c>
      <c r="GT157">
        <v>0</v>
      </c>
      <c r="GU157" t="s">
        <v>1069</v>
      </c>
      <c r="GV157">
        <f t="shared" si="215"/>
        <v>0</v>
      </c>
      <c r="GW157">
        <v>1</v>
      </c>
      <c r="GX157">
        <f t="shared" si="216"/>
        <v>0</v>
      </c>
      <c r="HA157">
        <v>0</v>
      </c>
      <c r="HB157">
        <v>0</v>
      </c>
      <c r="HC157">
        <f t="shared" si="217"/>
        <v>0</v>
      </c>
      <c r="IK157">
        <v>0</v>
      </c>
    </row>
    <row r="158" spans="1:245">
      <c r="A158">
        <v>18</v>
      </c>
      <c r="B158">
        <v>1</v>
      </c>
      <c r="C158">
        <v>476</v>
      </c>
      <c r="E158" t="s">
        <v>142</v>
      </c>
      <c r="F158" t="s">
        <v>143</v>
      </c>
      <c r="G158" t="s">
        <v>144</v>
      </c>
      <c r="H158" t="s">
        <v>1519</v>
      </c>
      <c r="I158">
        <f>I156*J158</f>
        <v>1</v>
      </c>
      <c r="J158">
        <v>6.5061808718282377E-2</v>
      </c>
      <c r="O158">
        <f t="shared" si="184"/>
        <v>33306.89</v>
      </c>
      <c r="P158">
        <f t="shared" si="185"/>
        <v>33306.89</v>
      </c>
      <c r="Q158">
        <f t="shared" si="186"/>
        <v>0</v>
      </c>
      <c r="R158">
        <f t="shared" si="187"/>
        <v>0</v>
      </c>
      <c r="S158">
        <f t="shared" si="188"/>
        <v>0</v>
      </c>
      <c r="T158">
        <f t="shared" si="189"/>
        <v>0</v>
      </c>
      <c r="U158">
        <f t="shared" si="190"/>
        <v>0</v>
      </c>
      <c r="V158">
        <f t="shared" si="191"/>
        <v>0</v>
      </c>
      <c r="W158">
        <f t="shared" si="192"/>
        <v>0</v>
      </c>
      <c r="X158">
        <f t="shared" si="193"/>
        <v>0</v>
      </c>
      <c r="Y158">
        <f t="shared" si="194"/>
        <v>0</v>
      </c>
      <c r="AA158">
        <v>27906248</v>
      </c>
      <c r="AB158">
        <f t="shared" si="195"/>
        <v>5451.21</v>
      </c>
      <c r="AC158">
        <f t="shared" si="179"/>
        <v>5451.21</v>
      </c>
      <c r="AD158">
        <f>ROUND((((ET158)-(EU158))+AE158),2)</f>
        <v>0</v>
      </c>
      <c r="AE158">
        <f t="shared" si="218"/>
        <v>0</v>
      </c>
      <c r="AF158">
        <f t="shared" si="218"/>
        <v>0</v>
      </c>
      <c r="AG158">
        <f t="shared" si="196"/>
        <v>0</v>
      </c>
      <c r="AH158">
        <f t="shared" si="219"/>
        <v>0</v>
      </c>
      <c r="AI158">
        <f t="shared" si="219"/>
        <v>0</v>
      </c>
      <c r="AJ158">
        <f t="shared" si="197"/>
        <v>0</v>
      </c>
      <c r="AK158">
        <v>5451.21</v>
      </c>
      <c r="AL158">
        <v>5451.21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81</v>
      </c>
      <c r="AU158">
        <v>72</v>
      </c>
      <c r="AV158">
        <v>1</v>
      </c>
      <c r="AW158">
        <v>1</v>
      </c>
      <c r="AZ158">
        <v>6.11</v>
      </c>
      <c r="BA158">
        <v>1</v>
      </c>
      <c r="BB158">
        <v>1</v>
      </c>
      <c r="BC158">
        <v>6.11</v>
      </c>
      <c r="BD158" t="s">
        <v>1069</v>
      </c>
      <c r="BE158" t="s">
        <v>1069</v>
      </c>
      <c r="BF158" t="s">
        <v>1069</v>
      </c>
      <c r="BG158" t="s">
        <v>1069</v>
      </c>
      <c r="BH158">
        <v>3</v>
      </c>
      <c r="BI158">
        <v>1</v>
      </c>
      <c r="BJ158" t="s">
        <v>145</v>
      </c>
      <c r="BM158">
        <v>9001</v>
      </c>
      <c r="BN158">
        <v>0</v>
      </c>
      <c r="BO158" t="s">
        <v>1069</v>
      </c>
      <c r="BP158">
        <v>0</v>
      </c>
      <c r="BQ158">
        <v>2</v>
      </c>
      <c r="BR158">
        <v>0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1069</v>
      </c>
      <c r="BZ158">
        <v>90</v>
      </c>
      <c r="CA158">
        <v>85</v>
      </c>
      <c r="CE158">
        <v>0</v>
      </c>
      <c r="CF158">
        <v>0</v>
      </c>
      <c r="CG158">
        <v>0</v>
      </c>
      <c r="CM158">
        <v>0</v>
      </c>
      <c r="CN158" t="s">
        <v>1069</v>
      </c>
      <c r="CO158">
        <v>0</v>
      </c>
      <c r="CP158">
        <f t="shared" si="198"/>
        <v>33306.89</v>
      </c>
      <c r="CQ158">
        <f t="shared" si="199"/>
        <v>33306.893100000001</v>
      </c>
      <c r="CR158">
        <f t="shared" si="200"/>
        <v>0</v>
      </c>
      <c r="CS158">
        <f t="shared" si="201"/>
        <v>0</v>
      </c>
      <c r="CT158">
        <f t="shared" si="202"/>
        <v>0</v>
      </c>
      <c r="CU158">
        <f t="shared" si="203"/>
        <v>0</v>
      </c>
      <c r="CV158">
        <f t="shared" si="204"/>
        <v>0</v>
      </c>
      <c r="CW158">
        <f t="shared" si="205"/>
        <v>0</v>
      </c>
      <c r="CX158">
        <f t="shared" si="206"/>
        <v>0</v>
      </c>
      <c r="CY158">
        <f t="shared" si="207"/>
        <v>0</v>
      </c>
      <c r="CZ158">
        <f t="shared" si="208"/>
        <v>0</v>
      </c>
      <c r="DC158" t="s">
        <v>1069</v>
      </c>
      <c r="DD158" t="s">
        <v>1069</v>
      </c>
      <c r="DE158" t="s">
        <v>1069</v>
      </c>
      <c r="DF158" t="s">
        <v>1069</v>
      </c>
      <c r="DG158" t="s">
        <v>1069</v>
      </c>
      <c r="DH158" t="s">
        <v>1069</v>
      </c>
      <c r="DI158" t="s">
        <v>1069</v>
      </c>
      <c r="DJ158" t="s">
        <v>1069</v>
      </c>
      <c r="DK158" t="s">
        <v>1069</v>
      </c>
      <c r="DL158" t="s">
        <v>1069</v>
      </c>
      <c r="DM158" t="s">
        <v>1069</v>
      </c>
      <c r="DN158">
        <v>0</v>
      </c>
      <c r="DO158">
        <v>0</v>
      </c>
      <c r="DP158">
        <v>1</v>
      </c>
      <c r="DQ158">
        <v>1</v>
      </c>
      <c r="DU158">
        <v>1010</v>
      </c>
      <c r="DV158" t="s">
        <v>1519</v>
      </c>
      <c r="DW158" t="s">
        <v>1519</v>
      </c>
      <c r="DX158">
        <v>1</v>
      </c>
      <c r="EE158">
        <v>27029022</v>
      </c>
      <c r="EF158">
        <v>2</v>
      </c>
      <c r="EG158" t="s">
        <v>1085</v>
      </c>
      <c r="EH158">
        <v>0</v>
      </c>
      <c r="EI158" t="s">
        <v>1069</v>
      </c>
      <c r="EJ158">
        <v>1</v>
      </c>
      <c r="EK158">
        <v>9001</v>
      </c>
      <c r="EL158" t="s">
        <v>1099</v>
      </c>
      <c r="EM158" t="s">
        <v>1100</v>
      </c>
      <c r="EO158" t="s">
        <v>1069</v>
      </c>
      <c r="EQ158">
        <v>0</v>
      </c>
      <c r="ER158">
        <v>5451.21</v>
      </c>
      <c r="ES158">
        <v>5451.21</v>
      </c>
      <c r="ET158">
        <v>0</v>
      </c>
      <c r="EU158">
        <v>0</v>
      </c>
      <c r="EV158">
        <v>0</v>
      </c>
      <c r="EW158">
        <v>0</v>
      </c>
      <c r="EX158">
        <v>0</v>
      </c>
      <c r="FQ158">
        <v>0</v>
      </c>
      <c r="FR158">
        <f t="shared" si="209"/>
        <v>0</v>
      </c>
      <c r="FS158">
        <v>0</v>
      </c>
      <c r="FT158" t="s">
        <v>1089</v>
      </c>
      <c r="FU158" t="s">
        <v>1090</v>
      </c>
      <c r="FX158">
        <v>81</v>
      </c>
      <c r="FY158">
        <v>72.25</v>
      </c>
      <c r="GA158" t="s">
        <v>1069</v>
      </c>
      <c r="GD158">
        <v>0</v>
      </c>
      <c r="GF158">
        <v>1925021115</v>
      </c>
      <c r="GG158">
        <v>1</v>
      </c>
      <c r="GH158">
        <v>1</v>
      </c>
      <c r="GI158">
        <v>4</v>
      </c>
      <c r="GJ158">
        <v>0</v>
      </c>
      <c r="GK158">
        <f>ROUND(R158*(R12)/100,2)</f>
        <v>0</v>
      </c>
      <c r="GL158">
        <f t="shared" si="210"/>
        <v>0</v>
      </c>
      <c r="GM158">
        <f t="shared" si="211"/>
        <v>33306.89</v>
      </c>
      <c r="GN158">
        <f t="shared" si="212"/>
        <v>33306.89</v>
      </c>
      <c r="GO158">
        <f t="shared" si="213"/>
        <v>0</v>
      </c>
      <c r="GP158">
        <f t="shared" si="214"/>
        <v>0</v>
      </c>
      <c r="GR158">
        <v>0</v>
      </c>
      <c r="GS158">
        <v>3</v>
      </c>
      <c r="GT158">
        <v>0</v>
      </c>
      <c r="GU158" t="s">
        <v>1069</v>
      </c>
      <c r="GV158">
        <f t="shared" si="215"/>
        <v>0</v>
      </c>
      <c r="GW158">
        <v>1</v>
      </c>
      <c r="GX158">
        <f t="shared" si="216"/>
        <v>0</v>
      </c>
      <c r="HA158">
        <v>0</v>
      </c>
      <c r="HB158">
        <v>0</v>
      </c>
      <c r="HC158">
        <f t="shared" si="217"/>
        <v>0</v>
      </c>
      <c r="IK158">
        <v>0</v>
      </c>
    </row>
    <row r="159" spans="1:245">
      <c r="A159">
        <v>18</v>
      </c>
      <c r="B159">
        <v>1</v>
      </c>
      <c r="C159">
        <v>477</v>
      </c>
      <c r="E159" t="s">
        <v>146</v>
      </c>
      <c r="F159" t="s">
        <v>147</v>
      </c>
      <c r="G159" t="s">
        <v>148</v>
      </c>
      <c r="H159" t="s">
        <v>1519</v>
      </c>
      <c r="I159">
        <f>I156*J159</f>
        <v>2</v>
      </c>
      <c r="J159">
        <v>0.13012361743656475</v>
      </c>
      <c r="O159">
        <f t="shared" si="184"/>
        <v>72764.23</v>
      </c>
      <c r="P159">
        <f t="shared" si="185"/>
        <v>72764.23</v>
      </c>
      <c r="Q159">
        <f t="shared" si="186"/>
        <v>0</v>
      </c>
      <c r="R159">
        <f t="shared" si="187"/>
        <v>0</v>
      </c>
      <c r="S159">
        <f t="shared" si="188"/>
        <v>0</v>
      </c>
      <c r="T159">
        <f t="shared" si="189"/>
        <v>0</v>
      </c>
      <c r="U159">
        <f t="shared" si="190"/>
        <v>0</v>
      </c>
      <c r="V159">
        <f t="shared" si="191"/>
        <v>0</v>
      </c>
      <c r="W159">
        <f t="shared" si="192"/>
        <v>0</v>
      </c>
      <c r="X159">
        <f t="shared" si="193"/>
        <v>0</v>
      </c>
      <c r="Y159">
        <f t="shared" si="194"/>
        <v>0</v>
      </c>
      <c r="AA159">
        <v>27906248</v>
      </c>
      <c r="AB159">
        <f t="shared" si="195"/>
        <v>5954.52</v>
      </c>
      <c r="AC159">
        <f t="shared" si="179"/>
        <v>5954.52</v>
      </c>
      <c r="AD159">
        <f>ROUND((((ET159)-(EU159))+AE159),2)</f>
        <v>0</v>
      </c>
      <c r="AE159">
        <f t="shared" si="218"/>
        <v>0</v>
      </c>
      <c r="AF159">
        <f t="shared" si="218"/>
        <v>0</v>
      </c>
      <c r="AG159">
        <f t="shared" si="196"/>
        <v>0</v>
      </c>
      <c r="AH159">
        <f t="shared" si="219"/>
        <v>0</v>
      </c>
      <c r="AI159">
        <f t="shared" si="219"/>
        <v>0</v>
      </c>
      <c r="AJ159">
        <f t="shared" si="197"/>
        <v>0</v>
      </c>
      <c r="AK159">
        <v>5954.52</v>
      </c>
      <c r="AL159">
        <v>5954.52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81</v>
      </c>
      <c r="AU159">
        <v>72</v>
      </c>
      <c r="AV159">
        <v>1</v>
      </c>
      <c r="AW159">
        <v>1</v>
      </c>
      <c r="AZ159">
        <v>6.11</v>
      </c>
      <c r="BA159">
        <v>1</v>
      </c>
      <c r="BB159">
        <v>1</v>
      </c>
      <c r="BC159">
        <v>6.11</v>
      </c>
      <c r="BD159" t="s">
        <v>1069</v>
      </c>
      <c r="BE159" t="s">
        <v>1069</v>
      </c>
      <c r="BF159" t="s">
        <v>1069</v>
      </c>
      <c r="BG159" t="s">
        <v>1069</v>
      </c>
      <c r="BH159">
        <v>3</v>
      </c>
      <c r="BI159">
        <v>1</v>
      </c>
      <c r="BJ159" t="s">
        <v>149</v>
      </c>
      <c r="BM159">
        <v>9001</v>
      </c>
      <c r="BN159">
        <v>0</v>
      </c>
      <c r="BO159" t="s">
        <v>1069</v>
      </c>
      <c r="BP159">
        <v>0</v>
      </c>
      <c r="BQ159">
        <v>2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1069</v>
      </c>
      <c r="BZ159">
        <v>90</v>
      </c>
      <c r="CA159">
        <v>85</v>
      </c>
      <c r="CE159">
        <v>0</v>
      </c>
      <c r="CF159">
        <v>0</v>
      </c>
      <c r="CG159">
        <v>0</v>
      </c>
      <c r="CM159">
        <v>0</v>
      </c>
      <c r="CN159" t="s">
        <v>1069</v>
      </c>
      <c r="CO159">
        <v>0</v>
      </c>
      <c r="CP159">
        <f t="shared" si="198"/>
        <v>72764.23</v>
      </c>
      <c r="CQ159">
        <f t="shared" si="199"/>
        <v>36382.117200000008</v>
      </c>
      <c r="CR159">
        <f t="shared" si="200"/>
        <v>0</v>
      </c>
      <c r="CS159">
        <f t="shared" si="201"/>
        <v>0</v>
      </c>
      <c r="CT159">
        <f t="shared" si="202"/>
        <v>0</v>
      </c>
      <c r="CU159">
        <f t="shared" si="203"/>
        <v>0</v>
      </c>
      <c r="CV159">
        <f t="shared" si="204"/>
        <v>0</v>
      </c>
      <c r="CW159">
        <f t="shared" si="205"/>
        <v>0</v>
      </c>
      <c r="CX159">
        <f t="shared" si="206"/>
        <v>0</v>
      </c>
      <c r="CY159">
        <f t="shared" si="207"/>
        <v>0</v>
      </c>
      <c r="CZ159">
        <f t="shared" si="208"/>
        <v>0</v>
      </c>
      <c r="DC159" t="s">
        <v>1069</v>
      </c>
      <c r="DD159" t="s">
        <v>1069</v>
      </c>
      <c r="DE159" t="s">
        <v>1069</v>
      </c>
      <c r="DF159" t="s">
        <v>1069</v>
      </c>
      <c r="DG159" t="s">
        <v>1069</v>
      </c>
      <c r="DH159" t="s">
        <v>1069</v>
      </c>
      <c r="DI159" t="s">
        <v>1069</v>
      </c>
      <c r="DJ159" t="s">
        <v>1069</v>
      </c>
      <c r="DK159" t="s">
        <v>1069</v>
      </c>
      <c r="DL159" t="s">
        <v>1069</v>
      </c>
      <c r="DM159" t="s">
        <v>1069</v>
      </c>
      <c r="DN159">
        <v>0</v>
      </c>
      <c r="DO159">
        <v>0</v>
      </c>
      <c r="DP159">
        <v>1</v>
      </c>
      <c r="DQ159">
        <v>1</v>
      </c>
      <c r="DU159">
        <v>1010</v>
      </c>
      <c r="DV159" t="s">
        <v>1519</v>
      </c>
      <c r="DW159" t="s">
        <v>1519</v>
      </c>
      <c r="DX159">
        <v>1</v>
      </c>
      <c r="EE159">
        <v>27029022</v>
      </c>
      <c r="EF159">
        <v>2</v>
      </c>
      <c r="EG159" t="s">
        <v>1085</v>
      </c>
      <c r="EH159">
        <v>0</v>
      </c>
      <c r="EI159" t="s">
        <v>1069</v>
      </c>
      <c r="EJ159">
        <v>1</v>
      </c>
      <c r="EK159">
        <v>9001</v>
      </c>
      <c r="EL159" t="s">
        <v>1099</v>
      </c>
      <c r="EM159" t="s">
        <v>1100</v>
      </c>
      <c r="EO159" t="s">
        <v>1069</v>
      </c>
      <c r="EQ159">
        <v>0</v>
      </c>
      <c r="ER159">
        <v>5954.52</v>
      </c>
      <c r="ES159">
        <v>5954.52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209"/>
        <v>0</v>
      </c>
      <c r="FS159">
        <v>0</v>
      </c>
      <c r="FT159" t="s">
        <v>1089</v>
      </c>
      <c r="FU159" t="s">
        <v>1090</v>
      </c>
      <c r="FX159">
        <v>81</v>
      </c>
      <c r="FY159">
        <v>72.25</v>
      </c>
      <c r="GA159" t="s">
        <v>1069</v>
      </c>
      <c r="GD159">
        <v>0</v>
      </c>
      <c r="GF159">
        <v>715622479</v>
      </c>
      <c r="GG159">
        <v>1</v>
      </c>
      <c r="GH159">
        <v>1</v>
      </c>
      <c r="GI159">
        <v>4</v>
      </c>
      <c r="GJ159">
        <v>0</v>
      </c>
      <c r="GK159">
        <f>ROUND(R159*(R12)/100,2)</f>
        <v>0</v>
      </c>
      <c r="GL159">
        <f t="shared" si="210"/>
        <v>0</v>
      </c>
      <c r="GM159">
        <f t="shared" si="211"/>
        <v>72764.23</v>
      </c>
      <c r="GN159">
        <f t="shared" si="212"/>
        <v>72764.23</v>
      </c>
      <c r="GO159">
        <f t="shared" si="213"/>
        <v>0</v>
      </c>
      <c r="GP159">
        <f t="shared" si="214"/>
        <v>0</v>
      </c>
      <c r="GR159">
        <v>0</v>
      </c>
      <c r="GS159">
        <v>3</v>
      </c>
      <c r="GT159">
        <v>0</v>
      </c>
      <c r="GU159" t="s">
        <v>1069</v>
      </c>
      <c r="GV159">
        <f t="shared" si="215"/>
        <v>0</v>
      </c>
      <c r="GW159">
        <v>1</v>
      </c>
      <c r="GX159">
        <f t="shared" si="216"/>
        <v>0</v>
      </c>
      <c r="HA159">
        <v>0</v>
      </c>
      <c r="HB159">
        <v>0</v>
      </c>
      <c r="HC159">
        <f t="shared" si="217"/>
        <v>0</v>
      </c>
      <c r="IK159">
        <v>0</v>
      </c>
    </row>
    <row r="160" spans="1:245">
      <c r="A160">
        <v>18</v>
      </c>
      <c r="B160">
        <v>1</v>
      </c>
      <c r="C160">
        <v>472</v>
      </c>
      <c r="E160" t="s">
        <v>150</v>
      </c>
      <c r="F160" t="s">
        <v>151</v>
      </c>
      <c r="G160" t="s">
        <v>152</v>
      </c>
      <c r="H160" t="s">
        <v>1519</v>
      </c>
      <c r="I160">
        <f>I156*J160</f>
        <v>5</v>
      </c>
      <c r="J160">
        <v>0.32530904359141188</v>
      </c>
      <c r="O160">
        <f t="shared" si="184"/>
        <v>11340.16</v>
      </c>
      <c r="P160">
        <f t="shared" si="185"/>
        <v>11340.16</v>
      </c>
      <c r="Q160">
        <f t="shared" si="186"/>
        <v>0</v>
      </c>
      <c r="R160">
        <f t="shared" si="187"/>
        <v>0</v>
      </c>
      <c r="S160">
        <f t="shared" si="188"/>
        <v>0</v>
      </c>
      <c r="T160">
        <f t="shared" si="189"/>
        <v>0</v>
      </c>
      <c r="U160">
        <f t="shared" si="190"/>
        <v>0</v>
      </c>
      <c r="V160">
        <f t="shared" si="191"/>
        <v>0</v>
      </c>
      <c r="W160">
        <f t="shared" si="192"/>
        <v>0</v>
      </c>
      <c r="X160">
        <f t="shared" si="193"/>
        <v>0</v>
      </c>
      <c r="Y160">
        <f t="shared" si="194"/>
        <v>0</v>
      </c>
      <c r="AA160">
        <v>27906248</v>
      </c>
      <c r="AB160">
        <f t="shared" si="195"/>
        <v>371.2</v>
      </c>
      <c r="AC160">
        <f t="shared" si="179"/>
        <v>371.2</v>
      </c>
      <c r="AD160">
        <f>ROUND((((ET160)-(EU160))+AE160),2)</f>
        <v>0</v>
      </c>
      <c r="AE160">
        <f t="shared" si="218"/>
        <v>0</v>
      </c>
      <c r="AF160">
        <f t="shared" si="218"/>
        <v>0</v>
      </c>
      <c r="AG160">
        <f t="shared" si="196"/>
        <v>0</v>
      </c>
      <c r="AH160">
        <f t="shared" si="219"/>
        <v>0</v>
      </c>
      <c r="AI160">
        <f t="shared" si="219"/>
        <v>0</v>
      </c>
      <c r="AJ160">
        <f t="shared" si="197"/>
        <v>0</v>
      </c>
      <c r="AK160">
        <v>371.2</v>
      </c>
      <c r="AL160">
        <v>371.2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81</v>
      </c>
      <c r="AU160">
        <v>72</v>
      </c>
      <c r="AV160">
        <v>1</v>
      </c>
      <c r="AW160">
        <v>1</v>
      </c>
      <c r="AZ160">
        <v>6.11</v>
      </c>
      <c r="BA160">
        <v>1</v>
      </c>
      <c r="BB160">
        <v>1</v>
      </c>
      <c r="BC160">
        <v>6.11</v>
      </c>
      <c r="BD160" t="s">
        <v>1069</v>
      </c>
      <c r="BE160" t="s">
        <v>1069</v>
      </c>
      <c r="BF160" t="s">
        <v>1069</v>
      </c>
      <c r="BG160" t="s">
        <v>1069</v>
      </c>
      <c r="BH160">
        <v>3</v>
      </c>
      <c r="BI160">
        <v>1</v>
      </c>
      <c r="BJ160" t="s">
        <v>153</v>
      </c>
      <c r="BM160">
        <v>9001</v>
      </c>
      <c r="BN160">
        <v>0</v>
      </c>
      <c r="BO160" t="s">
        <v>1069</v>
      </c>
      <c r="BP160">
        <v>0</v>
      </c>
      <c r="BQ160">
        <v>2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1069</v>
      </c>
      <c r="BZ160">
        <v>90</v>
      </c>
      <c r="CA160">
        <v>85</v>
      </c>
      <c r="CE160">
        <v>0</v>
      </c>
      <c r="CF160">
        <v>0</v>
      </c>
      <c r="CG160">
        <v>0</v>
      </c>
      <c r="CM160">
        <v>0</v>
      </c>
      <c r="CN160" t="s">
        <v>1069</v>
      </c>
      <c r="CO160">
        <v>0</v>
      </c>
      <c r="CP160">
        <f t="shared" si="198"/>
        <v>11340.16</v>
      </c>
      <c r="CQ160">
        <f t="shared" si="199"/>
        <v>2268.0320000000002</v>
      </c>
      <c r="CR160">
        <f t="shared" si="200"/>
        <v>0</v>
      </c>
      <c r="CS160">
        <f t="shared" si="201"/>
        <v>0</v>
      </c>
      <c r="CT160">
        <f t="shared" si="202"/>
        <v>0</v>
      </c>
      <c r="CU160">
        <f t="shared" si="203"/>
        <v>0</v>
      </c>
      <c r="CV160">
        <f t="shared" si="204"/>
        <v>0</v>
      </c>
      <c r="CW160">
        <f t="shared" si="205"/>
        <v>0</v>
      </c>
      <c r="CX160">
        <f t="shared" si="206"/>
        <v>0</v>
      </c>
      <c r="CY160">
        <f t="shared" si="207"/>
        <v>0</v>
      </c>
      <c r="CZ160">
        <f t="shared" si="208"/>
        <v>0</v>
      </c>
      <c r="DC160" t="s">
        <v>1069</v>
      </c>
      <c r="DD160" t="s">
        <v>1069</v>
      </c>
      <c r="DE160" t="s">
        <v>1069</v>
      </c>
      <c r="DF160" t="s">
        <v>1069</v>
      </c>
      <c r="DG160" t="s">
        <v>1069</v>
      </c>
      <c r="DH160" t="s">
        <v>1069</v>
      </c>
      <c r="DI160" t="s">
        <v>1069</v>
      </c>
      <c r="DJ160" t="s">
        <v>1069</v>
      </c>
      <c r="DK160" t="s">
        <v>1069</v>
      </c>
      <c r="DL160" t="s">
        <v>1069</v>
      </c>
      <c r="DM160" t="s">
        <v>1069</v>
      </c>
      <c r="DN160">
        <v>0</v>
      </c>
      <c r="DO160">
        <v>0</v>
      </c>
      <c r="DP160">
        <v>1</v>
      </c>
      <c r="DQ160">
        <v>1</v>
      </c>
      <c r="DU160">
        <v>1010</v>
      </c>
      <c r="DV160" t="s">
        <v>1519</v>
      </c>
      <c r="DW160" t="s">
        <v>1519</v>
      </c>
      <c r="DX160">
        <v>1</v>
      </c>
      <c r="EE160">
        <v>27029022</v>
      </c>
      <c r="EF160">
        <v>2</v>
      </c>
      <c r="EG160" t="s">
        <v>1085</v>
      </c>
      <c r="EH160">
        <v>0</v>
      </c>
      <c r="EI160" t="s">
        <v>1069</v>
      </c>
      <c r="EJ160">
        <v>1</v>
      </c>
      <c r="EK160">
        <v>9001</v>
      </c>
      <c r="EL160" t="s">
        <v>1099</v>
      </c>
      <c r="EM160" t="s">
        <v>1100</v>
      </c>
      <c r="EO160" t="s">
        <v>1069</v>
      </c>
      <c r="EQ160">
        <v>0</v>
      </c>
      <c r="ER160">
        <v>371.2</v>
      </c>
      <c r="ES160">
        <v>371.2</v>
      </c>
      <c r="ET160">
        <v>0</v>
      </c>
      <c r="EU160">
        <v>0</v>
      </c>
      <c r="EV160">
        <v>0</v>
      </c>
      <c r="EW160">
        <v>0</v>
      </c>
      <c r="EX160">
        <v>0</v>
      </c>
      <c r="FQ160">
        <v>0</v>
      </c>
      <c r="FR160">
        <f t="shared" si="209"/>
        <v>0</v>
      </c>
      <c r="FS160">
        <v>0</v>
      </c>
      <c r="FT160" t="s">
        <v>1089</v>
      </c>
      <c r="FU160" t="s">
        <v>1090</v>
      </c>
      <c r="FX160">
        <v>81</v>
      </c>
      <c r="FY160">
        <v>72.25</v>
      </c>
      <c r="GA160" t="s">
        <v>1069</v>
      </c>
      <c r="GD160">
        <v>0</v>
      </c>
      <c r="GF160">
        <v>-1609859063</v>
      </c>
      <c r="GG160">
        <v>1</v>
      </c>
      <c r="GH160">
        <v>1</v>
      </c>
      <c r="GI160">
        <v>4</v>
      </c>
      <c r="GJ160">
        <v>0</v>
      </c>
      <c r="GK160">
        <f>ROUND(R160*(R12)/100,2)</f>
        <v>0</v>
      </c>
      <c r="GL160">
        <f t="shared" si="210"/>
        <v>0</v>
      </c>
      <c r="GM160">
        <f t="shared" si="211"/>
        <v>11340.16</v>
      </c>
      <c r="GN160">
        <f t="shared" si="212"/>
        <v>11340.16</v>
      </c>
      <c r="GO160">
        <f t="shared" si="213"/>
        <v>0</v>
      </c>
      <c r="GP160">
        <f t="shared" si="214"/>
        <v>0</v>
      </c>
      <c r="GR160">
        <v>0</v>
      </c>
      <c r="GS160">
        <v>3</v>
      </c>
      <c r="GT160">
        <v>0</v>
      </c>
      <c r="GU160" t="s">
        <v>1069</v>
      </c>
      <c r="GV160">
        <f t="shared" si="215"/>
        <v>0</v>
      </c>
      <c r="GW160">
        <v>1</v>
      </c>
      <c r="GX160">
        <f t="shared" si="216"/>
        <v>0</v>
      </c>
      <c r="HA160">
        <v>0</v>
      </c>
      <c r="HB160">
        <v>0</v>
      </c>
      <c r="HC160">
        <f t="shared" si="217"/>
        <v>0</v>
      </c>
      <c r="IK160">
        <v>0</v>
      </c>
    </row>
    <row r="161" spans="1:245">
      <c r="A161">
        <v>17</v>
      </c>
      <c r="B161">
        <v>1</v>
      </c>
      <c r="C161">
        <f ca="1">ROW(SmtRes!A486)</f>
        <v>486</v>
      </c>
      <c r="D161">
        <f ca="1">ROW(EtalonRes!A483)</f>
        <v>483</v>
      </c>
      <c r="E161" t="s">
        <v>154</v>
      </c>
      <c r="F161" t="s">
        <v>1146</v>
      </c>
      <c r="G161" t="s">
        <v>155</v>
      </c>
      <c r="H161" t="s">
        <v>1081</v>
      </c>
      <c r="I161">
        <f>ROUND((1+4.76+2.94+3.94+2.18+2.34+0.75)/100,9)</f>
        <v>0.17910000000000001</v>
      </c>
      <c r="J161">
        <v>0</v>
      </c>
      <c r="O161">
        <f t="shared" si="184"/>
        <v>9150.23</v>
      </c>
      <c r="P161">
        <f t="shared" si="185"/>
        <v>7623.57</v>
      </c>
      <c r="Q161">
        <f t="shared" si="186"/>
        <v>206.11</v>
      </c>
      <c r="R161">
        <f t="shared" si="187"/>
        <v>28.07</v>
      </c>
      <c r="S161">
        <f t="shared" si="188"/>
        <v>1320.55</v>
      </c>
      <c r="T161">
        <f t="shared" si="189"/>
        <v>0</v>
      </c>
      <c r="U161">
        <f t="shared" si="190"/>
        <v>26.715720149999999</v>
      </c>
      <c r="V161">
        <f t="shared" si="191"/>
        <v>0.36043875000000003</v>
      </c>
      <c r="W161">
        <f t="shared" si="192"/>
        <v>0</v>
      </c>
      <c r="X161">
        <f t="shared" si="193"/>
        <v>1429.54</v>
      </c>
      <c r="Y161">
        <f t="shared" si="194"/>
        <v>728.25</v>
      </c>
      <c r="AA161">
        <v>27906248</v>
      </c>
      <c r="AB161">
        <f t="shared" si="195"/>
        <v>8361.7099999999991</v>
      </c>
      <c r="AC161">
        <f t="shared" si="179"/>
        <v>6966.61</v>
      </c>
      <c r="AD161">
        <f>ROUND(((((ET161*1.25))-((EU161*1.25)))+AE161),2)</f>
        <v>188.35</v>
      </c>
      <c r="AE161">
        <f>ROUND(((EU161*1.25)),2)</f>
        <v>25.65</v>
      </c>
      <c r="AF161">
        <f>ROUND(((EV161*1.15)),2)</f>
        <v>1206.75</v>
      </c>
      <c r="AG161">
        <f t="shared" si="196"/>
        <v>0</v>
      </c>
      <c r="AH161">
        <f>((EW161*1.15))</f>
        <v>149.16649999999998</v>
      </c>
      <c r="AI161">
        <f>((EX161*1.25))</f>
        <v>2.0125000000000002</v>
      </c>
      <c r="AJ161">
        <f t="shared" si="197"/>
        <v>0</v>
      </c>
      <c r="AK161">
        <v>8166.64</v>
      </c>
      <c r="AL161">
        <v>6966.61</v>
      </c>
      <c r="AM161">
        <v>150.68</v>
      </c>
      <c r="AN161">
        <v>20.52</v>
      </c>
      <c r="AO161">
        <v>1049.3499999999999</v>
      </c>
      <c r="AP161">
        <v>0</v>
      </c>
      <c r="AQ161">
        <v>129.71</v>
      </c>
      <c r="AR161">
        <v>1.61</v>
      </c>
      <c r="AS161">
        <v>0</v>
      </c>
      <c r="AT161">
        <v>106</v>
      </c>
      <c r="AU161">
        <v>54</v>
      </c>
      <c r="AV161">
        <v>1</v>
      </c>
      <c r="AW161">
        <v>1</v>
      </c>
      <c r="AZ161">
        <v>6.11</v>
      </c>
      <c r="BA161">
        <v>6.11</v>
      </c>
      <c r="BB161">
        <v>6.11</v>
      </c>
      <c r="BC161">
        <v>6.11</v>
      </c>
      <c r="BD161" t="s">
        <v>1069</v>
      </c>
      <c r="BE161" t="s">
        <v>1069</v>
      </c>
      <c r="BF161" t="s">
        <v>1069</v>
      </c>
      <c r="BG161" t="s">
        <v>1069</v>
      </c>
      <c r="BH161">
        <v>0</v>
      </c>
      <c r="BI161">
        <v>1</v>
      </c>
      <c r="BJ161" t="s">
        <v>1148</v>
      </c>
      <c r="BM161">
        <v>10001</v>
      </c>
      <c r="BN161">
        <v>0</v>
      </c>
      <c r="BO161" t="s">
        <v>1069</v>
      </c>
      <c r="BP161">
        <v>0</v>
      </c>
      <c r="BQ161">
        <v>2</v>
      </c>
      <c r="BR161">
        <v>0</v>
      </c>
      <c r="BS161">
        <v>6.11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1069</v>
      </c>
      <c r="BZ161">
        <v>118</v>
      </c>
      <c r="CA161">
        <v>63</v>
      </c>
      <c r="CE161">
        <v>0</v>
      </c>
      <c r="CF161">
        <v>0</v>
      </c>
      <c r="CG161">
        <v>0</v>
      </c>
      <c r="CM161">
        <v>0</v>
      </c>
      <c r="CN161" t="s">
        <v>359</v>
      </c>
      <c r="CO161">
        <v>0</v>
      </c>
      <c r="CP161">
        <f t="shared" si="198"/>
        <v>9150.23</v>
      </c>
      <c r="CQ161">
        <f t="shared" si="199"/>
        <v>42565.987099999998</v>
      </c>
      <c r="CR161">
        <f t="shared" si="200"/>
        <v>1150.8185000000001</v>
      </c>
      <c r="CS161">
        <f t="shared" si="201"/>
        <v>156.72149999999999</v>
      </c>
      <c r="CT161">
        <f t="shared" si="202"/>
        <v>7373.2425000000003</v>
      </c>
      <c r="CU161">
        <f t="shared" si="203"/>
        <v>0</v>
      </c>
      <c r="CV161">
        <f t="shared" si="204"/>
        <v>149.16649999999998</v>
      </c>
      <c r="CW161">
        <f t="shared" si="205"/>
        <v>2.0125000000000002</v>
      </c>
      <c r="CX161">
        <f t="shared" si="206"/>
        <v>0</v>
      </c>
      <c r="CY161">
        <f t="shared" si="207"/>
        <v>1429.5372</v>
      </c>
      <c r="CZ161">
        <f t="shared" si="208"/>
        <v>728.25479999999993</v>
      </c>
      <c r="DC161" t="s">
        <v>1069</v>
      </c>
      <c r="DD161" t="s">
        <v>1069</v>
      </c>
      <c r="DE161" t="s">
        <v>1083</v>
      </c>
      <c r="DF161" t="s">
        <v>1083</v>
      </c>
      <c r="DG161" t="s">
        <v>1084</v>
      </c>
      <c r="DH161" t="s">
        <v>1069</v>
      </c>
      <c r="DI161" t="s">
        <v>1084</v>
      </c>
      <c r="DJ161" t="s">
        <v>1083</v>
      </c>
      <c r="DK161" t="s">
        <v>1069</v>
      </c>
      <c r="DL161" t="s">
        <v>1069</v>
      </c>
      <c r="DM161" t="s">
        <v>1069</v>
      </c>
      <c r="DN161">
        <v>0</v>
      </c>
      <c r="DO161">
        <v>0</v>
      </c>
      <c r="DP161">
        <v>1</v>
      </c>
      <c r="DQ161">
        <v>1</v>
      </c>
      <c r="DU161">
        <v>1005</v>
      </c>
      <c r="DV161" t="s">
        <v>1081</v>
      </c>
      <c r="DW161" t="s">
        <v>1081</v>
      </c>
      <c r="DX161">
        <v>100</v>
      </c>
      <c r="EE161">
        <v>27029023</v>
      </c>
      <c r="EF161">
        <v>2</v>
      </c>
      <c r="EG161" t="s">
        <v>1085</v>
      </c>
      <c r="EH161">
        <v>0</v>
      </c>
      <c r="EI161" t="s">
        <v>1069</v>
      </c>
      <c r="EJ161">
        <v>1</v>
      </c>
      <c r="EK161">
        <v>10001</v>
      </c>
      <c r="EL161" t="s">
        <v>1138</v>
      </c>
      <c r="EM161" t="s">
        <v>1139</v>
      </c>
      <c r="EO161" t="s">
        <v>1088</v>
      </c>
      <c r="EQ161">
        <v>131072</v>
      </c>
      <c r="ER161">
        <v>8166.64</v>
      </c>
      <c r="ES161">
        <v>6966.61</v>
      </c>
      <c r="ET161">
        <v>150.68</v>
      </c>
      <c r="EU161">
        <v>20.52</v>
      </c>
      <c r="EV161">
        <v>1049.3499999999999</v>
      </c>
      <c r="EW161">
        <v>129.71</v>
      </c>
      <c r="EX161">
        <v>1.61</v>
      </c>
      <c r="EY161">
        <v>0</v>
      </c>
      <c r="FQ161">
        <v>0</v>
      </c>
      <c r="FR161">
        <f t="shared" si="209"/>
        <v>0</v>
      </c>
      <c r="FS161">
        <v>0</v>
      </c>
      <c r="FT161" t="s">
        <v>1089</v>
      </c>
      <c r="FU161" t="s">
        <v>1090</v>
      </c>
      <c r="FX161">
        <v>106.2</v>
      </c>
      <c r="FY161">
        <v>53.55</v>
      </c>
      <c r="GA161" t="s">
        <v>1069</v>
      </c>
      <c r="GD161">
        <v>0</v>
      </c>
      <c r="GF161">
        <v>-658175912</v>
      </c>
      <c r="GG161">
        <v>1</v>
      </c>
      <c r="GH161">
        <v>1</v>
      </c>
      <c r="GI161">
        <v>4</v>
      </c>
      <c r="GJ161">
        <v>0</v>
      </c>
      <c r="GK161">
        <f>ROUND(R161*(R12)/100,2)</f>
        <v>0</v>
      </c>
      <c r="GL161">
        <f t="shared" si="210"/>
        <v>0</v>
      </c>
      <c r="GM161">
        <f t="shared" si="211"/>
        <v>11308.02</v>
      </c>
      <c r="GN161">
        <f t="shared" si="212"/>
        <v>11308.02</v>
      </c>
      <c r="GO161">
        <f t="shared" si="213"/>
        <v>0</v>
      </c>
      <c r="GP161">
        <f t="shared" si="214"/>
        <v>0</v>
      </c>
      <c r="GR161">
        <v>0</v>
      </c>
      <c r="GS161">
        <v>3</v>
      </c>
      <c r="GT161">
        <v>0</v>
      </c>
      <c r="GU161" t="s">
        <v>1069</v>
      </c>
      <c r="GV161">
        <f t="shared" si="215"/>
        <v>0</v>
      </c>
      <c r="GW161">
        <v>1</v>
      </c>
      <c r="GX161">
        <f t="shared" si="216"/>
        <v>0</v>
      </c>
      <c r="HA161">
        <v>0</v>
      </c>
      <c r="HB161">
        <v>0</v>
      </c>
      <c r="HC161">
        <f t="shared" si="217"/>
        <v>0</v>
      </c>
      <c r="IK161">
        <v>0</v>
      </c>
    </row>
    <row r="162" spans="1:245">
      <c r="A162">
        <v>17</v>
      </c>
      <c r="B162">
        <v>1</v>
      </c>
      <c r="C162">
        <f ca="1">ROW(SmtRes!A494)</f>
        <v>494</v>
      </c>
      <c r="D162">
        <f ca="1">ROW(EtalonRes!A491)</f>
        <v>491</v>
      </c>
      <c r="E162" t="s">
        <v>156</v>
      </c>
      <c r="F162" t="s">
        <v>1152</v>
      </c>
      <c r="G162" t="s">
        <v>157</v>
      </c>
      <c r="H162" t="s">
        <v>1131</v>
      </c>
      <c r="I162">
        <v>16.8</v>
      </c>
      <c r="J162">
        <v>0</v>
      </c>
      <c r="O162">
        <f t="shared" si="184"/>
        <v>46023.25</v>
      </c>
      <c r="P162">
        <f t="shared" si="185"/>
        <v>40883.67</v>
      </c>
      <c r="Q162">
        <f t="shared" si="186"/>
        <v>506.05</v>
      </c>
      <c r="R162">
        <f t="shared" si="187"/>
        <v>90.33</v>
      </c>
      <c r="S162">
        <f t="shared" si="188"/>
        <v>4633.53</v>
      </c>
      <c r="T162">
        <f t="shared" si="189"/>
        <v>0</v>
      </c>
      <c r="U162">
        <f t="shared" si="190"/>
        <v>78.825599999999994</v>
      </c>
      <c r="V162">
        <f t="shared" si="191"/>
        <v>1.26</v>
      </c>
      <c r="W162">
        <f t="shared" si="192"/>
        <v>0</v>
      </c>
      <c r="X162">
        <f t="shared" si="193"/>
        <v>5007.29</v>
      </c>
      <c r="Y162">
        <f t="shared" si="194"/>
        <v>2550.88</v>
      </c>
      <c r="AA162">
        <v>27906248</v>
      </c>
      <c r="AB162">
        <f t="shared" si="195"/>
        <v>448.36</v>
      </c>
      <c r="AC162">
        <f t="shared" si="179"/>
        <v>398.29</v>
      </c>
      <c r="AD162">
        <f>ROUND(((((ET162*1.25))-((EU162*1.25)))+AE162),2)</f>
        <v>4.93</v>
      </c>
      <c r="AE162">
        <f>ROUND(((EU162*1.25)),2)</f>
        <v>0.88</v>
      </c>
      <c r="AF162">
        <f>ROUND(((EV162*1.15)),2)</f>
        <v>45.14</v>
      </c>
      <c r="AG162">
        <f t="shared" si="196"/>
        <v>0</v>
      </c>
      <c r="AH162">
        <f>((EW162*1.15))</f>
        <v>4.6919999999999993</v>
      </c>
      <c r="AI162">
        <f>((EX162*1.25))</f>
        <v>7.4999999999999997E-2</v>
      </c>
      <c r="AJ162">
        <f t="shared" si="197"/>
        <v>0</v>
      </c>
      <c r="AK162">
        <v>441.48</v>
      </c>
      <c r="AL162">
        <v>398.29</v>
      </c>
      <c r="AM162">
        <v>3.94</v>
      </c>
      <c r="AN162">
        <v>0.7</v>
      </c>
      <c r="AO162">
        <v>39.25</v>
      </c>
      <c r="AP162">
        <v>0</v>
      </c>
      <c r="AQ162">
        <v>4.08</v>
      </c>
      <c r="AR162">
        <v>0.06</v>
      </c>
      <c r="AS162">
        <v>0</v>
      </c>
      <c r="AT162">
        <v>106</v>
      </c>
      <c r="AU162">
        <v>54</v>
      </c>
      <c r="AV162">
        <v>1</v>
      </c>
      <c r="AW162">
        <v>1</v>
      </c>
      <c r="AZ162">
        <v>6.11</v>
      </c>
      <c r="BA162">
        <v>6.11</v>
      </c>
      <c r="BB162">
        <v>6.11</v>
      </c>
      <c r="BC162">
        <v>6.11</v>
      </c>
      <c r="BD162" t="s">
        <v>1069</v>
      </c>
      <c r="BE162" t="s">
        <v>1069</v>
      </c>
      <c r="BF162" t="s">
        <v>1069</v>
      </c>
      <c r="BG162" t="s">
        <v>1069</v>
      </c>
      <c r="BH162">
        <v>0</v>
      </c>
      <c r="BI162">
        <v>1</v>
      </c>
      <c r="BJ162" t="s">
        <v>1154</v>
      </c>
      <c r="BM162">
        <v>10001</v>
      </c>
      <c r="BN162">
        <v>0</v>
      </c>
      <c r="BO162" t="s">
        <v>1069</v>
      </c>
      <c r="BP162">
        <v>0</v>
      </c>
      <c r="BQ162">
        <v>2</v>
      </c>
      <c r="BR162">
        <v>0</v>
      </c>
      <c r="BS162">
        <v>6.11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1069</v>
      </c>
      <c r="BZ162">
        <v>118</v>
      </c>
      <c r="CA162">
        <v>63</v>
      </c>
      <c r="CE162">
        <v>0</v>
      </c>
      <c r="CF162">
        <v>0</v>
      </c>
      <c r="CG162">
        <v>0</v>
      </c>
      <c r="CM162">
        <v>0</v>
      </c>
      <c r="CN162" t="s">
        <v>359</v>
      </c>
      <c r="CO162">
        <v>0</v>
      </c>
      <c r="CP162">
        <f t="shared" si="198"/>
        <v>46023.25</v>
      </c>
      <c r="CQ162">
        <f t="shared" si="199"/>
        <v>2433.5519000000004</v>
      </c>
      <c r="CR162">
        <f t="shared" si="200"/>
        <v>30.122299999999999</v>
      </c>
      <c r="CS162">
        <f t="shared" si="201"/>
        <v>5.3768000000000002</v>
      </c>
      <c r="CT162">
        <f t="shared" si="202"/>
        <v>275.80540000000002</v>
      </c>
      <c r="CU162">
        <f t="shared" si="203"/>
        <v>0</v>
      </c>
      <c r="CV162">
        <f t="shared" si="204"/>
        <v>4.6919999999999993</v>
      </c>
      <c r="CW162">
        <f t="shared" si="205"/>
        <v>7.4999999999999997E-2</v>
      </c>
      <c r="CX162">
        <f t="shared" si="206"/>
        <v>0</v>
      </c>
      <c r="CY162">
        <f t="shared" si="207"/>
        <v>5007.2915999999996</v>
      </c>
      <c r="CZ162">
        <f t="shared" si="208"/>
        <v>2550.8843999999999</v>
      </c>
      <c r="DC162" t="s">
        <v>1069</v>
      </c>
      <c r="DD162" t="s">
        <v>1069</v>
      </c>
      <c r="DE162" t="s">
        <v>1083</v>
      </c>
      <c r="DF162" t="s">
        <v>1083</v>
      </c>
      <c r="DG162" t="s">
        <v>1084</v>
      </c>
      <c r="DH162" t="s">
        <v>1069</v>
      </c>
      <c r="DI162" t="s">
        <v>1084</v>
      </c>
      <c r="DJ162" t="s">
        <v>1083</v>
      </c>
      <c r="DK162" t="s">
        <v>1069</v>
      </c>
      <c r="DL162" t="s">
        <v>1069</v>
      </c>
      <c r="DM162" t="s">
        <v>1069</v>
      </c>
      <c r="DN162">
        <v>0</v>
      </c>
      <c r="DO162">
        <v>0</v>
      </c>
      <c r="DP162">
        <v>1</v>
      </c>
      <c r="DQ162">
        <v>1</v>
      </c>
      <c r="DU162">
        <v>1005</v>
      </c>
      <c r="DV162" t="s">
        <v>1131</v>
      </c>
      <c r="DW162" t="s">
        <v>1131</v>
      </c>
      <c r="DX162">
        <v>1</v>
      </c>
      <c r="EE162">
        <v>27029023</v>
      </c>
      <c r="EF162">
        <v>2</v>
      </c>
      <c r="EG162" t="s">
        <v>1085</v>
      </c>
      <c r="EH162">
        <v>0</v>
      </c>
      <c r="EI162" t="s">
        <v>1069</v>
      </c>
      <c r="EJ162">
        <v>1</v>
      </c>
      <c r="EK162">
        <v>10001</v>
      </c>
      <c r="EL162" t="s">
        <v>1138</v>
      </c>
      <c r="EM162" t="s">
        <v>1139</v>
      </c>
      <c r="EO162" t="s">
        <v>1088</v>
      </c>
      <c r="EQ162">
        <v>131072</v>
      </c>
      <c r="ER162">
        <v>441.48</v>
      </c>
      <c r="ES162">
        <v>398.29</v>
      </c>
      <c r="ET162">
        <v>3.94</v>
      </c>
      <c r="EU162">
        <v>0.7</v>
      </c>
      <c r="EV162">
        <v>39.25</v>
      </c>
      <c r="EW162">
        <v>4.08</v>
      </c>
      <c r="EX162">
        <v>0.06</v>
      </c>
      <c r="EY162">
        <v>0</v>
      </c>
      <c r="FQ162">
        <v>0</v>
      </c>
      <c r="FR162">
        <f t="shared" si="209"/>
        <v>0</v>
      </c>
      <c r="FS162">
        <v>0</v>
      </c>
      <c r="FT162" t="s">
        <v>1089</v>
      </c>
      <c r="FU162" t="s">
        <v>1090</v>
      </c>
      <c r="FX162">
        <v>106.2</v>
      </c>
      <c r="FY162">
        <v>53.55</v>
      </c>
      <c r="GA162" t="s">
        <v>1069</v>
      </c>
      <c r="GD162">
        <v>0</v>
      </c>
      <c r="GF162">
        <v>1303074428</v>
      </c>
      <c r="GG162">
        <v>1</v>
      </c>
      <c r="GH162">
        <v>1</v>
      </c>
      <c r="GI162">
        <v>4</v>
      </c>
      <c r="GJ162">
        <v>0</v>
      </c>
      <c r="GK162">
        <f>ROUND(R162*(R12)/100,2)</f>
        <v>0</v>
      </c>
      <c r="GL162">
        <f t="shared" si="210"/>
        <v>0</v>
      </c>
      <c r="GM162">
        <f t="shared" si="211"/>
        <v>53581.42</v>
      </c>
      <c r="GN162">
        <f t="shared" si="212"/>
        <v>53581.42</v>
      </c>
      <c r="GO162">
        <f t="shared" si="213"/>
        <v>0</v>
      </c>
      <c r="GP162">
        <f t="shared" si="214"/>
        <v>0</v>
      </c>
      <c r="GR162">
        <v>0</v>
      </c>
      <c r="GS162">
        <v>3</v>
      </c>
      <c r="GT162">
        <v>0</v>
      </c>
      <c r="GU162" t="s">
        <v>1069</v>
      </c>
      <c r="GV162">
        <f t="shared" si="215"/>
        <v>0</v>
      </c>
      <c r="GW162">
        <v>1</v>
      </c>
      <c r="GX162">
        <f t="shared" si="216"/>
        <v>0</v>
      </c>
      <c r="HA162">
        <v>0</v>
      </c>
      <c r="HB162">
        <v>0</v>
      </c>
      <c r="HC162">
        <f t="shared" si="217"/>
        <v>0</v>
      </c>
      <c r="IK162">
        <v>0</v>
      </c>
    </row>
    <row r="163" spans="1:245">
      <c r="A163">
        <v>18</v>
      </c>
      <c r="B163">
        <v>1</v>
      </c>
      <c r="C163">
        <v>490</v>
      </c>
      <c r="E163" t="s">
        <v>158</v>
      </c>
      <c r="F163" t="s">
        <v>159</v>
      </c>
      <c r="G163" t="s">
        <v>160</v>
      </c>
      <c r="H163" t="s">
        <v>1094</v>
      </c>
      <c r="I163">
        <f>I162*J163</f>
        <v>-4.1999999999999997E-3</v>
      </c>
      <c r="J163">
        <v>-2.4999999999999995E-4</v>
      </c>
      <c r="O163">
        <f t="shared" si="184"/>
        <v>-307.38</v>
      </c>
      <c r="P163">
        <f t="shared" si="185"/>
        <v>-307.38</v>
      </c>
      <c r="Q163">
        <f t="shared" si="186"/>
        <v>0</v>
      </c>
      <c r="R163">
        <f t="shared" si="187"/>
        <v>0</v>
      </c>
      <c r="S163">
        <f t="shared" si="188"/>
        <v>0</v>
      </c>
      <c r="T163">
        <f t="shared" si="189"/>
        <v>0</v>
      </c>
      <c r="U163">
        <f t="shared" si="190"/>
        <v>0</v>
      </c>
      <c r="V163">
        <f t="shared" si="191"/>
        <v>0</v>
      </c>
      <c r="W163">
        <f t="shared" si="192"/>
        <v>0</v>
      </c>
      <c r="X163">
        <f t="shared" si="193"/>
        <v>0</v>
      </c>
      <c r="Y163">
        <f t="shared" si="194"/>
        <v>0</v>
      </c>
      <c r="AA163">
        <v>27906248</v>
      </c>
      <c r="AB163">
        <f t="shared" si="195"/>
        <v>11978</v>
      </c>
      <c r="AC163">
        <f t="shared" si="179"/>
        <v>11978</v>
      </c>
      <c r="AD163">
        <f>ROUND((((ET163)-(EU163))+AE163),2)</f>
        <v>0</v>
      </c>
      <c r="AE163">
        <f t="shared" ref="AE163:AF167" si="220">ROUND((EU163),2)</f>
        <v>0</v>
      </c>
      <c r="AF163">
        <f t="shared" si="220"/>
        <v>0</v>
      </c>
      <c r="AG163">
        <f t="shared" si="196"/>
        <v>0</v>
      </c>
      <c r="AH163">
        <f t="shared" ref="AH163:AI167" si="221">(EW163)</f>
        <v>0</v>
      </c>
      <c r="AI163">
        <f t="shared" si="221"/>
        <v>0</v>
      </c>
      <c r="AJ163">
        <f t="shared" si="197"/>
        <v>0</v>
      </c>
      <c r="AK163">
        <v>11978</v>
      </c>
      <c r="AL163">
        <v>11978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106</v>
      </c>
      <c r="AU163">
        <v>54</v>
      </c>
      <c r="AV163">
        <v>1</v>
      </c>
      <c r="AW163">
        <v>1</v>
      </c>
      <c r="AZ163">
        <v>6.11</v>
      </c>
      <c r="BA163">
        <v>1</v>
      </c>
      <c r="BB163">
        <v>1</v>
      </c>
      <c r="BC163">
        <v>6.11</v>
      </c>
      <c r="BD163" t="s">
        <v>1069</v>
      </c>
      <c r="BE163" t="s">
        <v>1069</v>
      </c>
      <c r="BF163" t="s">
        <v>1069</v>
      </c>
      <c r="BG163" t="s">
        <v>1069</v>
      </c>
      <c r="BH163">
        <v>3</v>
      </c>
      <c r="BI163">
        <v>1</v>
      </c>
      <c r="BJ163" t="s">
        <v>161</v>
      </c>
      <c r="BM163">
        <v>10001</v>
      </c>
      <c r="BN163">
        <v>0</v>
      </c>
      <c r="BO163" t="s">
        <v>1069</v>
      </c>
      <c r="BP163">
        <v>0</v>
      </c>
      <c r="BQ163">
        <v>2</v>
      </c>
      <c r="BR163">
        <v>1</v>
      </c>
      <c r="BS163">
        <v>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1069</v>
      </c>
      <c r="BZ163">
        <v>118</v>
      </c>
      <c r="CA163">
        <v>63</v>
      </c>
      <c r="CE163">
        <v>0</v>
      </c>
      <c r="CF163">
        <v>0</v>
      </c>
      <c r="CG163">
        <v>0</v>
      </c>
      <c r="CM163">
        <v>0</v>
      </c>
      <c r="CN163" t="s">
        <v>1069</v>
      </c>
      <c r="CO163">
        <v>0</v>
      </c>
      <c r="CP163">
        <f t="shared" si="198"/>
        <v>-307.38</v>
      </c>
      <c r="CQ163">
        <f t="shared" si="199"/>
        <v>73185.58</v>
      </c>
      <c r="CR163">
        <f t="shared" si="200"/>
        <v>0</v>
      </c>
      <c r="CS163">
        <f t="shared" si="201"/>
        <v>0</v>
      </c>
      <c r="CT163">
        <f t="shared" si="202"/>
        <v>0</v>
      </c>
      <c r="CU163">
        <f t="shared" si="203"/>
        <v>0</v>
      </c>
      <c r="CV163">
        <f t="shared" si="204"/>
        <v>0</v>
      </c>
      <c r="CW163">
        <f t="shared" si="205"/>
        <v>0</v>
      </c>
      <c r="CX163">
        <f t="shared" si="206"/>
        <v>0</v>
      </c>
      <c r="CY163">
        <f t="shared" si="207"/>
        <v>0</v>
      </c>
      <c r="CZ163">
        <f t="shared" si="208"/>
        <v>0</v>
      </c>
      <c r="DC163" t="s">
        <v>1069</v>
      </c>
      <c r="DD163" t="s">
        <v>1069</v>
      </c>
      <c r="DE163" t="s">
        <v>1069</v>
      </c>
      <c r="DF163" t="s">
        <v>1069</v>
      </c>
      <c r="DG163" t="s">
        <v>1069</v>
      </c>
      <c r="DH163" t="s">
        <v>1069</v>
      </c>
      <c r="DI163" t="s">
        <v>1069</v>
      </c>
      <c r="DJ163" t="s">
        <v>1069</v>
      </c>
      <c r="DK163" t="s">
        <v>1069</v>
      </c>
      <c r="DL163" t="s">
        <v>1069</v>
      </c>
      <c r="DM163" t="s">
        <v>1069</v>
      </c>
      <c r="DN163">
        <v>0</v>
      </c>
      <c r="DO163">
        <v>0</v>
      </c>
      <c r="DP163">
        <v>1</v>
      </c>
      <c r="DQ163">
        <v>1</v>
      </c>
      <c r="DU163">
        <v>1009</v>
      </c>
      <c r="DV163" t="s">
        <v>1094</v>
      </c>
      <c r="DW163" t="s">
        <v>1094</v>
      </c>
      <c r="DX163">
        <v>1000</v>
      </c>
      <c r="EE163">
        <v>27029023</v>
      </c>
      <c r="EF163">
        <v>2</v>
      </c>
      <c r="EG163" t="s">
        <v>1085</v>
      </c>
      <c r="EH163">
        <v>0</v>
      </c>
      <c r="EI163" t="s">
        <v>1069</v>
      </c>
      <c r="EJ163">
        <v>1</v>
      </c>
      <c r="EK163">
        <v>10001</v>
      </c>
      <c r="EL163" t="s">
        <v>1138</v>
      </c>
      <c r="EM163" t="s">
        <v>1139</v>
      </c>
      <c r="EO163" t="s">
        <v>1069</v>
      </c>
      <c r="EQ163">
        <v>0</v>
      </c>
      <c r="ER163">
        <v>11978</v>
      </c>
      <c r="ES163">
        <v>11978</v>
      </c>
      <c r="ET163">
        <v>0</v>
      </c>
      <c r="EU163">
        <v>0</v>
      </c>
      <c r="EV163">
        <v>0</v>
      </c>
      <c r="EW163">
        <v>0</v>
      </c>
      <c r="EX163">
        <v>0</v>
      </c>
      <c r="FQ163">
        <v>0</v>
      </c>
      <c r="FR163">
        <f t="shared" si="209"/>
        <v>0</v>
      </c>
      <c r="FS163">
        <v>0</v>
      </c>
      <c r="FT163" t="s">
        <v>1089</v>
      </c>
      <c r="FU163" t="s">
        <v>1090</v>
      </c>
      <c r="FX163">
        <v>106.2</v>
      </c>
      <c r="FY163">
        <v>53.55</v>
      </c>
      <c r="GA163" t="s">
        <v>1069</v>
      </c>
      <c r="GD163">
        <v>0</v>
      </c>
      <c r="GF163">
        <v>1174701286</v>
      </c>
      <c r="GG163">
        <v>1</v>
      </c>
      <c r="GH163">
        <v>1</v>
      </c>
      <c r="GI163">
        <v>4</v>
      </c>
      <c r="GJ163">
        <v>0</v>
      </c>
      <c r="GK163">
        <f>ROUND(R163*(R12)/100,2)</f>
        <v>0</v>
      </c>
      <c r="GL163">
        <f t="shared" si="210"/>
        <v>0</v>
      </c>
      <c r="GM163">
        <f t="shared" si="211"/>
        <v>-307.38</v>
      </c>
      <c r="GN163">
        <f t="shared" si="212"/>
        <v>-307.38</v>
      </c>
      <c r="GO163">
        <f t="shared" si="213"/>
        <v>0</v>
      </c>
      <c r="GP163">
        <f t="shared" si="214"/>
        <v>0</v>
      </c>
      <c r="GR163">
        <v>0</v>
      </c>
      <c r="GS163">
        <v>3</v>
      </c>
      <c r="GT163">
        <v>0</v>
      </c>
      <c r="GU163" t="s">
        <v>1069</v>
      </c>
      <c r="GV163">
        <f t="shared" si="215"/>
        <v>0</v>
      </c>
      <c r="GW163">
        <v>1</v>
      </c>
      <c r="GX163">
        <f t="shared" si="216"/>
        <v>0</v>
      </c>
      <c r="HA163">
        <v>0</v>
      </c>
      <c r="HB163">
        <v>0</v>
      </c>
      <c r="HC163">
        <f t="shared" si="217"/>
        <v>0</v>
      </c>
      <c r="IK163">
        <v>0</v>
      </c>
    </row>
    <row r="164" spans="1:245">
      <c r="A164">
        <v>18</v>
      </c>
      <c r="B164">
        <v>1</v>
      </c>
      <c r="C164">
        <v>491</v>
      </c>
      <c r="E164" t="s">
        <v>162</v>
      </c>
      <c r="F164" t="s">
        <v>163</v>
      </c>
      <c r="G164" t="s">
        <v>164</v>
      </c>
      <c r="H164" t="s">
        <v>1325</v>
      </c>
      <c r="I164">
        <f>I162*J164</f>
        <v>-0.504</v>
      </c>
      <c r="J164">
        <v>-0.03</v>
      </c>
      <c r="O164">
        <f t="shared" si="184"/>
        <v>-4930.18</v>
      </c>
      <c r="P164">
        <f t="shared" si="185"/>
        <v>-4930.18</v>
      </c>
      <c r="Q164">
        <f t="shared" si="186"/>
        <v>0</v>
      </c>
      <c r="R164">
        <f t="shared" si="187"/>
        <v>0</v>
      </c>
      <c r="S164">
        <f t="shared" si="188"/>
        <v>0</v>
      </c>
      <c r="T164">
        <f t="shared" si="189"/>
        <v>0</v>
      </c>
      <c r="U164">
        <f t="shared" si="190"/>
        <v>0</v>
      </c>
      <c r="V164">
        <f t="shared" si="191"/>
        <v>0</v>
      </c>
      <c r="W164">
        <f t="shared" si="192"/>
        <v>0</v>
      </c>
      <c r="X164">
        <f t="shared" si="193"/>
        <v>0</v>
      </c>
      <c r="Y164">
        <f t="shared" si="194"/>
        <v>0</v>
      </c>
      <c r="AA164">
        <v>27906248</v>
      </c>
      <c r="AB164">
        <f t="shared" si="195"/>
        <v>1601</v>
      </c>
      <c r="AC164">
        <f t="shared" si="179"/>
        <v>1601</v>
      </c>
      <c r="AD164">
        <f>ROUND((((ET164)-(EU164))+AE164),2)</f>
        <v>0</v>
      </c>
      <c r="AE164">
        <f t="shared" si="220"/>
        <v>0</v>
      </c>
      <c r="AF164">
        <f t="shared" si="220"/>
        <v>0</v>
      </c>
      <c r="AG164">
        <f t="shared" si="196"/>
        <v>0</v>
      </c>
      <c r="AH164">
        <f t="shared" si="221"/>
        <v>0</v>
      </c>
      <c r="AI164">
        <f t="shared" si="221"/>
        <v>0</v>
      </c>
      <c r="AJ164">
        <f t="shared" si="197"/>
        <v>0</v>
      </c>
      <c r="AK164">
        <v>1601</v>
      </c>
      <c r="AL164">
        <v>1601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106</v>
      </c>
      <c r="AU164">
        <v>54</v>
      </c>
      <c r="AV164">
        <v>1</v>
      </c>
      <c r="AW164">
        <v>1</v>
      </c>
      <c r="AZ164">
        <v>6.11</v>
      </c>
      <c r="BA164">
        <v>1</v>
      </c>
      <c r="BB164">
        <v>1</v>
      </c>
      <c r="BC164">
        <v>6.11</v>
      </c>
      <c r="BD164" t="s">
        <v>1069</v>
      </c>
      <c r="BE164" t="s">
        <v>1069</v>
      </c>
      <c r="BF164" t="s">
        <v>1069</v>
      </c>
      <c r="BG164" t="s">
        <v>1069</v>
      </c>
      <c r="BH164">
        <v>3</v>
      </c>
      <c r="BI164">
        <v>1</v>
      </c>
      <c r="BJ164" t="s">
        <v>165</v>
      </c>
      <c r="BM164">
        <v>10001</v>
      </c>
      <c r="BN164">
        <v>0</v>
      </c>
      <c r="BO164" t="s">
        <v>1069</v>
      </c>
      <c r="BP164">
        <v>0</v>
      </c>
      <c r="BQ164">
        <v>2</v>
      </c>
      <c r="BR164">
        <v>1</v>
      </c>
      <c r="BS164">
        <v>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1069</v>
      </c>
      <c r="BZ164">
        <v>118</v>
      </c>
      <c r="CA164">
        <v>63</v>
      </c>
      <c r="CE164">
        <v>0</v>
      </c>
      <c r="CF164">
        <v>0</v>
      </c>
      <c r="CG164">
        <v>0</v>
      </c>
      <c r="CM164">
        <v>0</v>
      </c>
      <c r="CN164" t="s">
        <v>1069</v>
      </c>
      <c r="CO164">
        <v>0</v>
      </c>
      <c r="CP164">
        <f t="shared" si="198"/>
        <v>-4930.18</v>
      </c>
      <c r="CQ164">
        <f t="shared" si="199"/>
        <v>9782.11</v>
      </c>
      <c r="CR164">
        <f t="shared" si="200"/>
        <v>0</v>
      </c>
      <c r="CS164">
        <f t="shared" si="201"/>
        <v>0</v>
      </c>
      <c r="CT164">
        <f t="shared" si="202"/>
        <v>0</v>
      </c>
      <c r="CU164">
        <f t="shared" si="203"/>
        <v>0</v>
      </c>
      <c r="CV164">
        <f t="shared" si="204"/>
        <v>0</v>
      </c>
      <c r="CW164">
        <f t="shared" si="205"/>
        <v>0</v>
      </c>
      <c r="CX164">
        <f t="shared" si="206"/>
        <v>0</v>
      </c>
      <c r="CY164">
        <f t="shared" si="207"/>
        <v>0</v>
      </c>
      <c r="CZ164">
        <f t="shared" si="208"/>
        <v>0</v>
      </c>
      <c r="DC164" t="s">
        <v>1069</v>
      </c>
      <c r="DD164" t="s">
        <v>1069</v>
      </c>
      <c r="DE164" t="s">
        <v>1069</v>
      </c>
      <c r="DF164" t="s">
        <v>1069</v>
      </c>
      <c r="DG164" t="s">
        <v>1069</v>
      </c>
      <c r="DH164" t="s">
        <v>1069</v>
      </c>
      <c r="DI164" t="s">
        <v>1069</v>
      </c>
      <c r="DJ164" t="s">
        <v>1069</v>
      </c>
      <c r="DK164" t="s">
        <v>1069</v>
      </c>
      <c r="DL164" t="s">
        <v>1069</v>
      </c>
      <c r="DM164" t="s">
        <v>1069</v>
      </c>
      <c r="DN164">
        <v>0</v>
      </c>
      <c r="DO164">
        <v>0</v>
      </c>
      <c r="DP164">
        <v>1</v>
      </c>
      <c r="DQ164">
        <v>1</v>
      </c>
      <c r="DU164">
        <v>1007</v>
      </c>
      <c r="DV164" t="s">
        <v>1325</v>
      </c>
      <c r="DW164" t="s">
        <v>1325</v>
      </c>
      <c r="DX164">
        <v>1</v>
      </c>
      <c r="EE164">
        <v>27029023</v>
      </c>
      <c r="EF164">
        <v>2</v>
      </c>
      <c r="EG164" t="s">
        <v>1085</v>
      </c>
      <c r="EH164">
        <v>0</v>
      </c>
      <c r="EI164" t="s">
        <v>1069</v>
      </c>
      <c r="EJ164">
        <v>1</v>
      </c>
      <c r="EK164">
        <v>10001</v>
      </c>
      <c r="EL164" t="s">
        <v>1138</v>
      </c>
      <c r="EM164" t="s">
        <v>1139</v>
      </c>
      <c r="EO164" t="s">
        <v>1069</v>
      </c>
      <c r="EQ164">
        <v>0</v>
      </c>
      <c r="ER164">
        <v>1601</v>
      </c>
      <c r="ES164">
        <v>1601</v>
      </c>
      <c r="ET164">
        <v>0</v>
      </c>
      <c r="EU164">
        <v>0</v>
      </c>
      <c r="EV164">
        <v>0</v>
      </c>
      <c r="EW164">
        <v>0</v>
      </c>
      <c r="EX164">
        <v>0</v>
      </c>
      <c r="FQ164">
        <v>0</v>
      </c>
      <c r="FR164">
        <f t="shared" si="209"/>
        <v>0</v>
      </c>
      <c r="FS164">
        <v>0</v>
      </c>
      <c r="FT164" t="s">
        <v>1089</v>
      </c>
      <c r="FU164" t="s">
        <v>1090</v>
      </c>
      <c r="FX164">
        <v>106.2</v>
      </c>
      <c r="FY164">
        <v>53.55</v>
      </c>
      <c r="GA164" t="s">
        <v>1069</v>
      </c>
      <c r="GD164">
        <v>0</v>
      </c>
      <c r="GF164">
        <v>-645086769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 t="shared" si="210"/>
        <v>0</v>
      </c>
      <c r="GM164">
        <f t="shared" si="211"/>
        <v>-4930.18</v>
      </c>
      <c r="GN164">
        <f t="shared" si="212"/>
        <v>-4930.18</v>
      </c>
      <c r="GO164">
        <f t="shared" si="213"/>
        <v>0</v>
      </c>
      <c r="GP164">
        <f t="shared" si="214"/>
        <v>0</v>
      </c>
      <c r="GR164">
        <v>0</v>
      </c>
      <c r="GS164">
        <v>3</v>
      </c>
      <c r="GT164">
        <v>0</v>
      </c>
      <c r="GU164" t="s">
        <v>1069</v>
      </c>
      <c r="GV164">
        <f t="shared" si="215"/>
        <v>0</v>
      </c>
      <c r="GW164">
        <v>1</v>
      </c>
      <c r="GX164">
        <f t="shared" si="216"/>
        <v>0</v>
      </c>
      <c r="HA164">
        <v>0</v>
      </c>
      <c r="HB164">
        <v>0</v>
      </c>
      <c r="HC164">
        <f t="shared" si="217"/>
        <v>0</v>
      </c>
      <c r="IK164">
        <v>0</v>
      </c>
    </row>
    <row r="165" spans="1:245">
      <c r="A165">
        <v>18</v>
      </c>
      <c r="B165">
        <v>1</v>
      </c>
      <c r="C165">
        <v>492</v>
      </c>
      <c r="E165" t="s">
        <v>166</v>
      </c>
      <c r="F165" t="s">
        <v>167</v>
      </c>
      <c r="G165" t="s">
        <v>168</v>
      </c>
      <c r="H165" t="s">
        <v>1325</v>
      </c>
      <c r="I165">
        <f>I162*J165</f>
        <v>-0.33600000000000002</v>
      </c>
      <c r="J165">
        <v>-0.02</v>
      </c>
      <c r="O165">
        <f t="shared" si="184"/>
        <v>-4426.18</v>
      </c>
      <c r="P165">
        <f t="shared" si="185"/>
        <v>-4426.18</v>
      </c>
      <c r="Q165">
        <f t="shared" si="186"/>
        <v>0</v>
      </c>
      <c r="R165">
        <f t="shared" si="187"/>
        <v>0</v>
      </c>
      <c r="S165">
        <f t="shared" si="188"/>
        <v>0</v>
      </c>
      <c r="T165">
        <f t="shared" si="189"/>
        <v>0</v>
      </c>
      <c r="U165">
        <f t="shared" si="190"/>
        <v>0</v>
      </c>
      <c r="V165">
        <f t="shared" si="191"/>
        <v>0</v>
      </c>
      <c r="W165">
        <f t="shared" si="192"/>
        <v>0</v>
      </c>
      <c r="X165">
        <f t="shared" si="193"/>
        <v>0</v>
      </c>
      <c r="Y165">
        <f t="shared" si="194"/>
        <v>0</v>
      </c>
      <c r="AA165">
        <v>27906248</v>
      </c>
      <c r="AB165">
        <f t="shared" si="195"/>
        <v>2156</v>
      </c>
      <c r="AC165">
        <f t="shared" si="179"/>
        <v>2156</v>
      </c>
      <c r="AD165">
        <f>ROUND((((ET165)-(EU165))+AE165),2)</f>
        <v>0</v>
      </c>
      <c r="AE165">
        <f t="shared" si="220"/>
        <v>0</v>
      </c>
      <c r="AF165">
        <f t="shared" si="220"/>
        <v>0</v>
      </c>
      <c r="AG165">
        <f t="shared" si="196"/>
        <v>0</v>
      </c>
      <c r="AH165">
        <f t="shared" si="221"/>
        <v>0</v>
      </c>
      <c r="AI165">
        <f t="shared" si="221"/>
        <v>0</v>
      </c>
      <c r="AJ165">
        <f t="shared" si="197"/>
        <v>0</v>
      </c>
      <c r="AK165">
        <v>2156</v>
      </c>
      <c r="AL165">
        <v>2156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106</v>
      </c>
      <c r="AU165">
        <v>54</v>
      </c>
      <c r="AV165">
        <v>1</v>
      </c>
      <c r="AW165">
        <v>1</v>
      </c>
      <c r="AZ165">
        <v>6.11</v>
      </c>
      <c r="BA165">
        <v>1</v>
      </c>
      <c r="BB165">
        <v>1</v>
      </c>
      <c r="BC165">
        <v>6.11</v>
      </c>
      <c r="BD165" t="s">
        <v>1069</v>
      </c>
      <c r="BE165" t="s">
        <v>1069</v>
      </c>
      <c r="BF165" t="s">
        <v>1069</v>
      </c>
      <c r="BG165" t="s">
        <v>1069</v>
      </c>
      <c r="BH165">
        <v>3</v>
      </c>
      <c r="BI165">
        <v>1</v>
      </c>
      <c r="BJ165" t="s">
        <v>169</v>
      </c>
      <c r="BM165">
        <v>10001</v>
      </c>
      <c r="BN165">
        <v>0</v>
      </c>
      <c r="BO165" t="s">
        <v>1069</v>
      </c>
      <c r="BP165">
        <v>0</v>
      </c>
      <c r="BQ165">
        <v>2</v>
      </c>
      <c r="BR165">
        <v>1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1069</v>
      </c>
      <c r="BZ165">
        <v>118</v>
      </c>
      <c r="CA165">
        <v>63</v>
      </c>
      <c r="CE165">
        <v>0</v>
      </c>
      <c r="CF165">
        <v>0</v>
      </c>
      <c r="CG165">
        <v>0</v>
      </c>
      <c r="CM165">
        <v>0</v>
      </c>
      <c r="CN165" t="s">
        <v>1069</v>
      </c>
      <c r="CO165">
        <v>0</v>
      </c>
      <c r="CP165">
        <f t="shared" si="198"/>
        <v>-4426.18</v>
      </c>
      <c r="CQ165">
        <f t="shared" si="199"/>
        <v>13173.16</v>
      </c>
      <c r="CR165">
        <f t="shared" si="200"/>
        <v>0</v>
      </c>
      <c r="CS165">
        <f t="shared" si="201"/>
        <v>0</v>
      </c>
      <c r="CT165">
        <f t="shared" si="202"/>
        <v>0</v>
      </c>
      <c r="CU165">
        <f t="shared" si="203"/>
        <v>0</v>
      </c>
      <c r="CV165">
        <f t="shared" si="204"/>
        <v>0</v>
      </c>
      <c r="CW165">
        <f t="shared" si="205"/>
        <v>0</v>
      </c>
      <c r="CX165">
        <f t="shared" si="206"/>
        <v>0</v>
      </c>
      <c r="CY165">
        <f t="shared" si="207"/>
        <v>0</v>
      </c>
      <c r="CZ165">
        <f t="shared" si="208"/>
        <v>0</v>
      </c>
      <c r="DC165" t="s">
        <v>1069</v>
      </c>
      <c r="DD165" t="s">
        <v>1069</v>
      </c>
      <c r="DE165" t="s">
        <v>1069</v>
      </c>
      <c r="DF165" t="s">
        <v>1069</v>
      </c>
      <c r="DG165" t="s">
        <v>1069</v>
      </c>
      <c r="DH165" t="s">
        <v>1069</v>
      </c>
      <c r="DI165" t="s">
        <v>1069</v>
      </c>
      <c r="DJ165" t="s">
        <v>1069</v>
      </c>
      <c r="DK165" t="s">
        <v>1069</v>
      </c>
      <c r="DL165" t="s">
        <v>1069</v>
      </c>
      <c r="DM165" t="s">
        <v>1069</v>
      </c>
      <c r="DN165">
        <v>0</v>
      </c>
      <c r="DO165">
        <v>0</v>
      </c>
      <c r="DP165">
        <v>1</v>
      </c>
      <c r="DQ165">
        <v>1</v>
      </c>
      <c r="DU165">
        <v>1007</v>
      </c>
      <c r="DV165" t="s">
        <v>1325</v>
      </c>
      <c r="DW165" t="s">
        <v>1325</v>
      </c>
      <c r="DX165">
        <v>1</v>
      </c>
      <c r="EE165">
        <v>27029023</v>
      </c>
      <c r="EF165">
        <v>2</v>
      </c>
      <c r="EG165" t="s">
        <v>1085</v>
      </c>
      <c r="EH165">
        <v>0</v>
      </c>
      <c r="EI165" t="s">
        <v>1069</v>
      </c>
      <c r="EJ165">
        <v>1</v>
      </c>
      <c r="EK165">
        <v>10001</v>
      </c>
      <c r="EL165" t="s">
        <v>1138</v>
      </c>
      <c r="EM165" t="s">
        <v>1139</v>
      </c>
      <c r="EO165" t="s">
        <v>1069</v>
      </c>
      <c r="EQ165">
        <v>0</v>
      </c>
      <c r="ER165">
        <v>2156</v>
      </c>
      <c r="ES165">
        <v>2156</v>
      </c>
      <c r="ET165">
        <v>0</v>
      </c>
      <c r="EU165">
        <v>0</v>
      </c>
      <c r="EV165">
        <v>0</v>
      </c>
      <c r="EW165">
        <v>0</v>
      </c>
      <c r="EX165">
        <v>0</v>
      </c>
      <c r="FQ165">
        <v>0</v>
      </c>
      <c r="FR165">
        <f t="shared" si="209"/>
        <v>0</v>
      </c>
      <c r="FS165">
        <v>0</v>
      </c>
      <c r="FT165" t="s">
        <v>1089</v>
      </c>
      <c r="FU165" t="s">
        <v>1090</v>
      </c>
      <c r="FX165">
        <v>106.2</v>
      </c>
      <c r="FY165">
        <v>53.55</v>
      </c>
      <c r="GA165" t="s">
        <v>1069</v>
      </c>
      <c r="GD165">
        <v>0</v>
      </c>
      <c r="GF165">
        <v>1117508172</v>
      </c>
      <c r="GG165">
        <v>1</v>
      </c>
      <c r="GH165">
        <v>1</v>
      </c>
      <c r="GI165">
        <v>4</v>
      </c>
      <c r="GJ165">
        <v>0</v>
      </c>
      <c r="GK165">
        <f>ROUND(R165*(R12)/100,2)</f>
        <v>0</v>
      </c>
      <c r="GL165">
        <f t="shared" si="210"/>
        <v>0</v>
      </c>
      <c r="GM165">
        <f t="shared" si="211"/>
        <v>-4426.18</v>
      </c>
      <c r="GN165">
        <f t="shared" si="212"/>
        <v>-4426.18</v>
      </c>
      <c r="GO165">
        <f t="shared" si="213"/>
        <v>0</v>
      </c>
      <c r="GP165">
        <f t="shared" si="214"/>
        <v>0</v>
      </c>
      <c r="GR165">
        <v>0</v>
      </c>
      <c r="GS165">
        <v>3</v>
      </c>
      <c r="GT165">
        <v>0</v>
      </c>
      <c r="GU165" t="s">
        <v>1069</v>
      </c>
      <c r="GV165">
        <f t="shared" si="215"/>
        <v>0</v>
      </c>
      <c r="GW165">
        <v>1</v>
      </c>
      <c r="GX165">
        <f t="shared" si="216"/>
        <v>0</v>
      </c>
      <c r="HA165">
        <v>0</v>
      </c>
      <c r="HB165">
        <v>0</v>
      </c>
      <c r="HC165">
        <f t="shared" si="217"/>
        <v>0</v>
      </c>
      <c r="IK165">
        <v>0</v>
      </c>
    </row>
    <row r="166" spans="1:245">
      <c r="A166">
        <v>18</v>
      </c>
      <c r="B166">
        <v>1</v>
      </c>
      <c r="C166">
        <v>493</v>
      </c>
      <c r="E166" t="s">
        <v>170</v>
      </c>
      <c r="F166" t="s">
        <v>171</v>
      </c>
      <c r="G166" t="s">
        <v>172</v>
      </c>
      <c r="H166" t="s">
        <v>1325</v>
      </c>
      <c r="I166">
        <f>I162*J166</f>
        <v>-0.16800000000000001</v>
      </c>
      <c r="J166">
        <v>-0.01</v>
      </c>
      <c r="O166">
        <f t="shared" si="184"/>
        <v>-1411.41</v>
      </c>
      <c r="P166">
        <f t="shared" si="185"/>
        <v>-1411.41</v>
      </c>
      <c r="Q166">
        <f t="shared" si="186"/>
        <v>0</v>
      </c>
      <c r="R166">
        <f t="shared" si="187"/>
        <v>0</v>
      </c>
      <c r="S166">
        <f t="shared" si="188"/>
        <v>0</v>
      </c>
      <c r="T166">
        <f t="shared" si="189"/>
        <v>0</v>
      </c>
      <c r="U166">
        <f t="shared" si="190"/>
        <v>0</v>
      </c>
      <c r="V166">
        <f t="shared" si="191"/>
        <v>0</v>
      </c>
      <c r="W166">
        <f t="shared" si="192"/>
        <v>0</v>
      </c>
      <c r="X166">
        <f t="shared" si="193"/>
        <v>0</v>
      </c>
      <c r="Y166">
        <f t="shared" si="194"/>
        <v>0</v>
      </c>
      <c r="AA166">
        <v>27906248</v>
      </c>
      <c r="AB166">
        <f t="shared" si="195"/>
        <v>1375</v>
      </c>
      <c r="AC166">
        <f t="shared" si="179"/>
        <v>1375</v>
      </c>
      <c r="AD166">
        <f>ROUND((((ET166)-(EU166))+AE166),2)</f>
        <v>0</v>
      </c>
      <c r="AE166">
        <f t="shared" si="220"/>
        <v>0</v>
      </c>
      <c r="AF166">
        <f t="shared" si="220"/>
        <v>0</v>
      </c>
      <c r="AG166">
        <f t="shared" si="196"/>
        <v>0</v>
      </c>
      <c r="AH166">
        <f t="shared" si="221"/>
        <v>0</v>
      </c>
      <c r="AI166">
        <f t="shared" si="221"/>
        <v>0</v>
      </c>
      <c r="AJ166">
        <f t="shared" si="197"/>
        <v>0</v>
      </c>
      <c r="AK166">
        <v>1375</v>
      </c>
      <c r="AL166">
        <v>1375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106</v>
      </c>
      <c r="AU166">
        <v>54</v>
      </c>
      <c r="AV166">
        <v>1</v>
      </c>
      <c r="AW166">
        <v>1</v>
      </c>
      <c r="AZ166">
        <v>6.11</v>
      </c>
      <c r="BA166">
        <v>1</v>
      </c>
      <c r="BB166">
        <v>1</v>
      </c>
      <c r="BC166">
        <v>6.11</v>
      </c>
      <c r="BD166" t="s">
        <v>1069</v>
      </c>
      <c r="BE166" t="s">
        <v>1069</v>
      </c>
      <c r="BF166" t="s">
        <v>1069</v>
      </c>
      <c r="BG166" t="s">
        <v>1069</v>
      </c>
      <c r="BH166">
        <v>3</v>
      </c>
      <c r="BI166">
        <v>1</v>
      </c>
      <c r="BJ166" t="s">
        <v>173</v>
      </c>
      <c r="BM166">
        <v>10001</v>
      </c>
      <c r="BN166">
        <v>0</v>
      </c>
      <c r="BO166" t="s">
        <v>1069</v>
      </c>
      <c r="BP166">
        <v>0</v>
      </c>
      <c r="BQ166">
        <v>2</v>
      </c>
      <c r="BR166">
        <v>1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1069</v>
      </c>
      <c r="BZ166">
        <v>118</v>
      </c>
      <c r="CA166">
        <v>63</v>
      </c>
      <c r="CE166">
        <v>0</v>
      </c>
      <c r="CF166">
        <v>0</v>
      </c>
      <c r="CG166">
        <v>0</v>
      </c>
      <c r="CM166">
        <v>0</v>
      </c>
      <c r="CN166" t="s">
        <v>1069</v>
      </c>
      <c r="CO166">
        <v>0</v>
      </c>
      <c r="CP166">
        <f t="shared" si="198"/>
        <v>-1411.41</v>
      </c>
      <c r="CQ166">
        <f t="shared" si="199"/>
        <v>8401.25</v>
      </c>
      <c r="CR166">
        <f t="shared" si="200"/>
        <v>0</v>
      </c>
      <c r="CS166">
        <f t="shared" si="201"/>
        <v>0</v>
      </c>
      <c r="CT166">
        <f t="shared" si="202"/>
        <v>0</v>
      </c>
      <c r="CU166">
        <f t="shared" si="203"/>
        <v>0</v>
      </c>
      <c r="CV166">
        <f t="shared" si="204"/>
        <v>0</v>
      </c>
      <c r="CW166">
        <f t="shared" si="205"/>
        <v>0</v>
      </c>
      <c r="CX166">
        <f t="shared" si="206"/>
        <v>0</v>
      </c>
      <c r="CY166">
        <f t="shared" si="207"/>
        <v>0</v>
      </c>
      <c r="CZ166">
        <f t="shared" si="208"/>
        <v>0</v>
      </c>
      <c r="DC166" t="s">
        <v>1069</v>
      </c>
      <c r="DD166" t="s">
        <v>1069</v>
      </c>
      <c r="DE166" t="s">
        <v>1069</v>
      </c>
      <c r="DF166" t="s">
        <v>1069</v>
      </c>
      <c r="DG166" t="s">
        <v>1069</v>
      </c>
      <c r="DH166" t="s">
        <v>1069</v>
      </c>
      <c r="DI166" t="s">
        <v>1069</v>
      </c>
      <c r="DJ166" t="s">
        <v>1069</v>
      </c>
      <c r="DK166" t="s">
        <v>1069</v>
      </c>
      <c r="DL166" t="s">
        <v>1069</v>
      </c>
      <c r="DM166" t="s">
        <v>1069</v>
      </c>
      <c r="DN166">
        <v>0</v>
      </c>
      <c r="DO166">
        <v>0</v>
      </c>
      <c r="DP166">
        <v>1</v>
      </c>
      <c r="DQ166">
        <v>1</v>
      </c>
      <c r="DU166">
        <v>1007</v>
      </c>
      <c r="DV166" t="s">
        <v>1325</v>
      </c>
      <c r="DW166" t="s">
        <v>1325</v>
      </c>
      <c r="DX166">
        <v>1</v>
      </c>
      <c r="EE166">
        <v>27029023</v>
      </c>
      <c r="EF166">
        <v>2</v>
      </c>
      <c r="EG166" t="s">
        <v>1085</v>
      </c>
      <c r="EH166">
        <v>0</v>
      </c>
      <c r="EI166" t="s">
        <v>1069</v>
      </c>
      <c r="EJ166">
        <v>1</v>
      </c>
      <c r="EK166">
        <v>10001</v>
      </c>
      <c r="EL166" t="s">
        <v>1138</v>
      </c>
      <c r="EM166" t="s">
        <v>1139</v>
      </c>
      <c r="EO166" t="s">
        <v>1069</v>
      </c>
      <c r="EQ166">
        <v>0</v>
      </c>
      <c r="ER166">
        <v>1375</v>
      </c>
      <c r="ES166">
        <v>1375</v>
      </c>
      <c r="ET166">
        <v>0</v>
      </c>
      <c r="EU166">
        <v>0</v>
      </c>
      <c r="EV166">
        <v>0</v>
      </c>
      <c r="EW166">
        <v>0</v>
      </c>
      <c r="EX166">
        <v>0</v>
      </c>
      <c r="FQ166">
        <v>0</v>
      </c>
      <c r="FR166">
        <f t="shared" si="209"/>
        <v>0</v>
      </c>
      <c r="FS166">
        <v>0</v>
      </c>
      <c r="FT166" t="s">
        <v>1089</v>
      </c>
      <c r="FU166" t="s">
        <v>1090</v>
      </c>
      <c r="FX166">
        <v>106.2</v>
      </c>
      <c r="FY166">
        <v>53.55</v>
      </c>
      <c r="GA166" t="s">
        <v>1069</v>
      </c>
      <c r="GD166">
        <v>0</v>
      </c>
      <c r="GF166">
        <v>-915187339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si="210"/>
        <v>0</v>
      </c>
      <c r="GM166">
        <f t="shared" si="211"/>
        <v>-1411.41</v>
      </c>
      <c r="GN166">
        <f t="shared" si="212"/>
        <v>-1411.41</v>
      </c>
      <c r="GO166">
        <f t="shared" si="213"/>
        <v>0</v>
      </c>
      <c r="GP166">
        <f t="shared" si="214"/>
        <v>0</v>
      </c>
      <c r="GR166">
        <v>0</v>
      </c>
      <c r="GS166">
        <v>3</v>
      </c>
      <c r="GT166">
        <v>0</v>
      </c>
      <c r="GU166" t="s">
        <v>1069</v>
      </c>
      <c r="GV166">
        <f t="shared" si="215"/>
        <v>0</v>
      </c>
      <c r="GW166">
        <v>1</v>
      </c>
      <c r="GX166">
        <f t="shared" si="216"/>
        <v>0</v>
      </c>
      <c r="HA166">
        <v>0</v>
      </c>
      <c r="HB166">
        <v>0</v>
      </c>
      <c r="HC166">
        <f t="shared" si="217"/>
        <v>0</v>
      </c>
      <c r="IK166">
        <v>0</v>
      </c>
    </row>
    <row r="167" spans="1:245">
      <c r="A167">
        <v>18</v>
      </c>
      <c r="B167">
        <v>1</v>
      </c>
      <c r="C167">
        <v>494</v>
      </c>
      <c r="E167" t="s">
        <v>174</v>
      </c>
      <c r="F167" t="s">
        <v>175</v>
      </c>
      <c r="G167" t="s">
        <v>176</v>
      </c>
      <c r="H167" t="s">
        <v>1325</v>
      </c>
      <c r="I167">
        <f>I162*J167</f>
        <v>-3.6960000000000002</v>
      </c>
      <c r="J167">
        <v>-0.22</v>
      </c>
      <c r="O167">
        <f t="shared" si="184"/>
        <v>-29808.98</v>
      </c>
      <c r="P167">
        <f t="shared" si="185"/>
        <v>-29808.98</v>
      </c>
      <c r="Q167">
        <f t="shared" si="186"/>
        <v>0</v>
      </c>
      <c r="R167">
        <f t="shared" si="187"/>
        <v>0</v>
      </c>
      <c r="S167">
        <f t="shared" si="188"/>
        <v>0</v>
      </c>
      <c r="T167">
        <f t="shared" si="189"/>
        <v>0</v>
      </c>
      <c r="U167">
        <f t="shared" si="190"/>
        <v>0</v>
      </c>
      <c r="V167">
        <f t="shared" si="191"/>
        <v>0</v>
      </c>
      <c r="W167">
        <f t="shared" si="192"/>
        <v>0</v>
      </c>
      <c r="X167">
        <f t="shared" si="193"/>
        <v>0</v>
      </c>
      <c r="Y167">
        <f t="shared" si="194"/>
        <v>0</v>
      </c>
      <c r="AA167">
        <v>27906248</v>
      </c>
      <c r="AB167">
        <f t="shared" si="195"/>
        <v>1320</v>
      </c>
      <c r="AC167">
        <f t="shared" si="179"/>
        <v>1320</v>
      </c>
      <c r="AD167">
        <f>ROUND((((ET167)-(EU167))+AE167),2)</f>
        <v>0</v>
      </c>
      <c r="AE167">
        <f t="shared" si="220"/>
        <v>0</v>
      </c>
      <c r="AF167">
        <f t="shared" si="220"/>
        <v>0</v>
      </c>
      <c r="AG167">
        <f t="shared" si="196"/>
        <v>0</v>
      </c>
      <c r="AH167">
        <f t="shared" si="221"/>
        <v>0</v>
      </c>
      <c r="AI167">
        <f t="shared" si="221"/>
        <v>0</v>
      </c>
      <c r="AJ167">
        <f t="shared" si="197"/>
        <v>0</v>
      </c>
      <c r="AK167">
        <v>1320</v>
      </c>
      <c r="AL167">
        <v>1320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106</v>
      </c>
      <c r="AU167">
        <v>54</v>
      </c>
      <c r="AV167">
        <v>1</v>
      </c>
      <c r="AW167">
        <v>1</v>
      </c>
      <c r="AZ167">
        <v>6.11</v>
      </c>
      <c r="BA167">
        <v>1</v>
      </c>
      <c r="BB167">
        <v>1</v>
      </c>
      <c r="BC167">
        <v>6.11</v>
      </c>
      <c r="BD167" t="s">
        <v>1069</v>
      </c>
      <c r="BE167" t="s">
        <v>1069</v>
      </c>
      <c r="BF167" t="s">
        <v>1069</v>
      </c>
      <c r="BG167" t="s">
        <v>1069</v>
      </c>
      <c r="BH167">
        <v>3</v>
      </c>
      <c r="BI167">
        <v>1</v>
      </c>
      <c r="BJ167" t="s">
        <v>177</v>
      </c>
      <c r="BM167">
        <v>10001</v>
      </c>
      <c r="BN167">
        <v>0</v>
      </c>
      <c r="BO167" t="s">
        <v>1069</v>
      </c>
      <c r="BP167">
        <v>0</v>
      </c>
      <c r="BQ167">
        <v>2</v>
      </c>
      <c r="BR167">
        <v>1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1069</v>
      </c>
      <c r="BZ167">
        <v>118</v>
      </c>
      <c r="CA167">
        <v>63</v>
      </c>
      <c r="CE167">
        <v>0</v>
      </c>
      <c r="CF167">
        <v>0</v>
      </c>
      <c r="CG167">
        <v>0</v>
      </c>
      <c r="CM167">
        <v>0</v>
      </c>
      <c r="CN167" t="s">
        <v>1069</v>
      </c>
      <c r="CO167">
        <v>0</v>
      </c>
      <c r="CP167">
        <f t="shared" si="198"/>
        <v>-29808.98</v>
      </c>
      <c r="CQ167">
        <f t="shared" si="199"/>
        <v>8065.2000000000007</v>
      </c>
      <c r="CR167">
        <f t="shared" si="200"/>
        <v>0</v>
      </c>
      <c r="CS167">
        <f t="shared" si="201"/>
        <v>0</v>
      </c>
      <c r="CT167">
        <f t="shared" si="202"/>
        <v>0</v>
      </c>
      <c r="CU167">
        <f t="shared" si="203"/>
        <v>0</v>
      </c>
      <c r="CV167">
        <f t="shared" si="204"/>
        <v>0</v>
      </c>
      <c r="CW167">
        <f t="shared" si="205"/>
        <v>0</v>
      </c>
      <c r="CX167">
        <f t="shared" si="206"/>
        <v>0</v>
      </c>
      <c r="CY167">
        <f t="shared" si="207"/>
        <v>0</v>
      </c>
      <c r="CZ167">
        <f t="shared" si="208"/>
        <v>0</v>
      </c>
      <c r="DC167" t="s">
        <v>1069</v>
      </c>
      <c r="DD167" t="s">
        <v>1069</v>
      </c>
      <c r="DE167" t="s">
        <v>1069</v>
      </c>
      <c r="DF167" t="s">
        <v>1069</v>
      </c>
      <c r="DG167" t="s">
        <v>1069</v>
      </c>
      <c r="DH167" t="s">
        <v>1069</v>
      </c>
      <c r="DI167" t="s">
        <v>1069</v>
      </c>
      <c r="DJ167" t="s">
        <v>1069</v>
      </c>
      <c r="DK167" t="s">
        <v>1069</v>
      </c>
      <c r="DL167" t="s">
        <v>1069</v>
      </c>
      <c r="DM167" t="s">
        <v>1069</v>
      </c>
      <c r="DN167">
        <v>0</v>
      </c>
      <c r="DO167">
        <v>0</v>
      </c>
      <c r="DP167">
        <v>1</v>
      </c>
      <c r="DQ167">
        <v>1</v>
      </c>
      <c r="DU167">
        <v>1007</v>
      </c>
      <c r="DV167" t="s">
        <v>1325</v>
      </c>
      <c r="DW167" t="s">
        <v>1325</v>
      </c>
      <c r="DX167">
        <v>1</v>
      </c>
      <c r="EE167">
        <v>27029023</v>
      </c>
      <c r="EF167">
        <v>2</v>
      </c>
      <c r="EG167" t="s">
        <v>1085</v>
      </c>
      <c r="EH167">
        <v>0</v>
      </c>
      <c r="EI167" t="s">
        <v>1069</v>
      </c>
      <c r="EJ167">
        <v>1</v>
      </c>
      <c r="EK167">
        <v>10001</v>
      </c>
      <c r="EL167" t="s">
        <v>1138</v>
      </c>
      <c r="EM167" t="s">
        <v>1139</v>
      </c>
      <c r="EO167" t="s">
        <v>1069</v>
      </c>
      <c r="EQ167">
        <v>0</v>
      </c>
      <c r="ER167">
        <v>1320</v>
      </c>
      <c r="ES167">
        <v>1320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209"/>
        <v>0</v>
      </c>
      <c r="FS167">
        <v>0</v>
      </c>
      <c r="FT167" t="s">
        <v>1089</v>
      </c>
      <c r="FU167" t="s">
        <v>1090</v>
      </c>
      <c r="FX167">
        <v>106.2</v>
      </c>
      <c r="FY167">
        <v>53.55</v>
      </c>
      <c r="GA167" t="s">
        <v>1069</v>
      </c>
      <c r="GD167">
        <v>0</v>
      </c>
      <c r="GF167">
        <v>-1130628485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210"/>
        <v>0</v>
      </c>
      <c r="GM167">
        <f t="shared" si="211"/>
        <v>-29808.98</v>
      </c>
      <c r="GN167">
        <f t="shared" si="212"/>
        <v>-29808.98</v>
      </c>
      <c r="GO167">
        <f t="shared" si="213"/>
        <v>0</v>
      </c>
      <c r="GP167">
        <f t="shared" si="214"/>
        <v>0</v>
      </c>
      <c r="GR167">
        <v>0</v>
      </c>
      <c r="GS167">
        <v>3</v>
      </c>
      <c r="GT167">
        <v>0</v>
      </c>
      <c r="GU167" t="s">
        <v>1069</v>
      </c>
      <c r="GV167">
        <f t="shared" si="215"/>
        <v>0</v>
      </c>
      <c r="GW167">
        <v>1</v>
      </c>
      <c r="GX167">
        <f t="shared" si="216"/>
        <v>0</v>
      </c>
      <c r="HA167">
        <v>0</v>
      </c>
      <c r="HB167">
        <v>0</v>
      </c>
      <c r="HC167">
        <f t="shared" si="217"/>
        <v>0</v>
      </c>
      <c r="IK167">
        <v>0</v>
      </c>
    </row>
    <row r="168" spans="1:245">
      <c r="A168">
        <v>17</v>
      </c>
      <c r="B168">
        <v>1</v>
      </c>
      <c r="C168">
        <f ca="1">ROW(SmtRes!A503)</f>
        <v>503</v>
      </c>
      <c r="D168">
        <f ca="1">ROW(EtalonRes!A498)</f>
        <v>498</v>
      </c>
      <c r="E168" t="s">
        <v>178</v>
      </c>
      <c r="F168" t="s">
        <v>179</v>
      </c>
      <c r="G168" t="s">
        <v>180</v>
      </c>
      <c r="H168" t="s">
        <v>1081</v>
      </c>
      <c r="I168">
        <v>1.927</v>
      </c>
      <c r="J168">
        <v>0</v>
      </c>
      <c r="O168">
        <f t="shared" si="184"/>
        <v>75847.09</v>
      </c>
      <c r="P168">
        <f t="shared" si="185"/>
        <v>63057.5</v>
      </c>
      <c r="Q168">
        <f t="shared" si="186"/>
        <v>9272.94</v>
      </c>
      <c r="R168">
        <f t="shared" si="187"/>
        <v>1077.67</v>
      </c>
      <c r="S168">
        <f t="shared" si="188"/>
        <v>3516.65</v>
      </c>
      <c r="T168">
        <f t="shared" si="189"/>
        <v>0</v>
      </c>
      <c r="U168">
        <f t="shared" si="190"/>
        <v>70.448229499999997</v>
      </c>
      <c r="V168">
        <f t="shared" si="191"/>
        <v>17.294824999999999</v>
      </c>
      <c r="W168">
        <f t="shared" si="192"/>
        <v>0</v>
      </c>
      <c r="X168">
        <f t="shared" si="193"/>
        <v>5099.7</v>
      </c>
      <c r="Y168">
        <f t="shared" si="194"/>
        <v>2940.36</v>
      </c>
      <c r="AA168">
        <v>27906248</v>
      </c>
      <c r="AB168">
        <f t="shared" si="195"/>
        <v>6441.93</v>
      </c>
      <c r="AC168">
        <f t="shared" si="179"/>
        <v>5355.67</v>
      </c>
      <c r="AD168">
        <f>ROUND(((((ET168*1.25))-((EU168*1.25)))+AE168),2)</f>
        <v>787.58</v>
      </c>
      <c r="AE168">
        <f>ROUND(((EU168*1.25)),2)</f>
        <v>91.53</v>
      </c>
      <c r="AF168">
        <f>ROUND(((EV168*1.15)),2)</f>
        <v>298.68</v>
      </c>
      <c r="AG168">
        <f t="shared" si="196"/>
        <v>0</v>
      </c>
      <c r="AH168">
        <f>((EW168*1.15))</f>
        <v>36.558499999999995</v>
      </c>
      <c r="AI168">
        <f>((EX168*1.25))</f>
        <v>8.9749999999999996</v>
      </c>
      <c r="AJ168">
        <f t="shared" si="197"/>
        <v>0</v>
      </c>
      <c r="AK168">
        <v>6245.45</v>
      </c>
      <c r="AL168">
        <v>5355.67</v>
      </c>
      <c r="AM168">
        <v>630.05999999999995</v>
      </c>
      <c r="AN168">
        <v>73.22</v>
      </c>
      <c r="AO168">
        <v>259.72000000000003</v>
      </c>
      <c r="AP168">
        <v>0</v>
      </c>
      <c r="AQ168">
        <v>31.79</v>
      </c>
      <c r="AR168">
        <v>7.18</v>
      </c>
      <c r="AS168">
        <v>0</v>
      </c>
      <c r="AT168">
        <v>111</v>
      </c>
      <c r="AU168">
        <v>64</v>
      </c>
      <c r="AV168">
        <v>1</v>
      </c>
      <c r="AW168">
        <v>1</v>
      </c>
      <c r="AZ168">
        <v>6.11</v>
      </c>
      <c r="BA168">
        <v>6.11</v>
      </c>
      <c r="BB168">
        <v>6.11</v>
      </c>
      <c r="BC168">
        <v>6.11</v>
      </c>
      <c r="BD168" t="s">
        <v>1069</v>
      </c>
      <c r="BE168" t="s">
        <v>1069</v>
      </c>
      <c r="BF168" t="s">
        <v>1069</v>
      </c>
      <c r="BG168" t="s">
        <v>1069</v>
      </c>
      <c r="BH168">
        <v>0</v>
      </c>
      <c r="BI168">
        <v>1</v>
      </c>
      <c r="BJ168" t="s">
        <v>181</v>
      </c>
      <c r="BM168">
        <v>11001</v>
      </c>
      <c r="BN168">
        <v>0</v>
      </c>
      <c r="BO168" t="s">
        <v>1069</v>
      </c>
      <c r="BP168">
        <v>0</v>
      </c>
      <c r="BQ168">
        <v>2</v>
      </c>
      <c r="BR168">
        <v>0</v>
      </c>
      <c r="BS168">
        <v>6.11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1069</v>
      </c>
      <c r="BZ168">
        <v>123</v>
      </c>
      <c r="CA168">
        <v>75</v>
      </c>
      <c r="CE168">
        <v>0</v>
      </c>
      <c r="CF168">
        <v>0</v>
      </c>
      <c r="CG168">
        <v>0</v>
      </c>
      <c r="CM168">
        <v>0</v>
      </c>
      <c r="CN168" t="s">
        <v>359</v>
      </c>
      <c r="CO168">
        <v>0</v>
      </c>
      <c r="CP168">
        <f t="shared" si="198"/>
        <v>75847.09</v>
      </c>
      <c r="CQ168">
        <f t="shared" si="199"/>
        <v>32723.143700000001</v>
      </c>
      <c r="CR168">
        <f t="shared" si="200"/>
        <v>4812.1138000000001</v>
      </c>
      <c r="CS168">
        <f t="shared" si="201"/>
        <v>559.24830000000009</v>
      </c>
      <c r="CT168">
        <f t="shared" si="202"/>
        <v>1824.9348000000002</v>
      </c>
      <c r="CU168">
        <f t="shared" si="203"/>
        <v>0</v>
      </c>
      <c r="CV168">
        <f t="shared" si="204"/>
        <v>36.558499999999995</v>
      </c>
      <c r="CW168">
        <f t="shared" si="205"/>
        <v>8.9749999999999996</v>
      </c>
      <c r="CX168">
        <f t="shared" si="206"/>
        <v>0</v>
      </c>
      <c r="CY168">
        <f t="shared" si="207"/>
        <v>5099.6951999999992</v>
      </c>
      <c r="CZ168">
        <f t="shared" si="208"/>
        <v>2940.3647999999998</v>
      </c>
      <c r="DC168" t="s">
        <v>1069</v>
      </c>
      <c r="DD168" t="s">
        <v>1069</v>
      </c>
      <c r="DE168" t="s">
        <v>1083</v>
      </c>
      <c r="DF168" t="s">
        <v>1083</v>
      </c>
      <c r="DG168" t="s">
        <v>1084</v>
      </c>
      <c r="DH168" t="s">
        <v>1069</v>
      </c>
      <c r="DI168" t="s">
        <v>1084</v>
      </c>
      <c r="DJ168" t="s">
        <v>1083</v>
      </c>
      <c r="DK168" t="s">
        <v>1069</v>
      </c>
      <c r="DL168" t="s">
        <v>1069</v>
      </c>
      <c r="DM168" t="s">
        <v>1069</v>
      </c>
      <c r="DN168">
        <v>0</v>
      </c>
      <c r="DO168">
        <v>0</v>
      </c>
      <c r="DP168">
        <v>1</v>
      </c>
      <c r="DQ168">
        <v>1</v>
      </c>
      <c r="DU168">
        <v>1005</v>
      </c>
      <c r="DV168" t="s">
        <v>1081</v>
      </c>
      <c r="DW168" t="s">
        <v>1081</v>
      </c>
      <c r="DX168">
        <v>100</v>
      </c>
      <c r="EE168">
        <v>27029024</v>
      </c>
      <c r="EF168">
        <v>2</v>
      </c>
      <c r="EG168" t="s">
        <v>1085</v>
      </c>
      <c r="EH168">
        <v>0</v>
      </c>
      <c r="EI168" t="s">
        <v>1069</v>
      </c>
      <c r="EJ168">
        <v>1</v>
      </c>
      <c r="EK168">
        <v>11001</v>
      </c>
      <c r="EL168" t="s">
        <v>1108</v>
      </c>
      <c r="EM168" t="s">
        <v>1415</v>
      </c>
      <c r="EO168" t="s">
        <v>1088</v>
      </c>
      <c r="EQ168">
        <v>131072</v>
      </c>
      <c r="ER168">
        <v>6245.45</v>
      </c>
      <c r="ES168">
        <v>5355.67</v>
      </c>
      <c r="ET168">
        <v>630.05999999999995</v>
      </c>
      <c r="EU168">
        <v>73.22</v>
      </c>
      <c r="EV168">
        <v>259.72000000000003</v>
      </c>
      <c r="EW168">
        <v>31.79</v>
      </c>
      <c r="EX168">
        <v>7.18</v>
      </c>
      <c r="EY168">
        <v>0</v>
      </c>
      <c r="FQ168">
        <v>0</v>
      </c>
      <c r="FR168">
        <f t="shared" si="209"/>
        <v>0</v>
      </c>
      <c r="FS168">
        <v>0</v>
      </c>
      <c r="FT168" t="s">
        <v>1089</v>
      </c>
      <c r="FU168" t="s">
        <v>1090</v>
      </c>
      <c r="FX168">
        <v>110.7</v>
      </c>
      <c r="FY168">
        <v>63.75</v>
      </c>
      <c r="GA168" t="s">
        <v>1069</v>
      </c>
      <c r="GD168">
        <v>0</v>
      </c>
      <c r="GF168">
        <v>593414018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210"/>
        <v>0</v>
      </c>
      <c r="GM168">
        <f t="shared" si="211"/>
        <v>83887.15</v>
      </c>
      <c r="GN168">
        <f t="shared" si="212"/>
        <v>83887.15</v>
      </c>
      <c r="GO168">
        <f t="shared" si="213"/>
        <v>0</v>
      </c>
      <c r="GP168">
        <f t="shared" si="214"/>
        <v>0</v>
      </c>
      <c r="GR168">
        <v>0</v>
      </c>
      <c r="GS168">
        <v>3</v>
      </c>
      <c r="GT168">
        <v>0</v>
      </c>
      <c r="GU168" t="s">
        <v>1069</v>
      </c>
      <c r="GV168">
        <f t="shared" si="215"/>
        <v>0</v>
      </c>
      <c r="GW168">
        <v>1</v>
      </c>
      <c r="GX168">
        <f t="shared" si="216"/>
        <v>0</v>
      </c>
      <c r="HA168">
        <v>0</v>
      </c>
      <c r="HB168">
        <v>0</v>
      </c>
      <c r="HC168">
        <f t="shared" si="217"/>
        <v>0</v>
      </c>
      <c r="IK168">
        <v>0</v>
      </c>
    </row>
    <row r="169" spans="1:245">
      <c r="A169">
        <v>18</v>
      </c>
      <c r="B169">
        <v>1</v>
      </c>
      <c r="C169">
        <v>501</v>
      </c>
      <c r="E169" t="s">
        <v>182</v>
      </c>
      <c r="F169" t="s">
        <v>183</v>
      </c>
      <c r="G169" t="s">
        <v>184</v>
      </c>
      <c r="H169" t="s">
        <v>185</v>
      </c>
      <c r="I169">
        <f>I168*J169</f>
        <v>12</v>
      </c>
      <c r="J169">
        <v>6.2272963155163463</v>
      </c>
      <c r="O169">
        <f t="shared" si="184"/>
        <v>366.6</v>
      </c>
      <c r="P169">
        <f t="shared" si="185"/>
        <v>366.6</v>
      </c>
      <c r="Q169">
        <f t="shared" si="186"/>
        <v>0</v>
      </c>
      <c r="R169">
        <f t="shared" si="187"/>
        <v>0</v>
      </c>
      <c r="S169">
        <f t="shared" si="188"/>
        <v>0</v>
      </c>
      <c r="T169">
        <f t="shared" si="189"/>
        <v>0</v>
      </c>
      <c r="U169">
        <f t="shared" si="190"/>
        <v>0</v>
      </c>
      <c r="V169">
        <f t="shared" si="191"/>
        <v>0</v>
      </c>
      <c r="W169">
        <f t="shared" si="192"/>
        <v>0</v>
      </c>
      <c r="X169">
        <f t="shared" si="193"/>
        <v>0</v>
      </c>
      <c r="Y169">
        <f t="shared" si="194"/>
        <v>0</v>
      </c>
      <c r="AA169">
        <v>27906248</v>
      </c>
      <c r="AB169">
        <f t="shared" si="195"/>
        <v>5</v>
      </c>
      <c r="AC169">
        <f t="shared" si="179"/>
        <v>5</v>
      </c>
      <c r="AD169">
        <f>ROUND((((ET169)-(EU169))+AE169),2)</f>
        <v>0</v>
      </c>
      <c r="AE169">
        <f t="shared" ref="AE169:AF172" si="222">ROUND((EU169),2)</f>
        <v>0</v>
      </c>
      <c r="AF169">
        <f t="shared" si="222"/>
        <v>0</v>
      </c>
      <c r="AG169">
        <f t="shared" si="196"/>
        <v>0</v>
      </c>
      <c r="AH169">
        <f t="shared" ref="AH169:AI172" si="223">(EW169)</f>
        <v>0</v>
      </c>
      <c r="AI169">
        <f t="shared" si="223"/>
        <v>0</v>
      </c>
      <c r="AJ169">
        <f t="shared" si="197"/>
        <v>0</v>
      </c>
      <c r="AK169">
        <v>5</v>
      </c>
      <c r="AL169">
        <v>5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111</v>
      </c>
      <c r="AU169">
        <v>64</v>
      </c>
      <c r="AV169">
        <v>1</v>
      </c>
      <c r="AW169">
        <v>1</v>
      </c>
      <c r="AZ169">
        <v>6.11</v>
      </c>
      <c r="BA169">
        <v>1</v>
      </c>
      <c r="BB169">
        <v>1</v>
      </c>
      <c r="BC169">
        <v>6.11</v>
      </c>
      <c r="BD169" t="s">
        <v>1069</v>
      </c>
      <c r="BE169" t="s">
        <v>1069</v>
      </c>
      <c r="BF169" t="s">
        <v>1069</v>
      </c>
      <c r="BG169" t="s">
        <v>1069</v>
      </c>
      <c r="BH169">
        <v>3</v>
      </c>
      <c r="BI169">
        <v>1</v>
      </c>
      <c r="BJ169" t="s">
        <v>186</v>
      </c>
      <c r="BM169">
        <v>11001</v>
      </c>
      <c r="BN169">
        <v>0</v>
      </c>
      <c r="BO169" t="s">
        <v>1069</v>
      </c>
      <c r="BP169">
        <v>0</v>
      </c>
      <c r="BQ169">
        <v>2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1069</v>
      </c>
      <c r="BZ169">
        <v>123</v>
      </c>
      <c r="CA169">
        <v>75</v>
      </c>
      <c r="CE169">
        <v>0</v>
      </c>
      <c r="CF169">
        <v>0</v>
      </c>
      <c r="CG169">
        <v>0</v>
      </c>
      <c r="CM169">
        <v>0</v>
      </c>
      <c r="CN169" t="s">
        <v>1069</v>
      </c>
      <c r="CO169">
        <v>0</v>
      </c>
      <c r="CP169">
        <f t="shared" si="198"/>
        <v>366.6</v>
      </c>
      <c r="CQ169">
        <f t="shared" si="199"/>
        <v>30.55</v>
      </c>
      <c r="CR169">
        <f t="shared" si="200"/>
        <v>0</v>
      </c>
      <c r="CS169">
        <f t="shared" si="201"/>
        <v>0</v>
      </c>
      <c r="CT169">
        <f t="shared" si="202"/>
        <v>0</v>
      </c>
      <c r="CU169">
        <f t="shared" si="203"/>
        <v>0</v>
      </c>
      <c r="CV169">
        <f t="shared" si="204"/>
        <v>0</v>
      </c>
      <c r="CW169">
        <f t="shared" si="205"/>
        <v>0</v>
      </c>
      <c r="CX169">
        <f t="shared" si="206"/>
        <v>0</v>
      </c>
      <c r="CY169">
        <f t="shared" si="207"/>
        <v>0</v>
      </c>
      <c r="CZ169">
        <f t="shared" si="208"/>
        <v>0</v>
      </c>
      <c r="DC169" t="s">
        <v>1069</v>
      </c>
      <c r="DD169" t="s">
        <v>1069</v>
      </c>
      <c r="DE169" t="s">
        <v>1069</v>
      </c>
      <c r="DF169" t="s">
        <v>1069</v>
      </c>
      <c r="DG169" t="s">
        <v>1069</v>
      </c>
      <c r="DH169" t="s">
        <v>1069</v>
      </c>
      <c r="DI169" t="s">
        <v>1069</v>
      </c>
      <c r="DJ169" t="s">
        <v>1069</v>
      </c>
      <c r="DK169" t="s">
        <v>1069</v>
      </c>
      <c r="DL169" t="s">
        <v>1069</v>
      </c>
      <c r="DM169" t="s">
        <v>1069</v>
      </c>
      <c r="DN169">
        <v>0</v>
      </c>
      <c r="DO169">
        <v>0</v>
      </c>
      <c r="DP169">
        <v>1</v>
      </c>
      <c r="DQ169">
        <v>1</v>
      </c>
      <c r="DU169">
        <v>1010</v>
      </c>
      <c r="DV169" t="s">
        <v>185</v>
      </c>
      <c r="DW169" t="s">
        <v>185</v>
      </c>
      <c r="DX169">
        <v>100</v>
      </c>
      <c r="EE169">
        <v>27029024</v>
      </c>
      <c r="EF169">
        <v>2</v>
      </c>
      <c r="EG169" t="s">
        <v>1085</v>
      </c>
      <c r="EH169">
        <v>0</v>
      </c>
      <c r="EI169" t="s">
        <v>1069</v>
      </c>
      <c r="EJ169">
        <v>1</v>
      </c>
      <c r="EK169">
        <v>11001</v>
      </c>
      <c r="EL169" t="s">
        <v>1108</v>
      </c>
      <c r="EM169" t="s">
        <v>1415</v>
      </c>
      <c r="EO169" t="s">
        <v>1069</v>
      </c>
      <c r="EQ169">
        <v>0</v>
      </c>
      <c r="ER169">
        <v>5</v>
      </c>
      <c r="ES169">
        <v>5</v>
      </c>
      <c r="ET169">
        <v>0</v>
      </c>
      <c r="EU169">
        <v>0</v>
      </c>
      <c r="EV169">
        <v>0</v>
      </c>
      <c r="EW169">
        <v>0</v>
      </c>
      <c r="EX169">
        <v>0</v>
      </c>
      <c r="FQ169">
        <v>0</v>
      </c>
      <c r="FR169">
        <f t="shared" si="209"/>
        <v>0</v>
      </c>
      <c r="FS169">
        <v>0</v>
      </c>
      <c r="FT169" t="s">
        <v>1089</v>
      </c>
      <c r="FU169" t="s">
        <v>1090</v>
      </c>
      <c r="FX169">
        <v>110.7</v>
      </c>
      <c r="FY169">
        <v>63.75</v>
      </c>
      <c r="GA169" t="s">
        <v>1069</v>
      </c>
      <c r="GD169">
        <v>0</v>
      </c>
      <c r="GF169">
        <v>-314866572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210"/>
        <v>0</v>
      </c>
      <c r="GM169">
        <f t="shared" si="211"/>
        <v>366.6</v>
      </c>
      <c r="GN169">
        <f t="shared" si="212"/>
        <v>366.6</v>
      </c>
      <c r="GO169">
        <f t="shared" si="213"/>
        <v>0</v>
      </c>
      <c r="GP169">
        <f t="shared" si="214"/>
        <v>0</v>
      </c>
      <c r="GR169">
        <v>0</v>
      </c>
      <c r="GS169">
        <v>3</v>
      </c>
      <c r="GT169">
        <v>0</v>
      </c>
      <c r="GU169" t="s">
        <v>1069</v>
      </c>
      <c r="GV169">
        <f t="shared" si="215"/>
        <v>0</v>
      </c>
      <c r="GW169">
        <v>1</v>
      </c>
      <c r="GX169">
        <f t="shared" si="216"/>
        <v>0</v>
      </c>
      <c r="HA169">
        <v>0</v>
      </c>
      <c r="HB169">
        <v>0</v>
      </c>
      <c r="HC169">
        <f t="shared" si="217"/>
        <v>0</v>
      </c>
      <c r="IK169">
        <v>0</v>
      </c>
    </row>
    <row r="170" spans="1:245">
      <c r="A170">
        <v>18</v>
      </c>
      <c r="B170">
        <v>1</v>
      </c>
      <c r="C170">
        <v>500</v>
      </c>
      <c r="E170" t="s">
        <v>187</v>
      </c>
      <c r="F170" t="s">
        <v>188</v>
      </c>
      <c r="G170" t="s">
        <v>189</v>
      </c>
      <c r="H170" t="s">
        <v>1094</v>
      </c>
      <c r="I170">
        <f>I168*J170</f>
        <v>3.4689999999999999E-3</v>
      </c>
      <c r="J170">
        <v>1.8002075765438505E-3</v>
      </c>
      <c r="O170">
        <f t="shared" si="184"/>
        <v>0</v>
      </c>
      <c r="P170">
        <f t="shared" si="185"/>
        <v>0</v>
      </c>
      <c r="Q170">
        <f t="shared" si="186"/>
        <v>0</v>
      </c>
      <c r="R170">
        <f t="shared" si="187"/>
        <v>0</v>
      </c>
      <c r="S170">
        <f t="shared" si="188"/>
        <v>0</v>
      </c>
      <c r="T170">
        <f t="shared" si="189"/>
        <v>0</v>
      </c>
      <c r="U170">
        <f t="shared" si="190"/>
        <v>0</v>
      </c>
      <c r="V170">
        <f t="shared" si="191"/>
        <v>0</v>
      </c>
      <c r="W170">
        <f t="shared" si="192"/>
        <v>0</v>
      </c>
      <c r="X170">
        <f t="shared" si="193"/>
        <v>0</v>
      </c>
      <c r="Y170">
        <f t="shared" si="194"/>
        <v>0</v>
      </c>
      <c r="AA170">
        <v>27906248</v>
      </c>
      <c r="AB170">
        <f t="shared" si="195"/>
        <v>0</v>
      </c>
      <c r="AC170">
        <f t="shared" si="179"/>
        <v>0</v>
      </c>
      <c r="AD170">
        <f>ROUND((((ET170)-(EU170))+AE170),2)</f>
        <v>0</v>
      </c>
      <c r="AE170">
        <f t="shared" si="222"/>
        <v>0</v>
      </c>
      <c r="AF170">
        <f t="shared" si="222"/>
        <v>0</v>
      </c>
      <c r="AG170">
        <f t="shared" si="196"/>
        <v>0</v>
      </c>
      <c r="AH170">
        <f t="shared" si="223"/>
        <v>0</v>
      </c>
      <c r="AI170">
        <f t="shared" si="223"/>
        <v>0</v>
      </c>
      <c r="AJ170">
        <f t="shared" si="197"/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111</v>
      </c>
      <c r="AU170">
        <v>64</v>
      </c>
      <c r="AV170">
        <v>1</v>
      </c>
      <c r="AW170">
        <v>1</v>
      </c>
      <c r="AZ170">
        <v>6.11</v>
      </c>
      <c r="BA170">
        <v>1</v>
      </c>
      <c r="BB170">
        <v>1</v>
      </c>
      <c r="BC170">
        <v>6.11</v>
      </c>
      <c r="BD170" t="s">
        <v>1069</v>
      </c>
      <c r="BE170" t="s">
        <v>1069</v>
      </c>
      <c r="BF170" t="s">
        <v>1069</v>
      </c>
      <c r="BG170" t="s">
        <v>1069</v>
      </c>
      <c r="BH170">
        <v>3</v>
      </c>
      <c r="BI170">
        <v>1</v>
      </c>
      <c r="BJ170" t="s">
        <v>1069</v>
      </c>
      <c r="BM170">
        <v>11001</v>
      </c>
      <c r="BN170">
        <v>0</v>
      </c>
      <c r="BO170" t="s">
        <v>1069</v>
      </c>
      <c r="BP170">
        <v>0</v>
      </c>
      <c r="BQ170">
        <v>2</v>
      </c>
      <c r="BR170">
        <v>0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1069</v>
      </c>
      <c r="BZ170">
        <v>123</v>
      </c>
      <c r="CA170">
        <v>75</v>
      </c>
      <c r="CE170">
        <v>0</v>
      </c>
      <c r="CF170">
        <v>0</v>
      </c>
      <c r="CG170">
        <v>0</v>
      </c>
      <c r="CM170">
        <v>0</v>
      </c>
      <c r="CN170" t="s">
        <v>1069</v>
      </c>
      <c r="CO170">
        <v>0</v>
      </c>
      <c r="CP170">
        <f t="shared" si="198"/>
        <v>0</v>
      </c>
      <c r="CQ170">
        <f t="shared" si="199"/>
        <v>0</v>
      </c>
      <c r="CR170">
        <f t="shared" si="200"/>
        <v>0</v>
      </c>
      <c r="CS170">
        <f t="shared" si="201"/>
        <v>0</v>
      </c>
      <c r="CT170">
        <f t="shared" si="202"/>
        <v>0</v>
      </c>
      <c r="CU170">
        <f t="shared" si="203"/>
        <v>0</v>
      </c>
      <c r="CV170">
        <f t="shared" si="204"/>
        <v>0</v>
      </c>
      <c r="CW170">
        <f t="shared" si="205"/>
        <v>0</v>
      </c>
      <c r="CX170">
        <f t="shared" si="206"/>
        <v>0</v>
      </c>
      <c r="CY170">
        <f t="shared" si="207"/>
        <v>0</v>
      </c>
      <c r="CZ170">
        <f t="shared" si="208"/>
        <v>0</v>
      </c>
      <c r="DC170" t="s">
        <v>1069</v>
      </c>
      <c r="DD170" t="s">
        <v>1069</v>
      </c>
      <c r="DE170" t="s">
        <v>1069</v>
      </c>
      <c r="DF170" t="s">
        <v>1069</v>
      </c>
      <c r="DG170" t="s">
        <v>1069</v>
      </c>
      <c r="DH170" t="s">
        <v>1069</v>
      </c>
      <c r="DI170" t="s">
        <v>1069</v>
      </c>
      <c r="DJ170" t="s">
        <v>1069</v>
      </c>
      <c r="DK170" t="s">
        <v>1069</v>
      </c>
      <c r="DL170" t="s">
        <v>1069</v>
      </c>
      <c r="DM170" t="s">
        <v>1069</v>
      </c>
      <c r="DN170">
        <v>0</v>
      </c>
      <c r="DO170">
        <v>0</v>
      </c>
      <c r="DP170">
        <v>1</v>
      </c>
      <c r="DQ170">
        <v>1</v>
      </c>
      <c r="DU170">
        <v>1009</v>
      </c>
      <c r="DV170" t="s">
        <v>1094</v>
      </c>
      <c r="DW170" t="s">
        <v>1094</v>
      </c>
      <c r="DX170">
        <v>1000</v>
      </c>
      <c r="EE170">
        <v>27029024</v>
      </c>
      <c r="EF170">
        <v>2</v>
      </c>
      <c r="EG170" t="s">
        <v>1085</v>
      </c>
      <c r="EH170">
        <v>0</v>
      </c>
      <c r="EI170" t="s">
        <v>1069</v>
      </c>
      <c r="EJ170">
        <v>1</v>
      </c>
      <c r="EK170">
        <v>11001</v>
      </c>
      <c r="EL170" t="s">
        <v>1108</v>
      </c>
      <c r="EM170" t="s">
        <v>1415</v>
      </c>
      <c r="EO170" t="s">
        <v>1069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FQ170">
        <v>0</v>
      </c>
      <c r="FR170">
        <f t="shared" si="209"/>
        <v>0</v>
      </c>
      <c r="FS170">
        <v>0</v>
      </c>
      <c r="FT170" t="s">
        <v>1089</v>
      </c>
      <c r="FU170" t="s">
        <v>1090</v>
      </c>
      <c r="FX170">
        <v>110.7</v>
      </c>
      <c r="FY170">
        <v>63.75</v>
      </c>
      <c r="GA170" t="s">
        <v>1069</v>
      </c>
      <c r="GD170">
        <v>0</v>
      </c>
      <c r="GF170">
        <v>-16342244</v>
      </c>
      <c r="GG170">
        <v>1</v>
      </c>
      <c r="GH170">
        <v>1</v>
      </c>
      <c r="GI170">
        <v>4</v>
      </c>
      <c r="GJ170">
        <v>0</v>
      </c>
      <c r="GK170">
        <f>ROUND(R170*(R12)/100,2)</f>
        <v>0</v>
      </c>
      <c r="GL170">
        <f t="shared" si="210"/>
        <v>0</v>
      </c>
      <c r="GM170">
        <f t="shared" si="211"/>
        <v>0</v>
      </c>
      <c r="GN170">
        <f t="shared" si="212"/>
        <v>0</v>
      </c>
      <c r="GO170">
        <f t="shared" si="213"/>
        <v>0</v>
      </c>
      <c r="GP170">
        <f t="shared" si="214"/>
        <v>0</v>
      </c>
      <c r="GR170">
        <v>0</v>
      </c>
      <c r="GS170">
        <v>3</v>
      </c>
      <c r="GT170">
        <v>0</v>
      </c>
      <c r="GU170" t="s">
        <v>1069</v>
      </c>
      <c r="GV170">
        <f t="shared" si="215"/>
        <v>0</v>
      </c>
      <c r="GW170">
        <v>1</v>
      </c>
      <c r="GX170">
        <f t="shared" si="216"/>
        <v>0</v>
      </c>
      <c r="HA170">
        <v>0</v>
      </c>
      <c r="HB170">
        <v>0</v>
      </c>
      <c r="HC170">
        <f t="shared" si="217"/>
        <v>0</v>
      </c>
      <c r="IK170">
        <v>0</v>
      </c>
    </row>
    <row r="171" spans="1:245">
      <c r="A171">
        <v>18</v>
      </c>
      <c r="B171">
        <v>1</v>
      </c>
      <c r="C171">
        <v>503</v>
      </c>
      <c r="E171" t="s">
        <v>190</v>
      </c>
      <c r="F171" t="s">
        <v>191</v>
      </c>
      <c r="G171" t="s">
        <v>192</v>
      </c>
      <c r="H171" t="s">
        <v>1325</v>
      </c>
      <c r="I171">
        <f>I168*J171</f>
        <v>-2.3894799999999998</v>
      </c>
      <c r="J171">
        <v>-1.24</v>
      </c>
      <c r="O171">
        <f t="shared" si="184"/>
        <v>-63057.52</v>
      </c>
      <c r="P171">
        <f t="shared" si="185"/>
        <v>-63057.52</v>
      </c>
      <c r="Q171">
        <f t="shared" si="186"/>
        <v>0</v>
      </c>
      <c r="R171">
        <f t="shared" si="187"/>
        <v>0</v>
      </c>
      <c r="S171">
        <f t="shared" si="188"/>
        <v>0</v>
      </c>
      <c r="T171">
        <f t="shared" si="189"/>
        <v>0</v>
      </c>
      <c r="U171">
        <f t="shared" si="190"/>
        <v>0</v>
      </c>
      <c r="V171">
        <f t="shared" si="191"/>
        <v>0</v>
      </c>
      <c r="W171">
        <f t="shared" si="192"/>
        <v>0</v>
      </c>
      <c r="X171">
        <f t="shared" si="193"/>
        <v>0</v>
      </c>
      <c r="Y171">
        <f t="shared" si="194"/>
        <v>0</v>
      </c>
      <c r="AA171">
        <v>27906248</v>
      </c>
      <c r="AB171">
        <f t="shared" si="195"/>
        <v>4319.09</v>
      </c>
      <c r="AC171">
        <f t="shared" si="179"/>
        <v>4319.09</v>
      </c>
      <c r="AD171">
        <f>ROUND((((ET171)-(EU171))+AE171),2)</f>
        <v>0</v>
      </c>
      <c r="AE171">
        <f t="shared" si="222"/>
        <v>0</v>
      </c>
      <c r="AF171">
        <f t="shared" si="222"/>
        <v>0</v>
      </c>
      <c r="AG171">
        <f t="shared" si="196"/>
        <v>0</v>
      </c>
      <c r="AH171">
        <f t="shared" si="223"/>
        <v>0</v>
      </c>
      <c r="AI171">
        <f t="shared" si="223"/>
        <v>0</v>
      </c>
      <c r="AJ171">
        <f t="shared" si="197"/>
        <v>0</v>
      </c>
      <c r="AK171">
        <v>4319.09</v>
      </c>
      <c r="AL171">
        <v>4319.09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111</v>
      </c>
      <c r="AU171">
        <v>64</v>
      </c>
      <c r="AV171">
        <v>1</v>
      </c>
      <c r="AW171">
        <v>1</v>
      </c>
      <c r="AZ171">
        <v>6.11</v>
      </c>
      <c r="BA171">
        <v>1</v>
      </c>
      <c r="BB171">
        <v>1</v>
      </c>
      <c r="BC171">
        <v>6.11</v>
      </c>
      <c r="BD171" t="s">
        <v>1069</v>
      </c>
      <c r="BE171" t="s">
        <v>1069</v>
      </c>
      <c r="BF171" t="s">
        <v>1069</v>
      </c>
      <c r="BG171" t="s">
        <v>1069</v>
      </c>
      <c r="BH171">
        <v>3</v>
      </c>
      <c r="BI171">
        <v>1</v>
      </c>
      <c r="BJ171" t="s">
        <v>193</v>
      </c>
      <c r="BM171">
        <v>11001</v>
      </c>
      <c r="BN171">
        <v>0</v>
      </c>
      <c r="BO171" t="s">
        <v>1069</v>
      </c>
      <c r="BP171">
        <v>0</v>
      </c>
      <c r="BQ171">
        <v>2</v>
      </c>
      <c r="BR171">
        <v>1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1069</v>
      </c>
      <c r="BZ171">
        <v>123</v>
      </c>
      <c r="CA171">
        <v>75</v>
      </c>
      <c r="CE171">
        <v>0</v>
      </c>
      <c r="CF171">
        <v>0</v>
      </c>
      <c r="CG171">
        <v>0</v>
      </c>
      <c r="CM171">
        <v>0</v>
      </c>
      <c r="CN171" t="s">
        <v>1069</v>
      </c>
      <c r="CO171">
        <v>0</v>
      </c>
      <c r="CP171">
        <f t="shared" si="198"/>
        <v>-63057.52</v>
      </c>
      <c r="CQ171">
        <f t="shared" si="199"/>
        <v>26389.639900000002</v>
      </c>
      <c r="CR171">
        <f t="shared" si="200"/>
        <v>0</v>
      </c>
      <c r="CS171">
        <f t="shared" si="201"/>
        <v>0</v>
      </c>
      <c r="CT171">
        <f t="shared" si="202"/>
        <v>0</v>
      </c>
      <c r="CU171">
        <f t="shared" si="203"/>
        <v>0</v>
      </c>
      <c r="CV171">
        <f t="shared" si="204"/>
        <v>0</v>
      </c>
      <c r="CW171">
        <f t="shared" si="205"/>
        <v>0</v>
      </c>
      <c r="CX171">
        <f t="shared" si="206"/>
        <v>0</v>
      </c>
      <c r="CY171">
        <f t="shared" si="207"/>
        <v>0</v>
      </c>
      <c r="CZ171">
        <f t="shared" si="208"/>
        <v>0</v>
      </c>
      <c r="DC171" t="s">
        <v>1069</v>
      </c>
      <c r="DD171" t="s">
        <v>1069</v>
      </c>
      <c r="DE171" t="s">
        <v>1069</v>
      </c>
      <c r="DF171" t="s">
        <v>1069</v>
      </c>
      <c r="DG171" t="s">
        <v>1069</v>
      </c>
      <c r="DH171" t="s">
        <v>1069</v>
      </c>
      <c r="DI171" t="s">
        <v>1069</v>
      </c>
      <c r="DJ171" t="s">
        <v>1069</v>
      </c>
      <c r="DK171" t="s">
        <v>1069</v>
      </c>
      <c r="DL171" t="s">
        <v>1069</v>
      </c>
      <c r="DM171" t="s">
        <v>1069</v>
      </c>
      <c r="DN171">
        <v>0</v>
      </c>
      <c r="DO171">
        <v>0</v>
      </c>
      <c r="DP171">
        <v>1</v>
      </c>
      <c r="DQ171">
        <v>1</v>
      </c>
      <c r="DU171">
        <v>1007</v>
      </c>
      <c r="DV171" t="s">
        <v>1325</v>
      </c>
      <c r="DW171" t="s">
        <v>1325</v>
      </c>
      <c r="DX171">
        <v>1</v>
      </c>
      <c r="EE171">
        <v>27029024</v>
      </c>
      <c r="EF171">
        <v>2</v>
      </c>
      <c r="EG171" t="s">
        <v>1085</v>
      </c>
      <c r="EH171">
        <v>0</v>
      </c>
      <c r="EI171" t="s">
        <v>1069</v>
      </c>
      <c r="EJ171">
        <v>1</v>
      </c>
      <c r="EK171">
        <v>11001</v>
      </c>
      <c r="EL171" t="s">
        <v>1108</v>
      </c>
      <c r="EM171" t="s">
        <v>1415</v>
      </c>
      <c r="EO171" t="s">
        <v>1069</v>
      </c>
      <c r="EQ171">
        <v>0</v>
      </c>
      <c r="ER171">
        <v>4319.09</v>
      </c>
      <c r="ES171">
        <v>4319.09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209"/>
        <v>0</v>
      </c>
      <c r="FS171">
        <v>0</v>
      </c>
      <c r="FT171" t="s">
        <v>1089</v>
      </c>
      <c r="FU171" t="s">
        <v>1090</v>
      </c>
      <c r="FX171">
        <v>110.7</v>
      </c>
      <c r="FY171">
        <v>63.75</v>
      </c>
      <c r="GA171" t="s">
        <v>1069</v>
      </c>
      <c r="GD171">
        <v>0</v>
      </c>
      <c r="GF171">
        <v>-1138698268</v>
      </c>
      <c r="GG171">
        <v>1</v>
      </c>
      <c r="GH171">
        <v>1</v>
      </c>
      <c r="GI171">
        <v>4</v>
      </c>
      <c r="GJ171">
        <v>0</v>
      </c>
      <c r="GK171">
        <f>ROUND(R171*(R12)/100,2)</f>
        <v>0</v>
      </c>
      <c r="GL171">
        <f t="shared" si="210"/>
        <v>0</v>
      </c>
      <c r="GM171">
        <f t="shared" si="211"/>
        <v>-63057.52</v>
      </c>
      <c r="GN171">
        <f t="shared" si="212"/>
        <v>-63057.52</v>
      </c>
      <c r="GO171">
        <f t="shared" si="213"/>
        <v>0</v>
      </c>
      <c r="GP171">
        <f t="shared" si="214"/>
        <v>0</v>
      </c>
      <c r="GR171">
        <v>0</v>
      </c>
      <c r="GS171">
        <v>3</v>
      </c>
      <c r="GT171">
        <v>0</v>
      </c>
      <c r="GU171" t="s">
        <v>1069</v>
      </c>
      <c r="GV171">
        <f t="shared" si="215"/>
        <v>0</v>
      </c>
      <c r="GW171">
        <v>1</v>
      </c>
      <c r="GX171">
        <f t="shared" si="216"/>
        <v>0</v>
      </c>
      <c r="HA171">
        <v>0</v>
      </c>
      <c r="HB171">
        <v>0</v>
      </c>
      <c r="HC171">
        <f t="shared" si="217"/>
        <v>0</v>
      </c>
      <c r="IK171">
        <v>0</v>
      </c>
    </row>
    <row r="172" spans="1:245">
      <c r="A172">
        <v>18</v>
      </c>
      <c r="B172">
        <v>1</v>
      </c>
      <c r="C172">
        <v>502</v>
      </c>
      <c r="E172" t="s">
        <v>194</v>
      </c>
      <c r="F172" t="s">
        <v>195</v>
      </c>
      <c r="G172" t="s">
        <v>196</v>
      </c>
      <c r="H172" t="s">
        <v>1325</v>
      </c>
      <c r="I172">
        <f>I168*J172</f>
        <v>2.3894799999999998</v>
      </c>
      <c r="J172">
        <v>1.24</v>
      </c>
      <c r="O172">
        <f t="shared" si="184"/>
        <v>58097.84</v>
      </c>
      <c r="P172">
        <f t="shared" si="185"/>
        <v>58097.84</v>
      </c>
      <c r="Q172">
        <f t="shared" si="186"/>
        <v>0</v>
      </c>
      <c r="R172">
        <f t="shared" si="187"/>
        <v>0</v>
      </c>
      <c r="S172">
        <f t="shared" si="188"/>
        <v>0</v>
      </c>
      <c r="T172">
        <f t="shared" si="189"/>
        <v>0</v>
      </c>
      <c r="U172">
        <f t="shared" si="190"/>
        <v>0</v>
      </c>
      <c r="V172">
        <f t="shared" si="191"/>
        <v>0</v>
      </c>
      <c r="W172">
        <f t="shared" si="192"/>
        <v>0</v>
      </c>
      <c r="X172">
        <f t="shared" si="193"/>
        <v>0</v>
      </c>
      <c r="Y172">
        <f t="shared" si="194"/>
        <v>0</v>
      </c>
      <c r="AA172">
        <v>27906248</v>
      </c>
      <c r="AB172">
        <f t="shared" si="195"/>
        <v>3979.38</v>
      </c>
      <c r="AC172">
        <f t="shared" si="179"/>
        <v>3979.38</v>
      </c>
      <c r="AD172">
        <f>ROUND((((ET172)-(EU172))+AE172),2)</f>
        <v>0</v>
      </c>
      <c r="AE172">
        <f t="shared" si="222"/>
        <v>0</v>
      </c>
      <c r="AF172">
        <f t="shared" si="222"/>
        <v>0</v>
      </c>
      <c r="AG172">
        <f t="shared" si="196"/>
        <v>0</v>
      </c>
      <c r="AH172">
        <f t="shared" si="223"/>
        <v>0</v>
      </c>
      <c r="AI172">
        <f t="shared" si="223"/>
        <v>0</v>
      </c>
      <c r="AJ172">
        <f t="shared" si="197"/>
        <v>0</v>
      </c>
      <c r="AK172">
        <v>3979.38</v>
      </c>
      <c r="AL172">
        <v>3979.38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111</v>
      </c>
      <c r="AU172">
        <v>64</v>
      </c>
      <c r="AV172">
        <v>1</v>
      </c>
      <c r="AW172">
        <v>1</v>
      </c>
      <c r="AZ172">
        <v>6.11</v>
      </c>
      <c r="BA172">
        <v>1</v>
      </c>
      <c r="BB172">
        <v>1</v>
      </c>
      <c r="BC172">
        <v>6.11</v>
      </c>
      <c r="BD172" t="s">
        <v>1069</v>
      </c>
      <c r="BE172" t="s">
        <v>1069</v>
      </c>
      <c r="BF172" t="s">
        <v>1069</v>
      </c>
      <c r="BG172" t="s">
        <v>1069</v>
      </c>
      <c r="BH172">
        <v>3</v>
      </c>
      <c r="BI172">
        <v>1</v>
      </c>
      <c r="BJ172" t="s">
        <v>197</v>
      </c>
      <c r="BM172">
        <v>11001</v>
      </c>
      <c r="BN172">
        <v>0</v>
      </c>
      <c r="BO172" t="s">
        <v>1069</v>
      </c>
      <c r="BP172">
        <v>0</v>
      </c>
      <c r="BQ172">
        <v>2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1069</v>
      </c>
      <c r="BZ172">
        <v>123</v>
      </c>
      <c r="CA172">
        <v>75</v>
      </c>
      <c r="CE172">
        <v>0</v>
      </c>
      <c r="CF172">
        <v>0</v>
      </c>
      <c r="CG172">
        <v>0</v>
      </c>
      <c r="CM172">
        <v>0</v>
      </c>
      <c r="CN172" t="s">
        <v>1069</v>
      </c>
      <c r="CO172">
        <v>0</v>
      </c>
      <c r="CP172">
        <f t="shared" si="198"/>
        <v>58097.84</v>
      </c>
      <c r="CQ172">
        <f t="shared" si="199"/>
        <v>24314.0118</v>
      </c>
      <c r="CR172">
        <f t="shared" si="200"/>
        <v>0</v>
      </c>
      <c r="CS172">
        <f t="shared" si="201"/>
        <v>0</v>
      </c>
      <c r="CT172">
        <f t="shared" si="202"/>
        <v>0</v>
      </c>
      <c r="CU172">
        <f t="shared" si="203"/>
        <v>0</v>
      </c>
      <c r="CV172">
        <f t="shared" si="204"/>
        <v>0</v>
      </c>
      <c r="CW172">
        <f t="shared" si="205"/>
        <v>0</v>
      </c>
      <c r="CX172">
        <f t="shared" si="206"/>
        <v>0</v>
      </c>
      <c r="CY172">
        <f t="shared" si="207"/>
        <v>0</v>
      </c>
      <c r="CZ172">
        <f t="shared" si="208"/>
        <v>0</v>
      </c>
      <c r="DC172" t="s">
        <v>1069</v>
      </c>
      <c r="DD172" t="s">
        <v>1069</v>
      </c>
      <c r="DE172" t="s">
        <v>1069</v>
      </c>
      <c r="DF172" t="s">
        <v>1069</v>
      </c>
      <c r="DG172" t="s">
        <v>1069</v>
      </c>
      <c r="DH172" t="s">
        <v>1069</v>
      </c>
      <c r="DI172" t="s">
        <v>1069</v>
      </c>
      <c r="DJ172" t="s">
        <v>1069</v>
      </c>
      <c r="DK172" t="s">
        <v>1069</v>
      </c>
      <c r="DL172" t="s">
        <v>1069</v>
      </c>
      <c r="DM172" t="s">
        <v>1069</v>
      </c>
      <c r="DN172">
        <v>0</v>
      </c>
      <c r="DO172">
        <v>0</v>
      </c>
      <c r="DP172">
        <v>1</v>
      </c>
      <c r="DQ172">
        <v>1</v>
      </c>
      <c r="DU172">
        <v>1007</v>
      </c>
      <c r="DV172" t="s">
        <v>1325</v>
      </c>
      <c r="DW172" t="s">
        <v>1325</v>
      </c>
      <c r="DX172">
        <v>1</v>
      </c>
      <c r="EE172">
        <v>27029024</v>
      </c>
      <c r="EF172">
        <v>2</v>
      </c>
      <c r="EG172" t="s">
        <v>1085</v>
      </c>
      <c r="EH172">
        <v>0</v>
      </c>
      <c r="EI172" t="s">
        <v>1069</v>
      </c>
      <c r="EJ172">
        <v>1</v>
      </c>
      <c r="EK172">
        <v>11001</v>
      </c>
      <c r="EL172" t="s">
        <v>1108</v>
      </c>
      <c r="EM172" t="s">
        <v>1415</v>
      </c>
      <c r="EO172" t="s">
        <v>1069</v>
      </c>
      <c r="EQ172">
        <v>0</v>
      </c>
      <c r="ER172">
        <v>3979.38</v>
      </c>
      <c r="ES172">
        <v>3979.38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209"/>
        <v>0</v>
      </c>
      <c r="FS172">
        <v>0</v>
      </c>
      <c r="FT172" t="s">
        <v>1089</v>
      </c>
      <c r="FU172" t="s">
        <v>1090</v>
      </c>
      <c r="FX172">
        <v>110.7</v>
      </c>
      <c r="FY172">
        <v>63.75</v>
      </c>
      <c r="GA172" t="s">
        <v>1069</v>
      </c>
      <c r="GD172">
        <v>0</v>
      </c>
      <c r="GF172">
        <v>1259499913</v>
      </c>
      <c r="GG172">
        <v>1</v>
      </c>
      <c r="GH172">
        <v>1</v>
      </c>
      <c r="GI172">
        <v>4</v>
      </c>
      <c r="GJ172">
        <v>0</v>
      </c>
      <c r="GK172">
        <f>ROUND(R172*(R12)/100,2)</f>
        <v>0</v>
      </c>
      <c r="GL172">
        <f t="shared" si="210"/>
        <v>0</v>
      </c>
      <c r="GM172">
        <f t="shared" si="211"/>
        <v>58097.84</v>
      </c>
      <c r="GN172">
        <f t="shared" si="212"/>
        <v>58097.84</v>
      </c>
      <c r="GO172">
        <f t="shared" si="213"/>
        <v>0</v>
      </c>
      <c r="GP172">
        <f t="shared" si="214"/>
        <v>0</v>
      </c>
      <c r="GR172">
        <v>0</v>
      </c>
      <c r="GS172">
        <v>3</v>
      </c>
      <c r="GT172">
        <v>0</v>
      </c>
      <c r="GU172" t="s">
        <v>1069</v>
      </c>
      <c r="GV172">
        <f t="shared" si="215"/>
        <v>0</v>
      </c>
      <c r="GW172">
        <v>1</v>
      </c>
      <c r="GX172">
        <f t="shared" si="216"/>
        <v>0</v>
      </c>
      <c r="HA172">
        <v>0</v>
      </c>
      <c r="HB172">
        <v>0</v>
      </c>
      <c r="HC172">
        <f t="shared" si="217"/>
        <v>0</v>
      </c>
      <c r="IK172">
        <v>0</v>
      </c>
    </row>
    <row r="173" spans="1:245">
      <c r="A173">
        <v>17</v>
      </c>
      <c r="B173">
        <v>1</v>
      </c>
      <c r="C173">
        <f ca="1">ROW(SmtRes!A511)</f>
        <v>511</v>
      </c>
      <c r="D173">
        <f ca="1">ROW(EtalonRes!A506)</f>
        <v>506</v>
      </c>
      <c r="E173" t="s">
        <v>198</v>
      </c>
      <c r="F173" t="s">
        <v>199</v>
      </c>
      <c r="G173" t="s">
        <v>200</v>
      </c>
      <c r="H173" t="s">
        <v>1081</v>
      </c>
      <c r="I173">
        <f>ROUND((192.7+17.91)/100,9)</f>
        <v>2.1061000000000001</v>
      </c>
      <c r="J173">
        <v>0</v>
      </c>
      <c r="O173">
        <f t="shared" si="184"/>
        <v>2132.5300000000002</v>
      </c>
      <c r="P173">
        <f t="shared" si="185"/>
        <v>23.68</v>
      </c>
      <c r="Q173">
        <f t="shared" si="186"/>
        <v>995.23</v>
      </c>
      <c r="R173">
        <f t="shared" si="187"/>
        <v>37.32</v>
      </c>
      <c r="S173">
        <f t="shared" si="188"/>
        <v>1113.6199999999999</v>
      </c>
      <c r="T173">
        <f t="shared" si="189"/>
        <v>0</v>
      </c>
      <c r="U173">
        <f t="shared" si="190"/>
        <v>21.749694699999999</v>
      </c>
      <c r="V173">
        <f t="shared" si="191"/>
        <v>0.52652500000000002</v>
      </c>
      <c r="W173">
        <f t="shared" si="192"/>
        <v>0</v>
      </c>
      <c r="X173">
        <f t="shared" si="193"/>
        <v>1220</v>
      </c>
      <c r="Y173">
        <f t="shared" si="194"/>
        <v>621.51</v>
      </c>
      <c r="AA173">
        <v>27906248</v>
      </c>
      <c r="AB173">
        <f t="shared" si="195"/>
        <v>165.72</v>
      </c>
      <c r="AC173">
        <f t="shared" si="179"/>
        <v>1.84</v>
      </c>
      <c r="AD173">
        <f>ROUND(((((ET173*1.25))-((EU173*1.25)))+AE173),2)</f>
        <v>77.34</v>
      </c>
      <c r="AE173">
        <f>ROUND(((EU173*1.25)),2)</f>
        <v>2.9</v>
      </c>
      <c r="AF173">
        <f>ROUND(((EV173*1.15)),2)</f>
        <v>86.54</v>
      </c>
      <c r="AG173">
        <f t="shared" si="196"/>
        <v>0</v>
      </c>
      <c r="AH173">
        <f>((EW173*1.15))</f>
        <v>10.327</v>
      </c>
      <c r="AI173">
        <f>((EX173*1.25))</f>
        <v>0.25</v>
      </c>
      <c r="AJ173">
        <f t="shared" si="197"/>
        <v>0</v>
      </c>
      <c r="AK173">
        <v>138.96</v>
      </c>
      <c r="AL173">
        <v>1.84</v>
      </c>
      <c r="AM173">
        <v>61.87</v>
      </c>
      <c r="AN173">
        <v>2.3199999999999998</v>
      </c>
      <c r="AO173">
        <v>75.25</v>
      </c>
      <c r="AP173">
        <v>0</v>
      </c>
      <c r="AQ173">
        <v>8.98</v>
      </c>
      <c r="AR173">
        <v>0.2</v>
      </c>
      <c r="AS173">
        <v>0</v>
      </c>
      <c r="AT173">
        <v>106</v>
      </c>
      <c r="AU173">
        <v>54</v>
      </c>
      <c r="AV173">
        <v>1</v>
      </c>
      <c r="AW173">
        <v>1</v>
      </c>
      <c r="AZ173">
        <v>6.11</v>
      </c>
      <c r="BA173">
        <v>6.11</v>
      </c>
      <c r="BB173">
        <v>6.11</v>
      </c>
      <c r="BC173">
        <v>6.11</v>
      </c>
      <c r="BD173" t="s">
        <v>1069</v>
      </c>
      <c r="BE173" t="s">
        <v>1069</v>
      </c>
      <c r="BF173" t="s">
        <v>1069</v>
      </c>
      <c r="BG173" t="s">
        <v>1069</v>
      </c>
      <c r="BH173">
        <v>0</v>
      </c>
      <c r="BI173">
        <v>1</v>
      </c>
      <c r="BJ173" t="s">
        <v>201</v>
      </c>
      <c r="BM173">
        <v>10001</v>
      </c>
      <c r="BN173">
        <v>0</v>
      </c>
      <c r="BO173" t="s">
        <v>1069</v>
      </c>
      <c r="BP173">
        <v>0</v>
      </c>
      <c r="BQ173">
        <v>2</v>
      </c>
      <c r="BR173">
        <v>0</v>
      </c>
      <c r="BS173">
        <v>6.11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1069</v>
      </c>
      <c r="BZ173">
        <v>118</v>
      </c>
      <c r="CA173">
        <v>63</v>
      </c>
      <c r="CE173">
        <v>0</v>
      </c>
      <c r="CF173">
        <v>0</v>
      </c>
      <c r="CG173">
        <v>0</v>
      </c>
      <c r="CM173">
        <v>0</v>
      </c>
      <c r="CN173" t="s">
        <v>359</v>
      </c>
      <c r="CO173">
        <v>0</v>
      </c>
      <c r="CP173">
        <f t="shared" si="198"/>
        <v>2132.5299999999997</v>
      </c>
      <c r="CQ173">
        <f t="shared" si="199"/>
        <v>11.242400000000002</v>
      </c>
      <c r="CR173">
        <f t="shared" si="200"/>
        <v>472.54740000000004</v>
      </c>
      <c r="CS173">
        <f t="shared" si="201"/>
        <v>17.719000000000001</v>
      </c>
      <c r="CT173">
        <f t="shared" si="202"/>
        <v>528.75940000000003</v>
      </c>
      <c r="CU173">
        <f t="shared" si="203"/>
        <v>0</v>
      </c>
      <c r="CV173">
        <f t="shared" si="204"/>
        <v>10.327</v>
      </c>
      <c r="CW173">
        <f t="shared" si="205"/>
        <v>0.25</v>
      </c>
      <c r="CX173">
        <f t="shared" si="206"/>
        <v>0</v>
      </c>
      <c r="CY173">
        <f t="shared" si="207"/>
        <v>1219.9963999999998</v>
      </c>
      <c r="CZ173">
        <f t="shared" si="208"/>
        <v>621.50759999999991</v>
      </c>
      <c r="DC173" t="s">
        <v>1069</v>
      </c>
      <c r="DD173" t="s">
        <v>1069</v>
      </c>
      <c r="DE173" t="s">
        <v>1083</v>
      </c>
      <c r="DF173" t="s">
        <v>1083</v>
      </c>
      <c r="DG173" t="s">
        <v>1084</v>
      </c>
      <c r="DH173" t="s">
        <v>1069</v>
      </c>
      <c r="DI173" t="s">
        <v>1084</v>
      </c>
      <c r="DJ173" t="s">
        <v>1083</v>
      </c>
      <c r="DK173" t="s">
        <v>1069</v>
      </c>
      <c r="DL173" t="s">
        <v>1069</v>
      </c>
      <c r="DM173" t="s">
        <v>1069</v>
      </c>
      <c r="DN173">
        <v>0</v>
      </c>
      <c r="DO173">
        <v>0</v>
      </c>
      <c r="DP173">
        <v>1</v>
      </c>
      <c r="DQ173">
        <v>1</v>
      </c>
      <c r="DU173">
        <v>1005</v>
      </c>
      <c r="DV173" t="s">
        <v>1081</v>
      </c>
      <c r="DW173" t="s">
        <v>1081</v>
      </c>
      <c r="DX173">
        <v>100</v>
      </c>
      <c r="EE173">
        <v>27029023</v>
      </c>
      <c r="EF173">
        <v>2</v>
      </c>
      <c r="EG173" t="s">
        <v>1085</v>
      </c>
      <c r="EH173">
        <v>0</v>
      </c>
      <c r="EI173" t="s">
        <v>1069</v>
      </c>
      <c r="EJ173">
        <v>1</v>
      </c>
      <c r="EK173">
        <v>10001</v>
      </c>
      <c r="EL173" t="s">
        <v>1138</v>
      </c>
      <c r="EM173" t="s">
        <v>1139</v>
      </c>
      <c r="EO173" t="s">
        <v>1088</v>
      </c>
      <c r="EQ173">
        <v>131072</v>
      </c>
      <c r="ER173">
        <v>138.96</v>
      </c>
      <c r="ES173">
        <v>1.84</v>
      </c>
      <c r="ET173">
        <v>61.87</v>
      </c>
      <c r="EU173">
        <v>2.3199999999999998</v>
      </c>
      <c r="EV173">
        <v>75.25</v>
      </c>
      <c r="EW173">
        <v>8.98</v>
      </c>
      <c r="EX173">
        <v>0.2</v>
      </c>
      <c r="EY173">
        <v>0</v>
      </c>
      <c r="FQ173">
        <v>0</v>
      </c>
      <c r="FR173">
        <f t="shared" si="209"/>
        <v>0</v>
      </c>
      <c r="FS173">
        <v>0</v>
      </c>
      <c r="FT173" t="s">
        <v>1089</v>
      </c>
      <c r="FU173" t="s">
        <v>1090</v>
      </c>
      <c r="FX173">
        <v>106.2</v>
      </c>
      <c r="FY173">
        <v>53.55</v>
      </c>
      <c r="GA173" t="s">
        <v>1069</v>
      </c>
      <c r="GD173">
        <v>0</v>
      </c>
      <c r="GF173">
        <v>-2082150650</v>
      </c>
      <c r="GG173">
        <v>1</v>
      </c>
      <c r="GH173">
        <v>1</v>
      </c>
      <c r="GI173">
        <v>4</v>
      </c>
      <c r="GJ173">
        <v>0</v>
      </c>
      <c r="GK173">
        <f>ROUND(R173*(R12)/100,2)</f>
        <v>0</v>
      </c>
      <c r="GL173">
        <f t="shared" si="210"/>
        <v>0</v>
      </c>
      <c r="GM173">
        <f t="shared" si="211"/>
        <v>3974.04</v>
      </c>
      <c r="GN173">
        <f t="shared" si="212"/>
        <v>3974.04</v>
      </c>
      <c r="GO173">
        <f t="shared" si="213"/>
        <v>0</v>
      </c>
      <c r="GP173">
        <f t="shared" si="214"/>
        <v>0</v>
      </c>
      <c r="GR173">
        <v>0</v>
      </c>
      <c r="GS173">
        <v>3</v>
      </c>
      <c r="GT173">
        <v>0</v>
      </c>
      <c r="GU173" t="s">
        <v>1069</v>
      </c>
      <c r="GV173">
        <f t="shared" si="215"/>
        <v>0</v>
      </c>
      <c r="GW173">
        <v>1</v>
      </c>
      <c r="GX173">
        <f t="shared" si="216"/>
        <v>0</v>
      </c>
      <c r="HA173">
        <v>0</v>
      </c>
      <c r="HB173">
        <v>0</v>
      </c>
      <c r="HC173">
        <f t="shared" si="217"/>
        <v>0</v>
      </c>
      <c r="IK173">
        <v>0</v>
      </c>
    </row>
    <row r="174" spans="1:245">
      <c r="A174">
        <v>18</v>
      </c>
      <c r="B174">
        <v>1</v>
      </c>
      <c r="C174">
        <v>511</v>
      </c>
      <c r="E174" t="s">
        <v>202</v>
      </c>
      <c r="F174" t="s">
        <v>1351</v>
      </c>
      <c r="G174" t="s">
        <v>1352</v>
      </c>
      <c r="H174" t="s">
        <v>1216</v>
      </c>
      <c r="I174">
        <f>I173*J174</f>
        <v>29.06418</v>
      </c>
      <c r="J174">
        <v>13.799999999999999</v>
      </c>
      <c r="O174">
        <f t="shared" si="184"/>
        <v>2812.9</v>
      </c>
      <c r="P174">
        <f t="shared" si="185"/>
        <v>2812.9</v>
      </c>
      <c r="Q174">
        <f t="shared" si="186"/>
        <v>0</v>
      </c>
      <c r="R174">
        <f t="shared" si="187"/>
        <v>0</v>
      </c>
      <c r="S174">
        <f t="shared" si="188"/>
        <v>0</v>
      </c>
      <c r="T174">
        <f t="shared" si="189"/>
        <v>0</v>
      </c>
      <c r="U174">
        <f t="shared" si="190"/>
        <v>0</v>
      </c>
      <c r="V174">
        <f t="shared" si="191"/>
        <v>0</v>
      </c>
      <c r="W174">
        <f t="shared" si="192"/>
        <v>0</v>
      </c>
      <c r="X174">
        <f t="shared" si="193"/>
        <v>0</v>
      </c>
      <c r="Y174">
        <f t="shared" si="194"/>
        <v>0</v>
      </c>
      <c r="AA174">
        <v>27906248</v>
      </c>
      <c r="AB174">
        <f t="shared" si="195"/>
        <v>15.84</v>
      </c>
      <c r="AC174">
        <f t="shared" si="179"/>
        <v>15.84</v>
      </c>
      <c r="AD174">
        <f>ROUND((((ET174)-(EU174))+AE174),2)</f>
        <v>0</v>
      </c>
      <c r="AE174">
        <f>ROUND((EU174),2)</f>
        <v>0</v>
      </c>
      <c r="AF174">
        <f>ROUND((EV174),2)</f>
        <v>0</v>
      </c>
      <c r="AG174">
        <f t="shared" si="196"/>
        <v>0</v>
      </c>
      <c r="AH174">
        <f>(EW174)</f>
        <v>0</v>
      </c>
      <c r="AI174">
        <f>(EX174)</f>
        <v>0</v>
      </c>
      <c r="AJ174">
        <f t="shared" si="197"/>
        <v>0</v>
      </c>
      <c r="AK174">
        <v>15.84</v>
      </c>
      <c r="AL174">
        <v>15.84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106</v>
      </c>
      <c r="AU174">
        <v>54</v>
      </c>
      <c r="AV174">
        <v>1</v>
      </c>
      <c r="AW174">
        <v>1</v>
      </c>
      <c r="AZ174">
        <v>6.11</v>
      </c>
      <c r="BA174">
        <v>1</v>
      </c>
      <c r="BB174">
        <v>1</v>
      </c>
      <c r="BC174">
        <v>6.11</v>
      </c>
      <c r="BD174" t="s">
        <v>1069</v>
      </c>
      <c r="BE174" t="s">
        <v>1069</v>
      </c>
      <c r="BF174" t="s">
        <v>1069</v>
      </c>
      <c r="BG174" t="s">
        <v>1069</v>
      </c>
      <c r="BH174">
        <v>3</v>
      </c>
      <c r="BI174">
        <v>1</v>
      </c>
      <c r="BJ174" t="s">
        <v>1353</v>
      </c>
      <c r="BM174">
        <v>10001</v>
      </c>
      <c r="BN174">
        <v>0</v>
      </c>
      <c r="BO174" t="s">
        <v>1069</v>
      </c>
      <c r="BP174">
        <v>0</v>
      </c>
      <c r="BQ174">
        <v>2</v>
      </c>
      <c r="BR174">
        <v>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1069</v>
      </c>
      <c r="BZ174">
        <v>118</v>
      </c>
      <c r="CA174">
        <v>63</v>
      </c>
      <c r="CE174">
        <v>0</v>
      </c>
      <c r="CF174">
        <v>0</v>
      </c>
      <c r="CG174">
        <v>0</v>
      </c>
      <c r="CM174">
        <v>0</v>
      </c>
      <c r="CN174" t="s">
        <v>1069</v>
      </c>
      <c r="CO174">
        <v>0</v>
      </c>
      <c r="CP174">
        <f t="shared" si="198"/>
        <v>2812.9</v>
      </c>
      <c r="CQ174">
        <f t="shared" si="199"/>
        <v>96.78240000000001</v>
      </c>
      <c r="CR174">
        <f t="shared" si="200"/>
        <v>0</v>
      </c>
      <c r="CS174">
        <f t="shared" si="201"/>
        <v>0</v>
      </c>
      <c r="CT174">
        <f t="shared" si="202"/>
        <v>0</v>
      </c>
      <c r="CU174">
        <f t="shared" si="203"/>
        <v>0</v>
      </c>
      <c r="CV174">
        <f t="shared" si="204"/>
        <v>0</v>
      </c>
      <c r="CW174">
        <f t="shared" si="205"/>
        <v>0</v>
      </c>
      <c r="CX174">
        <f t="shared" si="206"/>
        <v>0</v>
      </c>
      <c r="CY174">
        <f t="shared" si="207"/>
        <v>0</v>
      </c>
      <c r="CZ174">
        <f t="shared" si="208"/>
        <v>0</v>
      </c>
      <c r="DC174" t="s">
        <v>1069</v>
      </c>
      <c r="DD174" t="s">
        <v>1069</v>
      </c>
      <c r="DE174" t="s">
        <v>1069</v>
      </c>
      <c r="DF174" t="s">
        <v>1069</v>
      </c>
      <c r="DG174" t="s">
        <v>1069</v>
      </c>
      <c r="DH174" t="s">
        <v>1069</v>
      </c>
      <c r="DI174" t="s">
        <v>1069</v>
      </c>
      <c r="DJ174" t="s">
        <v>1069</v>
      </c>
      <c r="DK174" t="s">
        <v>1069</v>
      </c>
      <c r="DL174" t="s">
        <v>1069</v>
      </c>
      <c r="DM174" t="s">
        <v>1069</v>
      </c>
      <c r="DN174">
        <v>0</v>
      </c>
      <c r="DO174">
        <v>0</v>
      </c>
      <c r="DP174">
        <v>1</v>
      </c>
      <c r="DQ174">
        <v>1</v>
      </c>
      <c r="DU174">
        <v>1009</v>
      </c>
      <c r="DV174" t="s">
        <v>1216</v>
      </c>
      <c r="DW174" t="s">
        <v>1216</v>
      </c>
      <c r="DX174">
        <v>1</v>
      </c>
      <c r="EE174">
        <v>27029023</v>
      </c>
      <c r="EF174">
        <v>2</v>
      </c>
      <c r="EG174" t="s">
        <v>1085</v>
      </c>
      <c r="EH174">
        <v>0</v>
      </c>
      <c r="EI174" t="s">
        <v>1069</v>
      </c>
      <c r="EJ174">
        <v>1</v>
      </c>
      <c r="EK174">
        <v>10001</v>
      </c>
      <c r="EL174" t="s">
        <v>1138</v>
      </c>
      <c r="EM174" t="s">
        <v>1139</v>
      </c>
      <c r="EO174" t="s">
        <v>1069</v>
      </c>
      <c r="EQ174">
        <v>0</v>
      </c>
      <c r="ER174">
        <v>15.84</v>
      </c>
      <c r="ES174">
        <v>15.84</v>
      </c>
      <c r="ET174">
        <v>0</v>
      </c>
      <c r="EU174">
        <v>0</v>
      </c>
      <c r="EV174">
        <v>0</v>
      </c>
      <c r="EW174">
        <v>0</v>
      </c>
      <c r="EX174">
        <v>0</v>
      </c>
      <c r="FQ174">
        <v>0</v>
      </c>
      <c r="FR174">
        <f t="shared" si="209"/>
        <v>0</v>
      </c>
      <c r="FS174">
        <v>0</v>
      </c>
      <c r="FT174" t="s">
        <v>1089</v>
      </c>
      <c r="FU174" t="s">
        <v>1090</v>
      </c>
      <c r="FX174">
        <v>106.2</v>
      </c>
      <c r="FY174">
        <v>53.55</v>
      </c>
      <c r="GA174" t="s">
        <v>1069</v>
      </c>
      <c r="GD174">
        <v>0</v>
      </c>
      <c r="GF174">
        <v>1872365097</v>
      </c>
      <c r="GG174">
        <v>1</v>
      </c>
      <c r="GH174">
        <v>1</v>
      </c>
      <c r="GI174">
        <v>4</v>
      </c>
      <c r="GJ174">
        <v>0</v>
      </c>
      <c r="GK174">
        <f>ROUND(R174*(R12)/100,2)</f>
        <v>0</v>
      </c>
      <c r="GL174">
        <f t="shared" si="210"/>
        <v>0</v>
      </c>
      <c r="GM174">
        <f t="shared" si="211"/>
        <v>2812.9</v>
      </c>
      <c r="GN174">
        <f t="shared" si="212"/>
        <v>2812.9</v>
      </c>
      <c r="GO174">
        <f t="shared" si="213"/>
        <v>0</v>
      </c>
      <c r="GP174">
        <f t="shared" si="214"/>
        <v>0</v>
      </c>
      <c r="GR174">
        <v>0</v>
      </c>
      <c r="GS174">
        <v>3</v>
      </c>
      <c r="GT174">
        <v>0</v>
      </c>
      <c r="GU174" t="s">
        <v>1069</v>
      </c>
      <c r="GV174">
        <f t="shared" si="215"/>
        <v>0</v>
      </c>
      <c r="GW174">
        <v>1</v>
      </c>
      <c r="GX174">
        <f t="shared" si="216"/>
        <v>0</v>
      </c>
      <c r="HA174">
        <v>0</v>
      </c>
      <c r="HB174">
        <v>0</v>
      </c>
      <c r="HC174">
        <f t="shared" si="217"/>
        <v>0</v>
      </c>
      <c r="IK174">
        <v>0</v>
      </c>
    </row>
    <row r="175" spans="1:245">
      <c r="A175">
        <v>17</v>
      </c>
      <c r="B175">
        <v>1</v>
      </c>
      <c r="C175">
        <f ca="1">ROW(SmtRes!A522)</f>
        <v>522</v>
      </c>
      <c r="D175">
        <f ca="1">ROW(EtalonRes!A516)</f>
        <v>516</v>
      </c>
      <c r="E175" t="s">
        <v>203</v>
      </c>
      <c r="F175" t="s">
        <v>204</v>
      </c>
      <c r="G175" t="s">
        <v>205</v>
      </c>
      <c r="H175" t="s">
        <v>1081</v>
      </c>
      <c r="I175">
        <f>ROUND(192.7/100,9)</f>
        <v>1.927</v>
      </c>
      <c r="J175">
        <v>0</v>
      </c>
      <c r="O175">
        <f t="shared" si="184"/>
        <v>145742.09</v>
      </c>
      <c r="P175">
        <f t="shared" si="185"/>
        <v>138391.82999999999</v>
      </c>
      <c r="Q175">
        <f t="shared" si="186"/>
        <v>261.02999999999997</v>
      </c>
      <c r="R175">
        <f t="shared" si="187"/>
        <v>14.6</v>
      </c>
      <c r="S175">
        <f t="shared" si="188"/>
        <v>7089.23</v>
      </c>
      <c r="T175">
        <f t="shared" si="189"/>
        <v>0</v>
      </c>
      <c r="U175">
        <f t="shared" si="190"/>
        <v>113.639044</v>
      </c>
      <c r="V175">
        <f t="shared" si="191"/>
        <v>0.19270000000000001</v>
      </c>
      <c r="W175">
        <f t="shared" si="192"/>
        <v>0</v>
      </c>
      <c r="X175">
        <f t="shared" si="193"/>
        <v>7885.25</v>
      </c>
      <c r="Y175">
        <f t="shared" si="194"/>
        <v>4546.45</v>
      </c>
      <c r="AA175">
        <v>27906248</v>
      </c>
      <c r="AB175">
        <f t="shared" si="195"/>
        <v>12378.33</v>
      </c>
      <c r="AC175">
        <f t="shared" si="179"/>
        <v>11754.05</v>
      </c>
      <c r="AD175">
        <f>ROUND(((((ET175*1.25))-((EU175*1.25)))+AE175),2)</f>
        <v>22.17</v>
      </c>
      <c r="AE175">
        <f>ROUND(((EU175*1.25)),2)</f>
        <v>1.24</v>
      </c>
      <c r="AF175">
        <f>ROUND(((EV175*1.15)),2)</f>
        <v>602.11</v>
      </c>
      <c r="AG175">
        <f t="shared" si="196"/>
        <v>0</v>
      </c>
      <c r="AH175">
        <f>((EW175*1.15))</f>
        <v>58.971999999999994</v>
      </c>
      <c r="AI175">
        <f>((EX175*1.25))</f>
        <v>0.1</v>
      </c>
      <c r="AJ175">
        <f t="shared" si="197"/>
        <v>0</v>
      </c>
      <c r="AK175">
        <v>12295.35</v>
      </c>
      <c r="AL175">
        <v>11754.05</v>
      </c>
      <c r="AM175">
        <v>17.73</v>
      </c>
      <c r="AN175">
        <v>0.99</v>
      </c>
      <c r="AO175">
        <v>523.57000000000005</v>
      </c>
      <c r="AP175">
        <v>0</v>
      </c>
      <c r="AQ175">
        <v>51.28</v>
      </c>
      <c r="AR175">
        <v>0.08</v>
      </c>
      <c r="AS175">
        <v>0</v>
      </c>
      <c r="AT175">
        <v>111</v>
      </c>
      <c r="AU175">
        <v>64</v>
      </c>
      <c r="AV175">
        <v>1</v>
      </c>
      <c r="AW175">
        <v>1</v>
      </c>
      <c r="AZ175">
        <v>6.11</v>
      </c>
      <c r="BA175">
        <v>6.11</v>
      </c>
      <c r="BB175">
        <v>6.11</v>
      </c>
      <c r="BC175">
        <v>6.11</v>
      </c>
      <c r="BD175" t="s">
        <v>1069</v>
      </c>
      <c r="BE175" t="s">
        <v>1069</v>
      </c>
      <c r="BF175" t="s">
        <v>1069</v>
      </c>
      <c r="BG175" t="s">
        <v>1069</v>
      </c>
      <c r="BH175">
        <v>0</v>
      </c>
      <c r="BI175">
        <v>1</v>
      </c>
      <c r="BJ175" t="s">
        <v>206</v>
      </c>
      <c r="BM175">
        <v>11001</v>
      </c>
      <c r="BN175">
        <v>0</v>
      </c>
      <c r="BO175" t="s">
        <v>1069</v>
      </c>
      <c r="BP175">
        <v>0</v>
      </c>
      <c r="BQ175">
        <v>2</v>
      </c>
      <c r="BR175">
        <v>0</v>
      </c>
      <c r="BS175">
        <v>6.11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1069</v>
      </c>
      <c r="BZ175">
        <v>123</v>
      </c>
      <c r="CA175">
        <v>75</v>
      </c>
      <c r="CE175">
        <v>0</v>
      </c>
      <c r="CF175">
        <v>0</v>
      </c>
      <c r="CG175">
        <v>0</v>
      </c>
      <c r="CM175">
        <v>0</v>
      </c>
      <c r="CN175" t="s">
        <v>359</v>
      </c>
      <c r="CO175">
        <v>0</v>
      </c>
      <c r="CP175">
        <f t="shared" si="198"/>
        <v>145742.09</v>
      </c>
      <c r="CQ175">
        <f t="shared" si="199"/>
        <v>71817.245500000005</v>
      </c>
      <c r="CR175">
        <f t="shared" si="200"/>
        <v>135.45870000000002</v>
      </c>
      <c r="CS175">
        <f t="shared" si="201"/>
        <v>7.5764000000000005</v>
      </c>
      <c r="CT175">
        <f t="shared" si="202"/>
        <v>3678.8921000000005</v>
      </c>
      <c r="CU175">
        <f t="shared" si="203"/>
        <v>0</v>
      </c>
      <c r="CV175">
        <f t="shared" si="204"/>
        <v>58.971999999999994</v>
      </c>
      <c r="CW175">
        <f t="shared" si="205"/>
        <v>0.1</v>
      </c>
      <c r="CX175">
        <f t="shared" si="206"/>
        <v>0</v>
      </c>
      <c r="CY175">
        <f t="shared" si="207"/>
        <v>7885.2512999999999</v>
      </c>
      <c r="CZ175">
        <f t="shared" si="208"/>
        <v>4546.4511999999995</v>
      </c>
      <c r="DC175" t="s">
        <v>1069</v>
      </c>
      <c r="DD175" t="s">
        <v>1069</v>
      </c>
      <c r="DE175" t="s">
        <v>1083</v>
      </c>
      <c r="DF175" t="s">
        <v>1083</v>
      </c>
      <c r="DG175" t="s">
        <v>1084</v>
      </c>
      <c r="DH175" t="s">
        <v>1069</v>
      </c>
      <c r="DI175" t="s">
        <v>1084</v>
      </c>
      <c r="DJ175" t="s">
        <v>1083</v>
      </c>
      <c r="DK175" t="s">
        <v>1069</v>
      </c>
      <c r="DL175" t="s">
        <v>1069</v>
      </c>
      <c r="DM175" t="s">
        <v>1069</v>
      </c>
      <c r="DN175">
        <v>0</v>
      </c>
      <c r="DO175">
        <v>0</v>
      </c>
      <c r="DP175">
        <v>1</v>
      </c>
      <c r="DQ175">
        <v>1</v>
      </c>
      <c r="DU175">
        <v>1005</v>
      </c>
      <c r="DV175" t="s">
        <v>1081</v>
      </c>
      <c r="DW175" t="s">
        <v>1081</v>
      </c>
      <c r="DX175">
        <v>100</v>
      </c>
      <c r="EE175">
        <v>27029024</v>
      </c>
      <c r="EF175">
        <v>2</v>
      </c>
      <c r="EG175" t="s">
        <v>1085</v>
      </c>
      <c r="EH175">
        <v>0</v>
      </c>
      <c r="EI175" t="s">
        <v>1069</v>
      </c>
      <c r="EJ175">
        <v>1</v>
      </c>
      <c r="EK175">
        <v>11001</v>
      </c>
      <c r="EL175" t="s">
        <v>1108</v>
      </c>
      <c r="EM175" t="s">
        <v>1415</v>
      </c>
      <c r="EO175" t="s">
        <v>1088</v>
      </c>
      <c r="EQ175">
        <v>131072</v>
      </c>
      <c r="ER175">
        <v>12295.35</v>
      </c>
      <c r="ES175">
        <v>11754.05</v>
      </c>
      <c r="ET175">
        <v>17.73</v>
      </c>
      <c r="EU175">
        <v>0.99</v>
      </c>
      <c r="EV175">
        <v>523.57000000000005</v>
      </c>
      <c r="EW175">
        <v>51.28</v>
      </c>
      <c r="EX175">
        <v>0.08</v>
      </c>
      <c r="EY175">
        <v>0</v>
      </c>
      <c r="FQ175">
        <v>0</v>
      </c>
      <c r="FR175">
        <f t="shared" si="209"/>
        <v>0</v>
      </c>
      <c r="FS175">
        <v>0</v>
      </c>
      <c r="FT175" t="s">
        <v>1089</v>
      </c>
      <c r="FU175" t="s">
        <v>1090</v>
      </c>
      <c r="FX175">
        <v>110.7</v>
      </c>
      <c r="FY175">
        <v>63.75</v>
      </c>
      <c r="GA175" t="s">
        <v>1069</v>
      </c>
      <c r="GD175">
        <v>0</v>
      </c>
      <c r="GF175">
        <v>364807300</v>
      </c>
      <c r="GG175">
        <v>1</v>
      </c>
      <c r="GH175">
        <v>1</v>
      </c>
      <c r="GI175">
        <v>4</v>
      </c>
      <c r="GJ175">
        <v>0</v>
      </c>
      <c r="GK175">
        <f>ROUND(R175*(R12)/100,2)</f>
        <v>0</v>
      </c>
      <c r="GL175">
        <f t="shared" si="210"/>
        <v>0</v>
      </c>
      <c r="GM175">
        <f t="shared" si="211"/>
        <v>158173.79</v>
      </c>
      <c r="GN175">
        <f t="shared" si="212"/>
        <v>158173.79</v>
      </c>
      <c r="GO175">
        <f t="shared" si="213"/>
        <v>0</v>
      </c>
      <c r="GP175">
        <f t="shared" si="214"/>
        <v>0</v>
      </c>
      <c r="GR175">
        <v>0</v>
      </c>
      <c r="GS175">
        <v>3</v>
      </c>
      <c r="GT175">
        <v>0</v>
      </c>
      <c r="GU175" t="s">
        <v>1069</v>
      </c>
      <c r="GV175">
        <f t="shared" si="215"/>
        <v>0</v>
      </c>
      <c r="GW175">
        <v>1</v>
      </c>
      <c r="GX175">
        <f t="shared" si="216"/>
        <v>0</v>
      </c>
      <c r="HA175">
        <v>0</v>
      </c>
      <c r="HB175">
        <v>0</v>
      </c>
      <c r="HC175">
        <f t="shared" si="217"/>
        <v>0</v>
      </c>
      <c r="IK175">
        <v>0</v>
      </c>
    </row>
    <row r="176" spans="1:245">
      <c r="A176">
        <v>18</v>
      </c>
      <c r="B176">
        <v>1</v>
      </c>
      <c r="C176">
        <v>518</v>
      </c>
      <c r="E176" t="s">
        <v>207</v>
      </c>
      <c r="F176" t="s">
        <v>208</v>
      </c>
      <c r="G176" t="s">
        <v>209</v>
      </c>
      <c r="H176" t="s">
        <v>1131</v>
      </c>
      <c r="I176">
        <f>I175*J176</f>
        <v>192.7</v>
      </c>
      <c r="J176">
        <v>99.999999999999986</v>
      </c>
      <c r="O176">
        <f t="shared" si="184"/>
        <v>498262.64</v>
      </c>
      <c r="P176">
        <f t="shared" si="185"/>
        <v>498262.64</v>
      </c>
      <c r="Q176">
        <f t="shared" si="186"/>
        <v>0</v>
      </c>
      <c r="R176">
        <f t="shared" si="187"/>
        <v>0</v>
      </c>
      <c r="S176">
        <f t="shared" si="188"/>
        <v>0</v>
      </c>
      <c r="T176">
        <f t="shared" si="189"/>
        <v>0</v>
      </c>
      <c r="U176">
        <f t="shared" si="190"/>
        <v>0</v>
      </c>
      <c r="V176">
        <f t="shared" si="191"/>
        <v>0</v>
      </c>
      <c r="W176">
        <f t="shared" si="192"/>
        <v>0</v>
      </c>
      <c r="X176">
        <f t="shared" si="193"/>
        <v>0</v>
      </c>
      <c r="Y176">
        <f t="shared" si="194"/>
        <v>0</v>
      </c>
      <c r="AA176">
        <v>27906248</v>
      </c>
      <c r="AB176">
        <f t="shared" si="195"/>
        <v>423.19</v>
      </c>
      <c r="AC176">
        <f t="shared" si="179"/>
        <v>423.19</v>
      </c>
      <c r="AD176">
        <f>ROUND((((ET176)-(EU176))+AE176),2)</f>
        <v>0</v>
      </c>
      <c r="AE176">
        <f>ROUND((EU176),2)</f>
        <v>0</v>
      </c>
      <c r="AF176">
        <f>ROUND((EV176),2)</f>
        <v>0</v>
      </c>
      <c r="AG176">
        <f t="shared" si="196"/>
        <v>0</v>
      </c>
      <c r="AH176">
        <f>(EW176)</f>
        <v>0</v>
      </c>
      <c r="AI176">
        <f>(EX176)</f>
        <v>0</v>
      </c>
      <c r="AJ176">
        <f t="shared" si="197"/>
        <v>0</v>
      </c>
      <c r="AK176">
        <v>423.19</v>
      </c>
      <c r="AL176">
        <v>423.19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111</v>
      </c>
      <c r="AU176">
        <v>64</v>
      </c>
      <c r="AV176">
        <v>1</v>
      </c>
      <c r="AW176">
        <v>1</v>
      </c>
      <c r="AZ176">
        <v>6.11</v>
      </c>
      <c r="BA176">
        <v>1</v>
      </c>
      <c r="BB176">
        <v>1</v>
      </c>
      <c r="BC176">
        <v>6.11</v>
      </c>
      <c r="BD176" t="s">
        <v>1069</v>
      </c>
      <c r="BE176" t="s">
        <v>1069</v>
      </c>
      <c r="BF176" t="s">
        <v>1069</v>
      </c>
      <c r="BG176" t="s">
        <v>1069</v>
      </c>
      <c r="BH176">
        <v>3</v>
      </c>
      <c r="BI176">
        <v>1</v>
      </c>
      <c r="BJ176" t="s">
        <v>210</v>
      </c>
      <c r="BM176">
        <v>11001</v>
      </c>
      <c r="BN176">
        <v>0</v>
      </c>
      <c r="BO176" t="s">
        <v>1069</v>
      </c>
      <c r="BP176">
        <v>0</v>
      </c>
      <c r="BQ176">
        <v>2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1069</v>
      </c>
      <c r="BZ176">
        <v>123</v>
      </c>
      <c r="CA176">
        <v>75</v>
      </c>
      <c r="CE176">
        <v>0</v>
      </c>
      <c r="CF176">
        <v>0</v>
      </c>
      <c r="CG176">
        <v>0</v>
      </c>
      <c r="CM176">
        <v>0</v>
      </c>
      <c r="CN176" t="s">
        <v>1069</v>
      </c>
      <c r="CO176">
        <v>0</v>
      </c>
      <c r="CP176">
        <f t="shared" si="198"/>
        <v>498262.64</v>
      </c>
      <c r="CQ176">
        <f t="shared" si="199"/>
        <v>2585.6909000000001</v>
      </c>
      <c r="CR176">
        <f t="shared" si="200"/>
        <v>0</v>
      </c>
      <c r="CS176">
        <f t="shared" si="201"/>
        <v>0</v>
      </c>
      <c r="CT176">
        <f t="shared" si="202"/>
        <v>0</v>
      </c>
      <c r="CU176">
        <f t="shared" si="203"/>
        <v>0</v>
      </c>
      <c r="CV176">
        <f t="shared" si="204"/>
        <v>0</v>
      </c>
      <c r="CW176">
        <f t="shared" si="205"/>
        <v>0</v>
      </c>
      <c r="CX176">
        <f t="shared" si="206"/>
        <v>0</v>
      </c>
      <c r="CY176">
        <f t="shared" si="207"/>
        <v>0</v>
      </c>
      <c r="CZ176">
        <f t="shared" si="208"/>
        <v>0</v>
      </c>
      <c r="DC176" t="s">
        <v>1069</v>
      </c>
      <c r="DD176" t="s">
        <v>1069</v>
      </c>
      <c r="DE176" t="s">
        <v>1069</v>
      </c>
      <c r="DF176" t="s">
        <v>1069</v>
      </c>
      <c r="DG176" t="s">
        <v>1069</v>
      </c>
      <c r="DH176" t="s">
        <v>1069</v>
      </c>
      <c r="DI176" t="s">
        <v>1069</v>
      </c>
      <c r="DJ176" t="s">
        <v>1069</v>
      </c>
      <c r="DK176" t="s">
        <v>1069</v>
      </c>
      <c r="DL176" t="s">
        <v>1069</v>
      </c>
      <c r="DM176" t="s">
        <v>1069</v>
      </c>
      <c r="DN176">
        <v>0</v>
      </c>
      <c r="DO176">
        <v>0</v>
      </c>
      <c r="DP176">
        <v>1</v>
      </c>
      <c r="DQ176">
        <v>1</v>
      </c>
      <c r="DU176">
        <v>1005</v>
      </c>
      <c r="DV176" t="s">
        <v>1131</v>
      </c>
      <c r="DW176" t="s">
        <v>1131</v>
      </c>
      <c r="DX176">
        <v>1</v>
      </c>
      <c r="EE176">
        <v>27029024</v>
      </c>
      <c r="EF176">
        <v>2</v>
      </c>
      <c r="EG176" t="s">
        <v>1085</v>
      </c>
      <c r="EH176">
        <v>0</v>
      </c>
      <c r="EI176" t="s">
        <v>1069</v>
      </c>
      <c r="EJ176">
        <v>1</v>
      </c>
      <c r="EK176">
        <v>11001</v>
      </c>
      <c r="EL176" t="s">
        <v>1108</v>
      </c>
      <c r="EM176" t="s">
        <v>1415</v>
      </c>
      <c r="EO176" t="s">
        <v>1069</v>
      </c>
      <c r="EQ176">
        <v>0</v>
      </c>
      <c r="ER176">
        <v>423.19</v>
      </c>
      <c r="ES176">
        <v>423.19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209"/>
        <v>0</v>
      </c>
      <c r="FS176">
        <v>0</v>
      </c>
      <c r="FT176" t="s">
        <v>1089</v>
      </c>
      <c r="FU176" t="s">
        <v>1090</v>
      </c>
      <c r="FX176">
        <v>110.7</v>
      </c>
      <c r="FY176">
        <v>63.75</v>
      </c>
      <c r="GA176" t="s">
        <v>1069</v>
      </c>
      <c r="GD176">
        <v>0</v>
      </c>
      <c r="GF176">
        <v>-1689828412</v>
      </c>
      <c r="GG176">
        <v>1</v>
      </c>
      <c r="GH176">
        <v>1</v>
      </c>
      <c r="GI176">
        <v>4</v>
      </c>
      <c r="GJ176">
        <v>0</v>
      </c>
      <c r="GK176">
        <f>ROUND(R176*(R12)/100,2)</f>
        <v>0</v>
      </c>
      <c r="GL176">
        <f t="shared" si="210"/>
        <v>0</v>
      </c>
      <c r="GM176">
        <f t="shared" si="211"/>
        <v>498262.64</v>
      </c>
      <c r="GN176">
        <f t="shared" si="212"/>
        <v>498262.64</v>
      </c>
      <c r="GO176">
        <f t="shared" si="213"/>
        <v>0</v>
      </c>
      <c r="GP176">
        <f t="shared" si="214"/>
        <v>0</v>
      </c>
      <c r="GR176">
        <v>0</v>
      </c>
      <c r="GS176">
        <v>3</v>
      </c>
      <c r="GT176">
        <v>0</v>
      </c>
      <c r="GU176" t="s">
        <v>1069</v>
      </c>
      <c r="GV176">
        <f t="shared" si="215"/>
        <v>0</v>
      </c>
      <c r="GW176">
        <v>1</v>
      </c>
      <c r="GX176">
        <f t="shared" si="216"/>
        <v>0</v>
      </c>
      <c r="HA176">
        <v>0</v>
      </c>
      <c r="HB176">
        <v>0</v>
      </c>
      <c r="HC176">
        <f t="shared" si="217"/>
        <v>0</v>
      </c>
      <c r="IK176">
        <v>0</v>
      </c>
    </row>
    <row r="177" spans="1:245">
      <c r="A177">
        <v>18</v>
      </c>
      <c r="B177">
        <v>1</v>
      </c>
      <c r="C177">
        <v>522</v>
      </c>
      <c r="E177" t="s">
        <v>211</v>
      </c>
      <c r="F177" t="s">
        <v>212</v>
      </c>
      <c r="G177" t="s">
        <v>213</v>
      </c>
      <c r="H177" t="s">
        <v>1216</v>
      </c>
      <c r="I177">
        <f>I175*J177</f>
        <v>3.6613000000000002</v>
      </c>
      <c r="J177">
        <v>1.9000000000000001</v>
      </c>
      <c r="O177">
        <f t="shared" si="184"/>
        <v>879.16</v>
      </c>
      <c r="P177">
        <f t="shared" si="185"/>
        <v>879.16</v>
      </c>
      <c r="Q177">
        <f t="shared" si="186"/>
        <v>0</v>
      </c>
      <c r="R177">
        <f t="shared" si="187"/>
        <v>0</v>
      </c>
      <c r="S177">
        <f t="shared" si="188"/>
        <v>0</v>
      </c>
      <c r="T177">
        <f t="shared" si="189"/>
        <v>0</v>
      </c>
      <c r="U177">
        <f t="shared" si="190"/>
        <v>0</v>
      </c>
      <c r="V177">
        <f t="shared" si="191"/>
        <v>0</v>
      </c>
      <c r="W177">
        <f t="shared" si="192"/>
        <v>0</v>
      </c>
      <c r="X177">
        <f t="shared" si="193"/>
        <v>0</v>
      </c>
      <c r="Y177">
        <f t="shared" si="194"/>
        <v>0</v>
      </c>
      <c r="AA177">
        <v>27906248</v>
      </c>
      <c r="AB177">
        <f t="shared" si="195"/>
        <v>39.299999999999997</v>
      </c>
      <c r="AC177">
        <f t="shared" si="179"/>
        <v>39.299999999999997</v>
      </c>
      <c r="AD177">
        <f>ROUND((((ET177)-(EU177))+AE177),2)</f>
        <v>0</v>
      </c>
      <c r="AE177">
        <f>ROUND((EU177),2)</f>
        <v>0</v>
      </c>
      <c r="AF177">
        <f>ROUND((EV177),2)</f>
        <v>0</v>
      </c>
      <c r="AG177">
        <f t="shared" si="196"/>
        <v>0</v>
      </c>
      <c r="AH177">
        <f>(EW177)</f>
        <v>0</v>
      </c>
      <c r="AI177">
        <f>(EX177)</f>
        <v>0</v>
      </c>
      <c r="AJ177">
        <f t="shared" si="197"/>
        <v>0</v>
      </c>
      <c r="AK177">
        <v>39.299999999999997</v>
      </c>
      <c r="AL177">
        <v>39.299999999999997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111</v>
      </c>
      <c r="AU177">
        <v>64</v>
      </c>
      <c r="AV177">
        <v>1</v>
      </c>
      <c r="AW177">
        <v>1</v>
      </c>
      <c r="AZ177">
        <v>6.11</v>
      </c>
      <c r="BA177">
        <v>1</v>
      </c>
      <c r="BB177">
        <v>1</v>
      </c>
      <c r="BC177">
        <v>6.11</v>
      </c>
      <c r="BD177" t="s">
        <v>1069</v>
      </c>
      <c r="BE177" t="s">
        <v>1069</v>
      </c>
      <c r="BF177" t="s">
        <v>1069</v>
      </c>
      <c r="BG177" t="s">
        <v>1069</v>
      </c>
      <c r="BH177">
        <v>3</v>
      </c>
      <c r="BI177">
        <v>1</v>
      </c>
      <c r="BJ177" t="s">
        <v>214</v>
      </c>
      <c r="BM177">
        <v>11001</v>
      </c>
      <c r="BN177">
        <v>0</v>
      </c>
      <c r="BO177" t="s">
        <v>1069</v>
      </c>
      <c r="BP177">
        <v>0</v>
      </c>
      <c r="BQ177">
        <v>2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1069</v>
      </c>
      <c r="BZ177">
        <v>123</v>
      </c>
      <c r="CA177">
        <v>75</v>
      </c>
      <c r="CE177">
        <v>0</v>
      </c>
      <c r="CF177">
        <v>0</v>
      </c>
      <c r="CG177">
        <v>0</v>
      </c>
      <c r="CM177">
        <v>0</v>
      </c>
      <c r="CN177" t="s">
        <v>1069</v>
      </c>
      <c r="CO177">
        <v>0</v>
      </c>
      <c r="CP177">
        <f t="shared" si="198"/>
        <v>879.16</v>
      </c>
      <c r="CQ177">
        <f t="shared" si="199"/>
        <v>240.12299999999999</v>
      </c>
      <c r="CR177">
        <f t="shared" si="200"/>
        <v>0</v>
      </c>
      <c r="CS177">
        <f t="shared" si="201"/>
        <v>0</v>
      </c>
      <c r="CT177">
        <f t="shared" si="202"/>
        <v>0</v>
      </c>
      <c r="CU177">
        <f t="shared" si="203"/>
        <v>0</v>
      </c>
      <c r="CV177">
        <f t="shared" si="204"/>
        <v>0</v>
      </c>
      <c r="CW177">
        <f t="shared" si="205"/>
        <v>0</v>
      </c>
      <c r="CX177">
        <f t="shared" si="206"/>
        <v>0</v>
      </c>
      <c r="CY177">
        <f t="shared" si="207"/>
        <v>0</v>
      </c>
      <c r="CZ177">
        <f t="shared" si="208"/>
        <v>0</v>
      </c>
      <c r="DC177" t="s">
        <v>1069</v>
      </c>
      <c r="DD177" t="s">
        <v>1069</v>
      </c>
      <c r="DE177" t="s">
        <v>1069</v>
      </c>
      <c r="DF177" t="s">
        <v>1069</v>
      </c>
      <c r="DG177" t="s">
        <v>1069</v>
      </c>
      <c r="DH177" t="s">
        <v>1069</v>
      </c>
      <c r="DI177" t="s">
        <v>1069</v>
      </c>
      <c r="DJ177" t="s">
        <v>1069</v>
      </c>
      <c r="DK177" t="s">
        <v>1069</v>
      </c>
      <c r="DL177" t="s">
        <v>1069</v>
      </c>
      <c r="DM177" t="s">
        <v>1069</v>
      </c>
      <c r="DN177">
        <v>0</v>
      </c>
      <c r="DO177">
        <v>0</v>
      </c>
      <c r="DP177">
        <v>1</v>
      </c>
      <c r="DQ177">
        <v>1</v>
      </c>
      <c r="DU177">
        <v>1009</v>
      </c>
      <c r="DV177" t="s">
        <v>1216</v>
      </c>
      <c r="DW177" t="s">
        <v>1216</v>
      </c>
      <c r="DX177">
        <v>1</v>
      </c>
      <c r="EE177">
        <v>27029024</v>
      </c>
      <c r="EF177">
        <v>2</v>
      </c>
      <c r="EG177" t="s">
        <v>1085</v>
      </c>
      <c r="EH177">
        <v>0</v>
      </c>
      <c r="EI177" t="s">
        <v>1069</v>
      </c>
      <c r="EJ177">
        <v>1</v>
      </c>
      <c r="EK177">
        <v>11001</v>
      </c>
      <c r="EL177" t="s">
        <v>1108</v>
      </c>
      <c r="EM177" t="s">
        <v>1415</v>
      </c>
      <c r="EO177" t="s">
        <v>1069</v>
      </c>
      <c r="EQ177">
        <v>0</v>
      </c>
      <c r="ER177">
        <v>39.299999999999997</v>
      </c>
      <c r="ES177">
        <v>39.299999999999997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209"/>
        <v>0</v>
      </c>
      <c r="FS177">
        <v>0</v>
      </c>
      <c r="FT177" t="s">
        <v>1089</v>
      </c>
      <c r="FU177" t="s">
        <v>1090</v>
      </c>
      <c r="FX177">
        <v>110.7</v>
      </c>
      <c r="FY177">
        <v>63.75</v>
      </c>
      <c r="GA177" t="s">
        <v>1069</v>
      </c>
      <c r="GD177">
        <v>0</v>
      </c>
      <c r="GF177">
        <v>667729154</v>
      </c>
      <c r="GG177">
        <v>1</v>
      </c>
      <c r="GH177">
        <v>1</v>
      </c>
      <c r="GI177">
        <v>4</v>
      </c>
      <c r="GJ177">
        <v>0</v>
      </c>
      <c r="GK177">
        <f>ROUND(R177*(R12)/100,2)</f>
        <v>0</v>
      </c>
      <c r="GL177">
        <f t="shared" si="210"/>
        <v>0</v>
      </c>
      <c r="GM177">
        <f t="shared" si="211"/>
        <v>879.16</v>
      </c>
      <c r="GN177">
        <f t="shared" si="212"/>
        <v>879.16</v>
      </c>
      <c r="GO177">
        <f t="shared" si="213"/>
        <v>0</v>
      </c>
      <c r="GP177">
        <f t="shared" si="214"/>
        <v>0</v>
      </c>
      <c r="GR177">
        <v>0</v>
      </c>
      <c r="GS177">
        <v>3</v>
      </c>
      <c r="GT177">
        <v>0</v>
      </c>
      <c r="GU177" t="s">
        <v>1069</v>
      </c>
      <c r="GV177">
        <f t="shared" si="215"/>
        <v>0</v>
      </c>
      <c r="GW177">
        <v>1</v>
      </c>
      <c r="GX177">
        <f t="shared" si="216"/>
        <v>0</v>
      </c>
      <c r="HA177">
        <v>0</v>
      </c>
      <c r="HB177">
        <v>0</v>
      </c>
      <c r="HC177">
        <f t="shared" si="217"/>
        <v>0</v>
      </c>
      <c r="IK177">
        <v>0</v>
      </c>
    </row>
    <row r="178" spans="1:245">
      <c r="A178">
        <v>17</v>
      </c>
      <c r="B178">
        <v>1</v>
      </c>
      <c r="C178">
        <f ca="1">ROW(SmtRes!A530)</f>
        <v>530</v>
      </c>
      <c r="D178">
        <f ca="1">ROW(EtalonRes!A523)</f>
        <v>523</v>
      </c>
      <c r="E178" t="s">
        <v>215</v>
      </c>
      <c r="F178" t="s">
        <v>216</v>
      </c>
      <c r="G178" t="s">
        <v>217</v>
      </c>
      <c r="H178" t="s">
        <v>1105</v>
      </c>
      <c r="I178">
        <f>ROUND(6/100,9)</f>
        <v>0.06</v>
      </c>
      <c r="J178">
        <v>0</v>
      </c>
      <c r="O178">
        <f t="shared" si="184"/>
        <v>2388.04</v>
      </c>
      <c r="P178">
        <f t="shared" si="185"/>
        <v>2301.11</v>
      </c>
      <c r="Q178">
        <f t="shared" si="186"/>
        <v>10.039999999999999</v>
      </c>
      <c r="R178">
        <f t="shared" si="187"/>
        <v>2.0299999999999998</v>
      </c>
      <c r="S178">
        <f t="shared" si="188"/>
        <v>76.89</v>
      </c>
      <c r="T178">
        <f t="shared" si="189"/>
        <v>0</v>
      </c>
      <c r="U178">
        <f t="shared" si="190"/>
        <v>1.4752199999999998</v>
      </c>
      <c r="V178">
        <f t="shared" si="191"/>
        <v>2.775E-2</v>
      </c>
      <c r="W178">
        <f t="shared" si="192"/>
        <v>0</v>
      </c>
      <c r="X178">
        <f t="shared" si="193"/>
        <v>83.66</v>
      </c>
      <c r="Y178">
        <f t="shared" si="194"/>
        <v>42.62</v>
      </c>
      <c r="AA178">
        <v>27906248</v>
      </c>
      <c r="AB178">
        <f t="shared" si="195"/>
        <v>6514.01</v>
      </c>
      <c r="AC178">
        <f t="shared" si="179"/>
        <v>6276.9</v>
      </c>
      <c r="AD178">
        <f>ROUND(((((ET178*1.25))-((EU178*1.25)))+AE178),2)</f>
        <v>27.38</v>
      </c>
      <c r="AE178">
        <f>ROUND(((EU178*1.25)),2)</f>
        <v>5.54</v>
      </c>
      <c r="AF178">
        <f>ROUND(((EV178*1.15)),2)</f>
        <v>209.73</v>
      </c>
      <c r="AG178">
        <f t="shared" si="196"/>
        <v>0</v>
      </c>
      <c r="AH178">
        <f>((EW178*1.15))</f>
        <v>24.586999999999996</v>
      </c>
      <c r="AI178">
        <f>((EX178*1.25))</f>
        <v>0.46250000000000002</v>
      </c>
      <c r="AJ178">
        <f t="shared" si="197"/>
        <v>0</v>
      </c>
      <c r="AK178">
        <v>6481.17</v>
      </c>
      <c r="AL178">
        <v>6276.9</v>
      </c>
      <c r="AM178">
        <v>21.9</v>
      </c>
      <c r="AN178">
        <v>4.43</v>
      </c>
      <c r="AO178">
        <v>182.37</v>
      </c>
      <c r="AP178">
        <v>0</v>
      </c>
      <c r="AQ178">
        <v>21.38</v>
      </c>
      <c r="AR178">
        <v>0.37</v>
      </c>
      <c r="AS178">
        <v>0</v>
      </c>
      <c r="AT178">
        <v>106</v>
      </c>
      <c r="AU178">
        <v>54</v>
      </c>
      <c r="AV178">
        <v>1</v>
      </c>
      <c r="AW178">
        <v>1</v>
      </c>
      <c r="AZ178">
        <v>6.11</v>
      </c>
      <c r="BA178">
        <v>6.11</v>
      </c>
      <c r="BB178">
        <v>6.11</v>
      </c>
      <c r="BC178">
        <v>6.11</v>
      </c>
      <c r="BD178" t="s">
        <v>1069</v>
      </c>
      <c r="BE178" t="s">
        <v>1069</v>
      </c>
      <c r="BF178" t="s">
        <v>1069</v>
      </c>
      <c r="BG178" t="s">
        <v>1069</v>
      </c>
      <c r="BH178">
        <v>0</v>
      </c>
      <c r="BI178">
        <v>1</v>
      </c>
      <c r="BJ178" t="s">
        <v>218</v>
      </c>
      <c r="BM178">
        <v>10001</v>
      </c>
      <c r="BN178">
        <v>0</v>
      </c>
      <c r="BO178" t="s">
        <v>1069</v>
      </c>
      <c r="BP178">
        <v>0</v>
      </c>
      <c r="BQ178">
        <v>2</v>
      </c>
      <c r="BR178">
        <v>0</v>
      </c>
      <c r="BS178">
        <v>6.11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1069</v>
      </c>
      <c r="BZ178">
        <v>118</v>
      </c>
      <c r="CA178">
        <v>63</v>
      </c>
      <c r="CE178">
        <v>0</v>
      </c>
      <c r="CF178">
        <v>0</v>
      </c>
      <c r="CG178">
        <v>0</v>
      </c>
      <c r="CM178">
        <v>0</v>
      </c>
      <c r="CN178" t="s">
        <v>359</v>
      </c>
      <c r="CO178">
        <v>0</v>
      </c>
      <c r="CP178">
        <f t="shared" si="198"/>
        <v>2388.04</v>
      </c>
      <c r="CQ178">
        <f t="shared" si="199"/>
        <v>38351.858999999997</v>
      </c>
      <c r="CR178">
        <f t="shared" si="200"/>
        <v>167.29179999999999</v>
      </c>
      <c r="CS178">
        <f t="shared" si="201"/>
        <v>33.849400000000003</v>
      </c>
      <c r="CT178">
        <f t="shared" si="202"/>
        <v>1281.4503</v>
      </c>
      <c r="CU178">
        <f t="shared" si="203"/>
        <v>0</v>
      </c>
      <c r="CV178">
        <f t="shared" si="204"/>
        <v>24.586999999999996</v>
      </c>
      <c r="CW178">
        <f t="shared" si="205"/>
        <v>0.46250000000000002</v>
      </c>
      <c r="CX178">
        <f t="shared" si="206"/>
        <v>0</v>
      </c>
      <c r="CY178">
        <f t="shared" si="207"/>
        <v>83.655200000000008</v>
      </c>
      <c r="CZ178">
        <f t="shared" si="208"/>
        <v>42.616800000000005</v>
      </c>
      <c r="DC178" t="s">
        <v>1069</v>
      </c>
      <c r="DD178" t="s">
        <v>1069</v>
      </c>
      <c r="DE178" t="s">
        <v>1083</v>
      </c>
      <c r="DF178" t="s">
        <v>1083</v>
      </c>
      <c r="DG178" t="s">
        <v>1084</v>
      </c>
      <c r="DH178" t="s">
        <v>1069</v>
      </c>
      <c r="DI178" t="s">
        <v>1084</v>
      </c>
      <c r="DJ178" t="s">
        <v>1083</v>
      </c>
      <c r="DK178" t="s">
        <v>1069</v>
      </c>
      <c r="DL178" t="s">
        <v>1069</v>
      </c>
      <c r="DM178" t="s">
        <v>1069</v>
      </c>
      <c r="DN178">
        <v>0</v>
      </c>
      <c r="DO178">
        <v>0</v>
      </c>
      <c r="DP178">
        <v>1</v>
      </c>
      <c r="DQ178">
        <v>1</v>
      </c>
      <c r="DU178">
        <v>1003</v>
      </c>
      <c r="DV178" t="s">
        <v>1105</v>
      </c>
      <c r="DW178" t="s">
        <v>1105</v>
      </c>
      <c r="DX178">
        <v>100</v>
      </c>
      <c r="EE178">
        <v>27029023</v>
      </c>
      <c r="EF178">
        <v>2</v>
      </c>
      <c r="EG178" t="s">
        <v>1085</v>
      </c>
      <c r="EH178">
        <v>0</v>
      </c>
      <c r="EI178" t="s">
        <v>1069</v>
      </c>
      <c r="EJ178">
        <v>1</v>
      </c>
      <c r="EK178">
        <v>10001</v>
      </c>
      <c r="EL178" t="s">
        <v>1138</v>
      </c>
      <c r="EM178" t="s">
        <v>1139</v>
      </c>
      <c r="EO178" t="s">
        <v>1088</v>
      </c>
      <c r="EQ178">
        <v>131072</v>
      </c>
      <c r="ER178">
        <v>6481.17</v>
      </c>
      <c r="ES178">
        <v>6276.9</v>
      </c>
      <c r="ET178">
        <v>21.9</v>
      </c>
      <c r="EU178">
        <v>4.43</v>
      </c>
      <c r="EV178">
        <v>182.37</v>
      </c>
      <c r="EW178">
        <v>21.38</v>
      </c>
      <c r="EX178">
        <v>0.37</v>
      </c>
      <c r="EY178">
        <v>0</v>
      </c>
      <c r="FQ178">
        <v>0</v>
      </c>
      <c r="FR178">
        <f t="shared" si="209"/>
        <v>0</v>
      </c>
      <c r="FS178">
        <v>0</v>
      </c>
      <c r="FT178" t="s">
        <v>1089</v>
      </c>
      <c r="FU178" t="s">
        <v>1090</v>
      </c>
      <c r="FX178">
        <v>106.2</v>
      </c>
      <c r="FY178">
        <v>53.55</v>
      </c>
      <c r="GA178" t="s">
        <v>1069</v>
      </c>
      <c r="GD178">
        <v>0</v>
      </c>
      <c r="GF178">
        <v>-1968498593</v>
      </c>
      <c r="GG178">
        <v>1</v>
      </c>
      <c r="GH178">
        <v>1</v>
      </c>
      <c r="GI178">
        <v>4</v>
      </c>
      <c r="GJ178">
        <v>0</v>
      </c>
      <c r="GK178">
        <f>ROUND(R178*(R12)/100,2)</f>
        <v>0</v>
      </c>
      <c r="GL178">
        <f t="shared" si="210"/>
        <v>0</v>
      </c>
      <c r="GM178">
        <f t="shared" si="211"/>
        <v>2514.3200000000002</v>
      </c>
      <c r="GN178">
        <f t="shared" si="212"/>
        <v>2514.3200000000002</v>
      </c>
      <c r="GO178">
        <f t="shared" si="213"/>
        <v>0</v>
      </c>
      <c r="GP178">
        <f t="shared" si="214"/>
        <v>0</v>
      </c>
      <c r="GR178">
        <v>0</v>
      </c>
      <c r="GS178">
        <v>3</v>
      </c>
      <c r="GT178">
        <v>0</v>
      </c>
      <c r="GU178" t="s">
        <v>1069</v>
      </c>
      <c r="GV178">
        <f t="shared" si="215"/>
        <v>0</v>
      </c>
      <c r="GW178">
        <v>1</v>
      </c>
      <c r="GX178">
        <f t="shared" si="216"/>
        <v>0</v>
      </c>
      <c r="HA178">
        <v>0</v>
      </c>
      <c r="HB178">
        <v>0</v>
      </c>
      <c r="HC178">
        <f t="shared" si="217"/>
        <v>0</v>
      </c>
      <c r="IK178">
        <v>0</v>
      </c>
    </row>
    <row r="179" spans="1:245">
      <c r="A179">
        <v>18</v>
      </c>
      <c r="B179">
        <v>1</v>
      </c>
      <c r="C179">
        <v>527</v>
      </c>
      <c r="E179" t="s">
        <v>219</v>
      </c>
      <c r="F179" t="s">
        <v>220</v>
      </c>
      <c r="G179" t="s">
        <v>221</v>
      </c>
      <c r="H179" t="s">
        <v>222</v>
      </c>
      <c r="I179">
        <f>I178*J179</f>
        <v>4</v>
      </c>
      <c r="J179">
        <v>66.666666666666671</v>
      </c>
      <c r="O179">
        <f t="shared" si="184"/>
        <v>1362.53</v>
      </c>
      <c r="P179">
        <f t="shared" si="185"/>
        <v>1362.53</v>
      </c>
      <c r="Q179">
        <f t="shared" si="186"/>
        <v>0</v>
      </c>
      <c r="R179">
        <f t="shared" si="187"/>
        <v>0</v>
      </c>
      <c r="S179">
        <f t="shared" si="188"/>
        <v>0</v>
      </c>
      <c r="T179">
        <f t="shared" si="189"/>
        <v>0</v>
      </c>
      <c r="U179">
        <f t="shared" si="190"/>
        <v>0</v>
      </c>
      <c r="V179">
        <f t="shared" si="191"/>
        <v>0</v>
      </c>
      <c r="W179">
        <f t="shared" si="192"/>
        <v>0</v>
      </c>
      <c r="X179">
        <f t="shared" si="193"/>
        <v>0</v>
      </c>
      <c r="Y179">
        <f t="shared" si="194"/>
        <v>0</v>
      </c>
      <c r="AA179">
        <v>27906248</v>
      </c>
      <c r="AB179">
        <f t="shared" si="195"/>
        <v>55.75</v>
      </c>
      <c r="AC179">
        <f t="shared" si="179"/>
        <v>55.75</v>
      </c>
      <c r="AD179">
        <f>ROUND((((ET179)-(EU179))+AE179),2)</f>
        <v>0</v>
      </c>
      <c r="AE179">
        <f>ROUND((EU179),2)</f>
        <v>0</v>
      </c>
      <c r="AF179">
        <f>ROUND((EV179),2)</f>
        <v>0</v>
      </c>
      <c r="AG179">
        <f t="shared" si="196"/>
        <v>0</v>
      </c>
      <c r="AH179">
        <f>(EW179)</f>
        <v>0</v>
      </c>
      <c r="AI179">
        <f>(EX179)</f>
        <v>0</v>
      </c>
      <c r="AJ179">
        <f t="shared" si="197"/>
        <v>0</v>
      </c>
      <c r="AK179">
        <v>55.75</v>
      </c>
      <c r="AL179">
        <v>55.75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106</v>
      </c>
      <c r="AU179">
        <v>54</v>
      </c>
      <c r="AV179">
        <v>1</v>
      </c>
      <c r="AW179">
        <v>1</v>
      </c>
      <c r="AZ179">
        <v>6.11</v>
      </c>
      <c r="BA179">
        <v>1</v>
      </c>
      <c r="BB179">
        <v>1</v>
      </c>
      <c r="BC179">
        <v>6.11</v>
      </c>
      <c r="BD179" t="s">
        <v>1069</v>
      </c>
      <c r="BE179" t="s">
        <v>1069</v>
      </c>
      <c r="BF179" t="s">
        <v>1069</v>
      </c>
      <c r="BG179" t="s">
        <v>1069</v>
      </c>
      <c r="BH179">
        <v>3</v>
      </c>
      <c r="BI179">
        <v>1</v>
      </c>
      <c r="BJ179" t="s">
        <v>223</v>
      </c>
      <c r="BM179">
        <v>10001</v>
      </c>
      <c r="BN179">
        <v>0</v>
      </c>
      <c r="BO179" t="s">
        <v>1069</v>
      </c>
      <c r="BP179">
        <v>0</v>
      </c>
      <c r="BQ179">
        <v>2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1069</v>
      </c>
      <c r="BZ179">
        <v>118</v>
      </c>
      <c r="CA179">
        <v>63</v>
      </c>
      <c r="CE179">
        <v>0</v>
      </c>
      <c r="CF179">
        <v>0</v>
      </c>
      <c r="CG179">
        <v>0</v>
      </c>
      <c r="CM179">
        <v>0</v>
      </c>
      <c r="CN179" t="s">
        <v>1069</v>
      </c>
      <c r="CO179">
        <v>0</v>
      </c>
      <c r="CP179">
        <f t="shared" si="198"/>
        <v>1362.53</v>
      </c>
      <c r="CQ179">
        <f t="shared" si="199"/>
        <v>340.63249999999999</v>
      </c>
      <c r="CR179">
        <f t="shared" si="200"/>
        <v>0</v>
      </c>
      <c r="CS179">
        <f t="shared" si="201"/>
        <v>0</v>
      </c>
      <c r="CT179">
        <f t="shared" si="202"/>
        <v>0</v>
      </c>
      <c r="CU179">
        <f t="shared" si="203"/>
        <v>0</v>
      </c>
      <c r="CV179">
        <f t="shared" si="204"/>
        <v>0</v>
      </c>
      <c r="CW179">
        <f t="shared" si="205"/>
        <v>0</v>
      </c>
      <c r="CX179">
        <f t="shared" si="206"/>
        <v>0</v>
      </c>
      <c r="CY179">
        <f t="shared" si="207"/>
        <v>0</v>
      </c>
      <c r="CZ179">
        <f t="shared" si="208"/>
        <v>0</v>
      </c>
      <c r="DC179" t="s">
        <v>1069</v>
      </c>
      <c r="DD179" t="s">
        <v>1069</v>
      </c>
      <c r="DE179" t="s">
        <v>1069</v>
      </c>
      <c r="DF179" t="s">
        <v>1069</v>
      </c>
      <c r="DG179" t="s">
        <v>1069</v>
      </c>
      <c r="DH179" t="s">
        <v>1069</v>
      </c>
      <c r="DI179" t="s">
        <v>1069</v>
      </c>
      <c r="DJ179" t="s">
        <v>1069</v>
      </c>
      <c r="DK179" t="s">
        <v>1069</v>
      </c>
      <c r="DL179" t="s">
        <v>1069</v>
      </c>
      <c r="DM179" t="s">
        <v>1069</v>
      </c>
      <c r="DN179">
        <v>0</v>
      </c>
      <c r="DO179">
        <v>0</v>
      </c>
      <c r="DP179">
        <v>1</v>
      </c>
      <c r="DQ179">
        <v>1</v>
      </c>
      <c r="DU179">
        <v>1003</v>
      </c>
      <c r="DV179" t="s">
        <v>222</v>
      </c>
      <c r="DW179" t="s">
        <v>222</v>
      </c>
      <c r="DX179">
        <v>1</v>
      </c>
      <c r="EE179">
        <v>27029023</v>
      </c>
      <c r="EF179">
        <v>2</v>
      </c>
      <c r="EG179" t="s">
        <v>1085</v>
      </c>
      <c r="EH179">
        <v>0</v>
      </c>
      <c r="EI179" t="s">
        <v>1069</v>
      </c>
      <c r="EJ179">
        <v>1</v>
      </c>
      <c r="EK179">
        <v>10001</v>
      </c>
      <c r="EL179" t="s">
        <v>1138</v>
      </c>
      <c r="EM179" t="s">
        <v>1139</v>
      </c>
      <c r="EO179" t="s">
        <v>1069</v>
      </c>
      <c r="EQ179">
        <v>0</v>
      </c>
      <c r="ER179">
        <v>55.75</v>
      </c>
      <c r="ES179">
        <v>55.75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209"/>
        <v>0</v>
      </c>
      <c r="FS179">
        <v>0</v>
      </c>
      <c r="FT179" t="s">
        <v>1089</v>
      </c>
      <c r="FU179" t="s">
        <v>1090</v>
      </c>
      <c r="FX179">
        <v>106.2</v>
      </c>
      <c r="FY179">
        <v>53.55</v>
      </c>
      <c r="GA179" t="s">
        <v>1069</v>
      </c>
      <c r="GD179">
        <v>0</v>
      </c>
      <c r="GF179">
        <v>-999987603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si="210"/>
        <v>0</v>
      </c>
      <c r="GM179">
        <f t="shared" si="211"/>
        <v>1362.53</v>
      </c>
      <c r="GN179">
        <f t="shared" si="212"/>
        <v>1362.53</v>
      </c>
      <c r="GO179">
        <f t="shared" si="213"/>
        <v>0</v>
      </c>
      <c r="GP179">
        <f t="shared" si="214"/>
        <v>0</v>
      </c>
      <c r="GR179">
        <v>0</v>
      </c>
      <c r="GS179">
        <v>3</v>
      </c>
      <c r="GT179">
        <v>0</v>
      </c>
      <c r="GU179" t="s">
        <v>1069</v>
      </c>
      <c r="GV179">
        <f t="shared" si="215"/>
        <v>0</v>
      </c>
      <c r="GW179">
        <v>1</v>
      </c>
      <c r="GX179">
        <f t="shared" si="216"/>
        <v>0</v>
      </c>
      <c r="HA179">
        <v>0</v>
      </c>
      <c r="HB179">
        <v>0</v>
      </c>
      <c r="HC179">
        <f t="shared" si="217"/>
        <v>0</v>
      </c>
      <c r="IK179">
        <v>0</v>
      </c>
    </row>
    <row r="180" spans="1:245">
      <c r="A180">
        <v>18</v>
      </c>
      <c r="B180">
        <v>1</v>
      </c>
      <c r="C180">
        <v>528</v>
      </c>
      <c r="E180" t="s">
        <v>224</v>
      </c>
      <c r="F180" t="s">
        <v>225</v>
      </c>
      <c r="G180" t="s">
        <v>226</v>
      </c>
      <c r="H180" t="s">
        <v>222</v>
      </c>
      <c r="I180">
        <f>I178*J180</f>
        <v>2</v>
      </c>
      <c r="J180">
        <v>33.333333333333336</v>
      </c>
      <c r="O180">
        <f t="shared" si="184"/>
        <v>786.36</v>
      </c>
      <c r="P180">
        <f t="shared" si="185"/>
        <v>786.36</v>
      </c>
      <c r="Q180">
        <f t="shared" si="186"/>
        <v>0</v>
      </c>
      <c r="R180">
        <f t="shared" si="187"/>
        <v>0</v>
      </c>
      <c r="S180">
        <f t="shared" si="188"/>
        <v>0</v>
      </c>
      <c r="T180">
        <f t="shared" si="189"/>
        <v>0</v>
      </c>
      <c r="U180">
        <f t="shared" si="190"/>
        <v>0</v>
      </c>
      <c r="V180">
        <f t="shared" si="191"/>
        <v>0</v>
      </c>
      <c r="W180">
        <f t="shared" si="192"/>
        <v>0</v>
      </c>
      <c r="X180">
        <f t="shared" si="193"/>
        <v>0</v>
      </c>
      <c r="Y180">
        <f t="shared" si="194"/>
        <v>0</v>
      </c>
      <c r="AA180">
        <v>27906248</v>
      </c>
      <c r="AB180">
        <f t="shared" si="195"/>
        <v>64.349999999999994</v>
      </c>
      <c r="AC180">
        <f t="shared" si="179"/>
        <v>64.349999999999994</v>
      </c>
      <c r="AD180">
        <f>ROUND((((ET180)-(EU180))+AE180),2)</f>
        <v>0</v>
      </c>
      <c r="AE180">
        <f>ROUND((EU180),2)</f>
        <v>0</v>
      </c>
      <c r="AF180">
        <f>ROUND((EV180),2)</f>
        <v>0</v>
      </c>
      <c r="AG180">
        <f t="shared" si="196"/>
        <v>0</v>
      </c>
      <c r="AH180">
        <f>(EW180)</f>
        <v>0</v>
      </c>
      <c r="AI180">
        <f>(EX180)</f>
        <v>0</v>
      </c>
      <c r="AJ180">
        <f t="shared" si="197"/>
        <v>0</v>
      </c>
      <c r="AK180">
        <v>64.349999999999994</v>
      </c>
      <c r="AL180">
        <v>64.349999999999994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106</v>
      </c>
      <c r="AU180">
        <v>54</v>
      </c>
      <c r="AV180">
        <v>1</v>
      </c>
      <c r="AW180">
        <v>1</v>
      </c>
      <c r="AZ180">
        <v>6.11</v>
      </c>
      <c r="BA180">
        <v>1</v>
      </c>
      <c r="BB180">
        <v>1</v>
      </c>
      <c r="BC180">
        <v>6.11</v>
      </c>
      <c r="BD180" t="s">
        <v>1069</v>
      </c>
      <c r="BE180" t="s">
        <v>1069</v>
      </c>
      <c r="BF180" t="s">
        <v>1069</v>
      </c>
      <c r="BG180" t="s">
        <v>1069</v>
      </c>
      <c r="BH180">
        <v>3</v>
      </c>
      <c r="BI180">
        <v>1</v>
      </c>
      <c r="BJ180" t="s">
        <v>227</v>
      </c>
      <c r="BM180">
        <v>10001</v>
      </c>
      <c r="BN180">
        <v>0</v>
      </c>
      <c r="BO180" t="s">
        <v>1069</v>
      </c>
      <c r="BP180">
        <v>0</v>
      </c>
      <c r="BQ180">
        <v>2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1069</v>
      </c>
      <c r="BZ180">
        <v>118</v>
      </c>
      <c r="CA180">
        <v>63</v>
      </c>
      <c r="CE180">
        <v>0</v>
      </c>
      <c r="CF180">
        <v>0</v>
      </c>
      <c r="CG180">
        <v>0</v>
      </c>
      <c r="CM180">
        <v>0</v>
      </c>
      <c r="CN180" t="s">
        <v>1069</v>
      </c>
      <c r="CO180">
        <v>0</v>
      </c>
      <c r="CP180">
        <f t="shared" si="198"/>
        <v>786.36</v>
      </c>
      <c r="CQ180">
        <f t="shared" si="199"/>
        <v>393.17849999999999</v>
      </c>
      <c r="CR180">
        <f t="shared" si="200"/>
        <v>0</v>
      </c>
      <c r="CS180">
        <f t="shared" si="201"/>
        <v>0</v>
      </c>
      <c r="CT180">
        <f t="shared" si="202"/>
        <v>0</v>
      </c>
      <c r="CU180">
        <f t="shared" si="203"/>
        <v>0</v>
      </c>
      <c r="CV180">
        <f t="shared" si="204"/>
        <v>0</v>
      </c>
      <c r="CW180">
        <f t="shared" si="205"/>
        <v>0</v>
      </c>
      <c r="CX180">
        <f t="shared" si="206"/>
        <v>0</v>
      </c>
      <c r="CY180">
        <f t="shared" si="207"/>
        <v>0</v>
      </c>
      <c r="CZ180">
        <f t="shared" si="208"/>
        <v>0</v>
      </c>
      <c r="DC180" t="s">
        <v>1069</v>
      </c>
      <c r="DD180" t="s">
        <v>1069</v>
      </c>
      <c r="DE180" t="s">
        <v>1069</v>
      </c>
      <c r="DF180" t="s">
        <v>1069</v>
      </c>
      <c r="DG180" t="s">
        <v>1069</v>
      </c>
      <c r="DH180" t="s">
        <v>1069</v>
      </c>
      <c r="DI180" t="s">
        <v>1069</v>
      </c>
      <c r="DJ180" t="s">
        <v>1069</v>
      </c>
      <c r="DK180" t="s">
        <v>1069</v>
      </c>
      <c r="DL180" t="s">
        <v>1069</v>
      </c>
      <c r="DM180" t="s">
        <v>1069</v>
      </c>
      <c r="DN180">
        <v>0</v>
      </c>
      <c r="DO180">
        <v>0</v>
      </c>
      <c r="DP180">
        <v>1</v>
      </c>
      <c r="DQ180">
        <v>1</v>
      </c>
      <c r="DU180">
        <v>1003</v>
      </c>
      <c r="DV180" t="s">
        <v>222</v>
      </c>
      <c r="DW180" t="s">
        <v>222</v>
      </c>
      <c r="DX180">
        <v>1</v>
      </c>
      <c r="EE180">
        <v>27029023</v>
      </c>
      <c r="EF180">
        <v>2</v>
      </c>
      <c r="EG180" t="s">
        <v>1085</v>
      </c>
      <c r="EH180">
        <v>0</v>
      </c>
      <c r="EI180" t="s">
        <v>1069</v>
      </c>
      <c r="EJ180">
        <v>1</v>
      </c>
      <c r="EK180">
        <v>10001</v>
      </c>
      <c r="EL180" t="s">
        <v>1138</v>
      </c>
      <c r="EM180" t="s">
        <v>1139</v>
      </c>
      <c r="EO180" t="s">
        <v>1069</v>
      </c>
      <c r="EQ180">
        <v>0</v>
      </c>
      <c r="ER180">
        <v>64.349999999999994</v>
      </c>
      <c r="ES180">
        <v>64.349999999999994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209"/>
        <v>0</v>
      </c>
      <c r="FS180">
        <v>0</v>
      </c>
      <c r="FT180" t="s">
        <v>1089</v>
      </c>
      <c r="FU180" t="s">
        <v>1090</v>
      </c>
      <c r="FX180">
        <v>106.2</v>
      </c>
      <c r="FY180">
        <v>53.55</v>
      </c>
      <c r="GA180" t="s">
        <v>1069</v>
      </c>
      <c r="GD180">
        <v>0</v>
      </c>
      <c r="GF180">
        <v>1369221803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si="210"/>
        <v>0</v>
      </c>
      <c r="GM180">
        <f t="shared" si="211"/>
        <v>786.36</v>
      </c>
      <c r="GN180">
        <f t="shared" si="212"/>
        <v>786.36</v>
      </c>
      <c r="GO180">
        <f t="shared" si="213"/>
        <v>0</v>
      </c>
      <c r="GP180">
        <f t="shared" si="214"/>
        <v>0</v>
      </c>
      <c r="GR180">
        <v>0</v>
      </c>
      <c r="GS180">
        <v>3</v>
      </c>
      <c r="GT180">
        <v>0</v>
      </c>
      <c r="GU180" t="s">
        <v>1069</v>
      </c>
      <c r="GV180">
        <f t="shared" si="215"/>
        <v>0</v>
      </c>
      <c r="GW180">
        <v>1</v>
      </c>
      <c r="GX180">
        <f t="shared" si="216"/>
        <v>0</v>
      </c>
      <c r="HA180">
        <v>0</v>
      </c>
      <c r="HB180">
        <v>0</v>
      </c>
      <c r="HC180">
        <f t="shared" si="217"/>
        <v>0</v>
      </c>
      <c r="IK180">
        <v>0</v>
      </c>
    </row>
    <row r="181" spans="1:245">
      <c r="A181">
        <v>17</v>
      </c>
      <c r="B181">
        <v>1</v>
      </c>
      <c r="C181">
        <f ca="1">ROW(SmtRes!A537)</f>
        <v>537</v>
      </c>
      <c r="D181">
        <f ca="1">ROW(EtalonRes!A529)</f>
        <v>529</v>
      </c>
      <c r="E181" t="s">
        <v>228</v>
      </c>
      <c r="F181" t="s">
        <v>229</v>
      </c>
      <c r="G181" t="s">
        <v>230</v>
      </c>
      <c r="H181" t="s">
        <v>1105</v>
      </c>
      <c r="I181">
        <f>ROUND(176.75/100,9)</f>
        <v>1.7675000000000001</v>
      </c>
      <c r="J181">
        <v>0</v>
      </c>
      <c r="O181">
        <f t="shared" si="184"/>
        <v>6250.06</v>
      </c>
      <c r="P181">
        <f t="shared" si="185"/>
        <v>5361.16</v>
      </c>
      <c r="Q181">
        <f t="shared" si="186"/>
        <v>75.27</v>
      </c>
      <c r="R181">
        <f t="shared" si="187"/>
        <v>14.47</v>
      </c>
      <c r="S181">
        <f t="shared" si="188"/>
        <v>813.63</v>
      </c>
      <c r="T181">
        <f t="shared" si="189"/>
        <v>0</v>
      </c>
      <c r="U181">
        <f t="shared" si="190"/>
        <v>15.61056</v>
      </c>
      <c r="V181">
        <f t="shared" si="191"/>
        <v>0.19884374999999999</v>
      </c>
      <c r="W181">
        <f t="shared" si="192"/>
        <v>0</v>
      </c>
      <c r="X181">
        <f t="shared" si="193"/>
        <v>919.19</v>
      </c>
      <c r="Y181">
        <f t="shared" si="194"/>
        <v>529.98</v>
      </c>
      <c r="AA181">
        <v>27906248</v>
      </c>
      <c r="AB181">
        <f t="shared" si="195"/>
        <v>578.74</v>
      </c>
      <c r="AC181">
        <f t="shared" si="179"/>
        <v>496.43</v>
      </c>
      <c r="AD181">
        <f>ROUND(((((ET181*1.25))-((EU181*1.25)))+AE181),2)</f>
        <v>6.97</v>
      </c>
      <c r="AE181">
        <f>ROUND(((EU181*1.25)),2)</f>
        <v>1.34</v>
      </c>
      <c r="AF181">
        <f>ROUND(((EV181*1.15)),2)</f>
        <v>75.34</v>
      </c>
      <c r="AG181">
        <f t="shared" si="196"/>
        <v>0</v>
      </c>
      <c r="AH181">
        <f>((EW181*1.15))</f>
        <v>8.831999999999999</v>
      </c>
      <c r="AI181">
        <f>((EX181*1.25))</f>
        <v>0.11249999999999999</v>
      </c>
      <c r="AJ181">
        <f t="shared" si="197"/>
        <v>0</v>
      </c>
      <c r="AK181">
        <v>567.51</v>
      </c>
      <c r="AL181">
        <v>496.43</v>
      </c>
      <c r="AM181">
        <v>5.57</v>
      </c>
      <c r="AN181">
        <v>1.07</v>
      </c>
      <c r="AO181">
        <v>65.510000000000005</v>
      </c>
      <c r="AP181">
        <v>0</v>
      </c>
      <c r="AQ181">
        <v>7.68</v>
      </c>
      <c r="AR181">
        <v>0.09</v>
      </c>
      <c r="AS181">
        <v>0</v>
      </c>
      <c r="AT181">
        <v>111</v>
      </c>
      <c r="AU181">
        <v>64</v>
      </c>
      <c r="AV181">
        <v>1</v>
      </c>
      <c r="AW181">
        <v>1</v>
      </c>
      <c r="AZ181">
        <v>6.11</v>
      </c>
      <c r="BA181">
        <v>6.11</v>
      </c>
      <c r="BB181">
        <v>6.11</v>
      </c>
      <c r="BC181">
        <v>6.11</v>
      </c>
      <c r="BD181" t="s">
        <v>1069</v>
      </c>
      <c r="BE181" t="s">
        <v>1069</v>
      </c>
      <c r="BF181" t="s">
        <v>1069</v>
      </c>
      <c r="BG181" t="s">
        <v>1069</v>
      </c>
      <c r="BH181">
        <v>0</v>
      </c>
      <c r="BI181">
        <v>1</v>
      </c>
      <c r="BJ181" t="s">
        <v>231</v>
      </c>
      <c r="BM181">
        <v>11001</v>
      </c>
      <c r="BN181">
        <v>0</v>
      </c>
      <c r="BO181" t="s">
        <v>1069</v>
      </c>
      <c r="BP181">
        <v>0</v>
      </c>
      <c r="BQ181">
        <v>2</v>
      </c>
      <c r="BR181">
        <v>0</v>
      </c>
      <c r="BS181">
        <v>6.11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1069</v>
      </c>
      <c r="BZ181">
        <v>123</v>
      </c>
      <c r="CA181">
        <v>75</v>
      </c>
      <c r="CE181">
        <v>0</v>
      </c>
      <c r="CF181">
        <v>0</v>
      </c>
      <c r="CG181">
        <v>0</v>
      </c>
      <c r="CM181">
        <v>0</v>
      </c>
      <c r="CN181" t="s">
        <v>359</v>
      </c>
      <c r="CO181">
        <v>0</v>
      </c>
      <c r="CP181">
        <f t="shared" si="198"/>
        <v>6250.06</v>
      </c>
      <c r="CQ181">
        <f t="shared" si="199"/>
        <v>3033.1873000000001</v>
      </c>
      <c r="CR181">
        <f t="shared" si="200"/>
        <v>42.5867</v>
      </c>
      <c r="CS181">
        <f t="shared" si="201"/>
        <v>8.1874000000000002</v>
      </c>
      <c r="CT181">
        <f t="shared" si="202"/>
        <v>460.32740000000007</v>
      </c>
      <c r="CU181">
        <f t="shared" si="203"/>
        <v>0</v>
      </c>
      <c r="CV181">
        <f t="shared" si="204"/>
        <v>8.831999999999999</v>
      </c>
      <c r="CW181">
        <f t="shared" si="205"/>
        <v>0.11249999999999999</v>
      </c>
      <c r="CX181">
        <f t="shared" si="206"/>
        <v>0</v>
      </c>
      <c r="CY181">
        <f t="shared" si="207"/>
        <v>919.19100000000003</v>
      </c>
      <c r="CZ181">
        <f t="shared" si="208"/>
        <v>529.98400000000004</v>
      </c>
      <c r="DC181" t="s">
        <v>1069</v>
      </c>
      <c r="DD181" t="s">
        <v>1069</v>
      </c>
      <c r="DE181" t="s">
        <v>1083</v>
      </c>
      <c r="DF181" t="s">
        <v>1083</v>
      </c>
      <c r="DG181" t="s">
        <v>1084</v>
      </c>
      <c r="DH181" t="s">
        <v>1069</v>
      </c>
      <c r="DI181" t="s">
        <v>1084</v>
      </c>
      <c r="DJ181" t="s">
        <v>1083</v>
      </c>
      <c r="DK181" t="s">
        <v>1069</v>
      </c>
      <c r="DL181" t="s">
        <v>1069</v>
      </c>
      <c r="DM181" t="s">
        <v>1069</v>
      </c>
      <c r="DN181">
        <v>0</v>
      </c>
      <c r="DO181">
        <v>0</v>
      </c>
      <c r="DP181">
        <v>1</v>
      </c>
      <c r="DQ181">
        <v>1</v>
      </c>
      <c r="DU181">
        <v>1003</v>
      </c>
      <c r="DV181" t="s">
        <v>1105</v>
      </c>
      <c r="DW181" t="s">
        <v>1105</v>
      </c>
      <c r="DX181">
        <v>100</v>
      </c>
      <c r="EE181">
        <v>27029024</v>
      </c>
      <c r="EF181">
        <v>2</v>
      </c>
      <c r="EG181" t="s">
        <v>1085</v>
      </c>
      <c r="EH181">
        <v>0</v>
      </c>
      <c r="EI181" t="s">
        <v>1069</v>
      </c>
      <c r="EJ181">
        <v>1</v>
      </c>
      <c r="EK181">
        <v>11001</v>
      </c>
      <c r="EL181" t="s">
        <v>1108</v>
      </c>
      <c r="EM181" t="s">
        <v>1415</v>
      </c>
      <c r="EO181" t="s">
        <v>1088</v>
      </c>
      <c r="EQ181">
        <v>131072</v>
      </c>
      <c r="ER181">
        <v>567.51</v>
      </c>
      <c r="ES181">
        <v>496.43</v>
      </c>
      <c r="ET181">
        <v>5.57</v>
      </c>
      <c r="EU181">
        <v>1.07</v>
      </c>
      <c r="EV181">
        <v>65.510000000000005</v>
      </c>
      <c r="EW181">
        <v>7.68</v>
      </c>
      <c r="EX181">
        <v>0.09</v>
      </c>
      <c r="EY181">
        <v>0</v>
      </c>
      <c r="FQ181">
        <v>0</v>
      </c>
      <c r="FR181">
        <f t="shared" si="209"/>
        <v>0</v>
      </c>
      <c r="FS181">
        <v>0</v>
      </c>
      <c r="FT181" t="s">
        <v>1089</v>
      </c>
      <c r="FU181" t="s">
        <v>1090</v>
      </c>
      <c r="FX181">
        <v>110.7</v>
      </c>
      <c r="FY181">
        <v>63.75</v>
      </c>
      <c r="GA181" t="s">
        <v>1069</v>
      </c>
      <c r="GD181">
        <v>0</v>
      </c>
      <c r="GF181">
        <v>62814463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210"/>
        <v>0</v>
      </c>
      <c r="GM181">
        <f t="shared" si="211"/>
        <v>7699.23</v>
      </c>
      <c r="GN181">
        <f t="shared" si="212"/>
        <v>7699.23</v>
      </c>
      <c r="GO181">
        <f t="shared" si="213"/>
        <v>0</v>
      </c>
      <c r="GP181">
        <f t="shared" si="214"/>
        <v>0</v>
      </c>
      <c r="GR181">
        <v>0</v>
      </c>
      <c r="GS181">
        <v>3</v>
      </c>
      <c r="GT181">
        <v>0</v>
      </c>
      <c r="GU181" t="s">
        <v>1069</v>
      </c>
      <c r="GV181">
        <f t="shared" si="215"/>
        <v>0</v>
      </c>
      <c r="GW181">
        <v>1</v>
      </c>
      <c r="GX181">
        <f t="shared" si="216"/>
        <v>0</v>
      </c>
      <c r="HA181">
        <v>0</v>
      </c>
      <c r="HB181">
        <v>0</v>
      </c>
      <c r="HC181">
        <f t="shared" si="217"/>
        <v>0</v>
      </c>
      <c r="IK181">
        <v>0</v>
      </c>
    </row>
    <row r="182" spans="1:245">
      <c r="A182">
        <v>18</v>
      </c>
      <c r="B182">
        <v>1</v>
      </c>
      <c r="C182">
        <v>536</v>
      </c>
      <c r="E182" t="s">
        <v>232</v>
      </c>
      <c r="F182" t="s">
        <v>233</v>
      </c>
      <c r="G182" t="s">
        <v>234</v>
      </c>
      <c r="H182" t="s">
        <v>222</v>
      </c>
      <c r="I182">
        <f>I181*J182</f>
        <v>178.51750000000001</v>
      </c>
      <c r="J182">
        <v>101</v>
      </c>
      <c r="O182">
        <f t="shared" si="184"/>
        <v>39681.19</v>
      </c>
      <c r="P182">
        <f t="shared" si="185"/>
        <v>39681.19</v>
      </c>
      <c r="Q182">
        <f t="shared" si="186"/>
        <v>0</v>
      </c>
      <c r="R182">
        <f t="shared" si="187"/>
        <v>0</v>
      </c>
      <c r="S182">
        <f t="shared" si="188"/>
        <v>0</v>
      </c>
      <c r="T182">
        <f t="shared" si="189"/>
        <v>0</v>
      </c>
      <c r="U182">
        <f t="shared" si="190"/>
        <v>0</v>
      </c>
      <c r="V182">
        <f t="shared" si="191"/>
        <v>0</v>
      </c>
      <c r="W182">
        <f t="shared" si="192"/>
        <v>0</v>
      </c>
      <c r="X182">
        <f t="shared" si="193"/>
        <v>0</v>
      </c>
      <c r="Y182">
        <f t="shared" si="194"/>
        <v>0</v>
      </c>
      <c r="AA182">
        <v>27906248</v>
      </c>
      <c r="AB182">
        <f t="shared" si="195"/>
        <v>36.380000000000003</v>
      </c>
      <c r="AC182">
        <f t="shared" si="179"/>
        <v>36.380000000000003</v>
      </c>
      <c r="AD182">
        <f>ROUND((((ET182)-(EU182))+AE182),2)</f>
        <v>0</v>
      </c>
      <c r="AE182">
        <f>ROUND((EU182),2)</f>
        <v>0</v>
      </c>
      <c r="AF182">
        <f>ROUND((EV182),2)</f>
        <v>0</v>
      </c>
      <c r="AG182">
        <f t="shared" si="196"/>
        <v>0</v>
      </c>
      <c r="AH182">
        <f>(EW182)</f>
        <v>0</v>
      </c>
      <c r="AI182">
        <f>(EX182)</f>
        <v>0</v>
      </c>
      <c r="AJ182">
        <f t="shared" si="197"/>
        <v>0</v>
      </c>
      <c r="AK182">
        <v>36.380000000000003</v>
      </c>
      <c r="AL182">
        <v>36.380000000000003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111</v>
      </c>
      <c r="AU182">
        <v>64</v>
      </c>
      <c r="AV182">
        <v>1</v>
      </c>
      <c r="AW182">
        <v>1</v>
      </c>
      <c r="AZ182">
        <v>6.11</v>
      </c>
      <c r="BA182">
        <v>1</v>
      </c>
      <c r="BB182">
        <v>1</v>
      </c>
      <c r="BC182">
        <v>6.11</v>
      </c>
      <c r="BD182" t="s">
        <v>1069</v>
      </c>
      <c r="BE182" t="s">
        <v>1069</v>
      </c>
      <c r="BF182" t="s">
        <v>1069</v>
      </c>
      <c r="BG182" t="s">
        <v>1069</v>
      </c>
      <c r="BH182">
        <v>3</v>
      </c>
      <c r="BI182">
        <v>1</v>
      </c>
      <c r="BJ182" t="s">
        <v>235</v>
      </c>
      <c r="BM182">
        <v>11001</v>
      </c>
      <c r="BN182">
        <v>0</v>
      </c>
      <c r="BO182" t="s">
        <v>1069</v>
      </c>
      <c r="BP182">
        <v>0</v>
      </c>
      <c r="BQ182">
        <v>2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1069</v>
      </c>
      <c r="BZ182">
        <v>123</v>
      </c>
      <c r="CA182">
        <v>75</v>
      </c>
      <c r="CE182">
        <v>0</v>
      </c>
      <c r="CF182">
        <v>0</v>
      </c>
      <c r="CG182">
        <v>0</v>
      </c>
      <c r="CM182">
        <v>0</v>
      </c>
      <c r="CN182" t="s">
        <v>1069</v>
      </c>
      <c r="CO182">
        <v>0</v>
      </c>
      <c r="CP182">
        <f t="shared" si="198"/>
        <v>39681.19</v>
      </c>
      <c r="CQ182">
        <f t="shared" si="199"/>
        <v>222.28180000000003</v>
      </c>
      <c r="CR182">
        <f t="shared" si="200"/>
        <v>0</v>
      </c>
      <c r="CS182">
        <f t="shared" si="201"/>
        <v>0</v>
      </c>
      <c r="CT182">
        <f t="shared" si="202"/>
        <v>0</v>
      </c>
      <c r="CU182">
        <f t="shared" si="203"/>
        <v>0</v>
      </c>
      <c r="CV182">
        <f t="shared" si="204"/>
        <v>0</v>
      </c>
      <c r="CW182">
        <f t="shared" si="205"/>
        <v>0</v>
      </c>
      <c r="CX182">
        <f t="shared" si="206"/>
        <v>0</v>
      </c>
      <c r="CY182">
        <f t="shared" si="207"/>
        <v>0</v>
      </c>
      <c r="CZ182">
        <f t="shared" si="208"/>
        <v>0</v>
      </c>
      <c r="DC182" t="s">
        <v>1069</v>
      </c>
      <c r="DD182" t="s">
        <v>1069</v>
      </c>
      <c r="DE182" t="s">
        <v>1069</v>
      </c>
      <c r="DF182" t="s">
        <v>1069</v>
      </c>
      <c r="DG182" t="s">
        <v>1069</v>
      </c>
      <c r="DH182" t="s">
        <v>1069</v>
      </c>
      <c r="DI182" t="s">
        <v>1069</v>
      </c>
      <c r="DJ182" t="s">
        <v>1069</v>
      </c>
      <c r="DK182" t="s">
        <v>1069</v>
      </c>
      <c r="DL182" t="s">
        <v>1069</v>
      </c>
      <c r="DM182" t="s">
        <v>1069</v>
      </c>
      <c r="DN182">
        <v>0</v>
      </c>
      <c r="DO182">
        <v>0</v>
      </c>
      <c r="DP182">
        <v>1</v>
      </c>
      <c r="DQ182">
        <v>1</v>
      </c>
      <c r="DU182">
        <v>1003</v>
      </c>
      <c r="DV182" t="s">
        <v>222</v>
      </c>
      <c r="DW182" t="s">
        <v>222</v>
      </c>
      <c r="DX182">
        <v>1</v>
      </c>
      <c r="EE182">
        <v>27029024</v>
      </c>
      <c r="EF182">
        <v>2</v>
      </c>
      <c r="EG182" t="s">
        <v>1085</v>
      </c>
      <c r="EH182">
        <v>0</v>
      </c>
      <c r="EI182" t="s">
        <v>1069</v>
      </c>
      <c r="EJ182">
        <v>1</v>
      </c>
      <c r="EK182">
        <v>11001</v>
      </c>
      <c r="EL182" t="s">
        <v>1108</v>
      </c>
      <c r="EM182" t="s">
        <v>1415</v>
      </c>
      <c r="EO182" t="s">
        <v>1069</v>
      </c>
      <c r="EQ182">
        <v>0</v>
      </c>
      <c r="ER182">
        <v>36.380000000000003</v>
      </c>
      <c r="ES182">
        <v>36.380000000000003</v>
      </c>
      <c r="ET182">
        <v>0</v>
      </c>
      <c r="EU182">
        <v>0</v>
      </c>
      <c r="EV182">
        <v>0</v>
      </c>
      <c r="EW182">
        <v>0</v>
      </c>
      <c r="EX182">
        <v>0</v>
      </c>
      <c r="FQ182">
        <v>0</v>
      </c>
      <c r="FR182">
        <f t="shared" si="209"/>
        <v>0</v>
      </c>
      <c r="FS182">
        <v>0</v>
      </c>
      <c r="FT182" t="s">
        <v>1089</v>
      </c>
      <c r="FU182" t="s">
        <v>1090</v>
      </c>
      <c r="FX182">
        <v>110.7</v>
      </c>
      <c r="FY182">
        <v>63.75</v>
      </c>
      <c r="GA182" t="s">
        <v>1069</v>
      </c>
      <c r="GD182">
        <v>0</v>
      </c>
      <c r="GF182">
        <v>538322213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210"/>
        <v>0</v>
      </c>
      <c r="GM182">
        <f t="shared" si="211"/>
        <v>39681.19</v>
      </c>
      <c r="GN182">
        <f t="shared" si="212"/>
        <v>39681.19</v>
      </c>
      <c r="GO182">
        <f t="shared" si="213"/>
        <v>0</v>
      </c>
      <c r="GP182">
        <f t="shared" si="214"/>
        <v>0</v>
      </c>
      <c r="GR182">
        <v>0</v>
      </c>
      <c r="GS182">
        <v>3</v>
      </c>
      <c r="GT182">
        <v>0</v>
      </c>
      <c r="GU182" t="s">
        <v>1069</v>
      </c>
      <c r="GV182">
        <f t="shared" si="215"/>
        <v>0</v>
      </c>
      <c r="GW182">
        <v>1</v>
      </c>
      <c r="GX182">
        <f t="shared" si="216"/>
        <v>0</v>
      </c>
      <c r="HA182">
        <v>0</v>
      </c>
      <c r="HB182">
        <v>0</v>
      </c>
      <c r="HC182">
        <f t="shared" si="217"/>
        <v>0</v>
      </c>
      <c r="IK182">
        <v>0</v>
      </c>
    </row>
    <row r="183" spans="1:245">
      <c r="A183">
        <v>18</v>
      </c>
      <c r="B183">
        <v>1</v>
      </c>
      <c r="C183">
        <v>537</v>
      </c>
      <c r="E183" t="s">
        <v>236</v>
      </c>
      <c r="F183" t="s">
        <v>237</v>
      </c>
      <c r="G183" t="s">
        <v>238</v>
      </c>
      <c r="H183" t="s">
        <v>222</v>
      </c>
      <c r="I183">
        <f>I181*J183</f>
        <v>-178.51750000000001</v>
      </c>
      <c r="J183">
        <v>-101</v>
      </c>
      <c r="O183">
        <f t="shared" si="184"/>
        <v>-5333.73</v>
      </c>
      <c r="P183">
        <f t="shared" si="185"/>
        <v>-5333.73</v>
      </c>
      <c r="Q183">
        <f t="shared" si="186"/>
        <v>0</v>
      </c>
      <c r="R183">
        <f t="shared" si="187"/>
        <v>0</v>
      </c>
      <c r="S183">
        <f t="shared" si="188"/>
        <v>0</v>
      </c>
      <c r="T183">
        <f t="shared" si="189"/>
        <v>0</v>
      </c>
      <c r="U183">
        <f t="shared" si="190"/>
        <v>0</v>
      </c>
      <c r="V183">
        <f t="shared" si="191"/>
        <v>0</v>
      </c>
      <c r="W183">
        <f t="shared" si="192"/>
        <v>0</v>
      </c>
      <c r="X183">
        <f t="shared" si="193"/>
        <v>0</v>
      </c>
      <c r="Y183">
        <f t="shared" si="194"/>
        <v>0</v>
      </c>
      <c r="AA183">
        <v>27906248</v>
      </c>
      <c r="AB183">
        <f t="shared" si="195"/>
        <v>4.8899999999999997</v>
      </c>
      <c r="AC183">
        <f t="shared" si="179"/>
        <v>4.8899999999999997</v>
      </c>
      <c r="AD183">
        <f>ROUND((((ET183)-(EU183))+AE183),2)</f>
        <v>0</v>
      </c>
      <c r="AE183">
        <f>ROUND((EU183),2)</f>
        <v>0</v>
      </c>
      <c r="AF183">
        <f>ROUND((EV183),2)</f>
        <v>0</v>
      </c>
      <c r="AG183">
        <f t="shared" si="196"/>
        <v>0</v>
      </c>
      <c r="AH183">
        <f>(EW183)</f>
        <v>0</v>
      </c>
      <c r="AI183">
        <f>(EX183)</f>
        <v>0</v>
      </c>
      <c r="AJ183">
        <f t="shared" si="197"/>
        <v>0</v>
      </c>
      <c r="AK183">
        <v>4.8899999999999997</v>
      </c>
      <c r="AL183">
        <v>4.8899999999999997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111</v>
      </c>
      <c r="AU183">
        <v>64</v>
      </c>
      <c r="AV183">
        <v>1</v>
      </c>
      <c r="AW183">
        <v>1</v>
      </c>
      <c r="AZ183">
        <v>6.11</v>
      </c>
      <c r="BA183">
        <v>1</v>
      </c>
      <c r="BB183">
        <v>1</v>
      </c>
      <c r="BC183">
        <v>6.11</v>
      </c>
      <c r="BD183" t="s">
        <v>1069</v>
      </c>
      <c r="BE183" t="s">
        <v>1069</v>
      </c>
      <c r="BF183" t="s">
        <v>1069</v>
      </c>
      <c r="BG183" t="s">
        <v>1069</v>
      </c>
      <c r="BH183">
        <v>3</v>
      </c>
      <c r="BI183">
        <v>1</v>
      </c>
      <c r="BJ183" t="s">
        <v>239</v>
      </c>
      <c r="BM183">
        <v>11001</v>
      </c>
      <c r="BN183">
        <v>0</v>
      </c>
      <c r="BO183" t="s">
        <v>1069</v>
      </c>
      <c r="BP183">
        <v>0</v>
      </c>
      <c r="BQ183">
        <v>2</v>
      </c>
      <c r="BR183">
        <v>1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1069</v>
      </c>
      <c r="BZ183">
        <v>123</v>
      </c>
      <c r="CA183">
        <v>75</v>
      </c>
      <c r="CE183">
        <v>0</v>
      </c>
      <c r="CF183">
        <v>0</v>
      </c>
      <c r="CG183">
        <v>0</v>
      </c>
      <c r="CM183">
        <v>0</v>
      </c>
      <c r="CN183" t="s">
        <v>1069</v>
      </c>
      <c r="CO183">
        <v>0</v>
      </c>
      <c r="CP183">
        <f t="shared" si="198"/>
        <v>-5333.73</v>
      </c>
      <c r="CQ183">
        <f t="shared" si="199"/>
        <v>29.8779</v>
      </c>
      <c r="CR183">
        <f t="shared" si="200"/>
        <v>0</v>
      </c>
      <c r="CS183">
        <f t="shared" si="201"/>
        <v>0</v>
      </c>
      <c r="CT183">
        <f t="shared" si="202"/>
        <v>0</v>
      </c>
      <c r="CU183">
        <f t="shared" si="203"/>
        <v>0</v>
      </c>
      <c r="CV183">
        <f t="shared" si="204"/>
        <v>0</v>
      </c>
      <c r="CW183">
        <f t="shared" si="205"/>
        <v>0</v>
      </c>
      <c r="CX183">
        <f t="shared" si="206"/>
        <v>0</v>
      </c>
      <c r="CY183">
        <f t="shared" si="207"/>
        <v>0</v>
      </c>
      <c r="CZ183">
        <f t="shared" si="208"/>
        <v>0</v>
      </c>
      <c r="DC183" t="s">
        <v>1069</v>
      </c>
      <c r="DD183" t="s">
        <v>1069</v>
      </c>
      <c r="DE183" t="s">
        <v>1069</v>
      </c>
      <c r="DF183" t="s">
        <v>1069</v>
      </c>
      <c r="DG183" t="s">
        <v>1069</v>
      </c>
      <c r="DH183" t="s">
        <v>1069</v>
      </c>
      <c r="DI183" t="s">
        <v>1069</v>
      </c>
      <c r="DJ183" t="s">
        <v>1069</v>
      </c>
      <c r="DK183" t="s">
        <v>1069</v>
      </c>
      <c r="DL183" t="s">
        <v>1069</v>
      </c>
      <c r="DM183" t="s">
        <v>1069</v>
      </c>
      <c r="DN183">
        <v>0</v>
      </c>
      <c r="DO183">
        <v>0</v>
      </c>
      <c r="DP183">
        <v>1</v>
      </c>
      <c r="DQ183">
        <v>1</v>
      </c>
      <c r="DU183">
        <v>1003</v>
      </c>
      <c r="DV183" t="s">
        <v>222</v>
      </c>
      <c r="DW183" t="s">
        <v>222</v>
      </c>
      <c r="DX183">
        <v>1</v>
      </c>
      <c r="EE183">
        <v>27029024</v>
      </c>
      <c r="EF183">
        <v>2</v>
      </c>
      <c r="EG183" t="s">
        <v>1085</v>
      </c>
      <c r="EH183">
        <v>0</v>
      </c>
      <c r="EI183" t="s">
        <v>1069</v>
      </c>
      <c r="EJ183">
        <v>1</v>
      </c>
      <c r="EK183">
        <v>11001</v>
      </c>
      <c r="EL183" t="s">
        <v>1108</v>
      </c>
      <c r="EM183" t="s">
        <v>1415</v>
      </c>
      <c r="EO183" t="s">
        <v>1069</v>
      </c>
      <c r="EQ183">
        <v>0</v>
      </c>
      <c r="ER183">
        <v>4.8899999999999997</v>
      </c>
      <c r="ES183">
        <v>4.8899999999999997</v>
      </c>
      <c r="ET183">
        <v>0</v>
      </c>
      <c r="EU183">
        <v>0</v>
      </c>
      <c r="EV183">
        <v>0</v>
      </c>
      <c r="EW183">
        <v>0</v>
      </c>
      <c r="EX183">
        <v>0</v>
      </c>
      <c r="FQ183">
        <v>0</v>
      </c>
      <c r="FR183">
        <f t="shared" si="209"/>
        <v>0</v>
      </c>
      <c r="FS183">
        <v>0</v>
      </c>
      <c r="FT183" t="s">
        <v>1089</v>
      </c>
      <c r="FU183" t="s">
        <v>1090</v>
      </c>
      <c r="FX183">
        <v>110.7</v>
      </c>
      <c r="FY183">
        <v>63.75</v>
      </c>
      <c r="GA183" t="s">
        <v>1069</v>
      </c>
      <c r="GD183">
        <v>0</v>
      </c>
      <c r="GF183">
        <v>-59947000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210"/>
        <v>0</v>
      </c>
      <c r="GM183">
        <f t="shared" si="211"/>
        <v>-5333.73</v>
      </c>
      <c r="GN183">
        <f t="shared" si="212"/>
        <v>-5333.73</v>
      </c>
      <c r="GO183">
        <f t="shared" si="213"/>
        <v>0</v>
      </c>
      <c r="GP183">
        <f t="shared" si="214"/>
        <v>0</v>
      </c>
      <c r="GR183">
        <v>0</v>
      </c>
      <c r="GS183">
        <v>3</v>
      </c>
      <c r="GT183">
        <v>0</v>
      </c>
      <c r="GU183" t="s">
        <v>1069</v>
      </c>
      <c r="GV183">
        <f t="shared" si="215"/>
        <v>0</v>
      </c>
      <c r="GW183">
        <v>1</v>
      </c>
      <c r="GX183">
        <f t="shared" si="216"/>
        <v>0</v>
      </c>
      <c r="HA183">
        <v>0</v>
      </c>
      <c r="HB183">
        <v>0</v>
      </c>
      <c r="HC183">
        <f t="shared" si="217"/>
        <v>0</v>
      </c>
      <c r="IK183">
        <v>0</v>
      </c>
    </row>
    <row r="184" spans="1:245">
      <c r="A184">
        <v>17</v>
      </c>
      <c r="B184">
        <v>1</v>
      </c>
      <c r="E184" t="s">
        <v>240</v>
      </c>
      <c r="F184" t="s">
        <v>241</v>
      </c>
      <c r="G184" t="s">
        <v>242</v>
      </c>
      <c r="H184" t="s">
        <v>243</v>
      </c>
      <c r="I184">
        <v>58</v>
      </c>
      <c r="J184">
        <v>0</v>
      </c>
      <c r="O184">
        <f>0</f>
        <v>0</v>
      </c>
      <c r="P184">
        <f>0</f>
        <v>0</v>
      </c>
      <c r="Q184">
        <f>0</f>
        <v>0</v>
      </c>
      <c r="R184">
        <f>0</f>
        <v>0</v>
      </c>
      <c r="S184">
        <f>0</f>
        <v>0</v>
      </c>
      <c r="T184">
        <f>0</f>
        <v>0</v>
      </c>
      <c r="U184">
        <f>0</f>
        <v>0</v>
      </c>
      <c r="V184">
        <f>0</f>
        <v>0</v>
      </c>
      <c r="W184">
        <f>0</f>
        <v>0</v>
      </c>
      <c r="X184">
        <f>0</f>
        <v>0</v>
      </c>
      <c r="Y184">
        <f>0</f>
        <v>0</v>
      </c>
      <c r="AA184">
        <v>27906248</v>
      </c>
      <c r="AB184">
        <f>ROUND((AK184),2)</f>
        <v>42.98</v>
      </c>
      <c r="AC184">
        <f>0</f>
        <v>0</v>
      </c>
      <c r="AD184">
        <f>0</f>
        <v>0</v>
      </c>
      <c r="AE184">
        <f>0</f>
        <v>0</v>
      </c>
      <c r="AF184">
        <f>0</f>
        <v>0</v>
      </c>
      <c r="AG184">
        <f>0</f>
        <v>0</v>
      </c>
      <c r="AH184">
        <f>0</f>
        <v>0</v>
      </c>
      <c r="AI184">
        <f>0</f>
        <v>0</v>
      </c>
      <c r="AJ184">
        <f>0</f>
        <v>0</v>
      </c>
      <c r="AK184">
        <v>42.98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1</v>
      </c>
      <c r="AZ184">
        <v>6.11</v>
      </c>
      <c r="BA184">
        <v>1</v>
      </c>
      <c r="BB184">
        <v>1</v>
      </c>
      <c r="BC184">
        <v>1</v>
      </c>
      <c r="BD184" t="s">
        <v>1069</v>
      </c>
      <c r="BE184" t="s">
        <v>1069</v>
      </c>
      <c r="BF184" t="s">
        <v>1069</v>
      </c>
      <c r="BG184" t="s">
        <v>1069</v>
      </c>
      <c r="BH184">
        <v>0</v>
      </c>
      <c r="BI184">
        <v>1</v>
      </c>
      <c r="BJ184" t="s">
        <v>244</v>
      </c>
      <c r="BM184">
        <v>700004</v>
      </c>
      <c r="BN184">
        <v>0</v>
      </c>
      <c r="BO184" t="s">
        <v>1069</v>
      </c>
      <c r="BP184">
        <v>0</v>
      </c>
      <c r="BQ184">
        <v>19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1069</v>
      </c>
      <c r="BZ184">
        <v>0</v>
      </c>
      <c r="CA184">
        <v>0</v>
      </c>
      <c r="CE184">
        <v>0</v>
      </c>
      <c r="CF184">
        <v>0</v>
      </c>
      <c r="CG184">
        <v>0</v>
      </c>
      <c r="CM184">
        <v>0</v>
      </c>
      <c r="CN184" t="s">
        <v>1069</v>
      </c>
      <c r="CO184">
        <v>0</v>
      </c>
      <c r="CP184">
        <f>AB184*AZ184</f>
        <v>262.6078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C184" t="s">
        <v>1069</v>
      </c>
      <c r="DD184" t="s">
        <v>1069</v>
      </c>
      <c r="DE184" t="s">
        <v>1069</v>
      </c>
      <c r="DF184" t="s">
        <v>1069</v>
      </c>
      <c r="DG184" t="s">
        <v>1069</v>
      </c>
      <c r="DH184" t="s">
        <v>1069</v>
      </c>
      <c r="DI184" t="s">
        <v>1069</v>
      </c>
      <c r="DJ184" t="s">
        <v>1069</v>
      </c>
      <c r="DK184" t="s">
        <v>1069</v>
      </c>
      <c r="DL184" t="s">
        <v>1069</v>
      </c>
      <c r="DM184" t="s">
        <v>1069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243</v>
      </c>
      <c r="DW184" t="s">
        <v>243</v>
      </c>
      <c r="DX184">
        <v>1</v>
      </c>
      <c r="EE184">
        <v>27029211</v>
      </c>
      <c r="EF184">
        <v>19</v>
      </c>
      <c r="EG184" t="s">
        <v>245</v>
      </c>
      <c r="EH184">
        <v>0</v>
      </c>
      <c r="EI184" t="s">
        <v>1069</v>
      </c>
      <c r="EJ184">
        <v>1</v>
      </c>
      <c r="EK184">
        <v>700004</v>
      </c>
      <c r="EL184" t="s">
        <v>246</v>
      </c>
      <c r="EM184" t="s">
        <v>247</v>
      </c>
      <c r="EO184" t="s">
        <v>1069</v>
      </c>
      <c r="EQ184">
        <v>131072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FQ184">
        <v>0</v>
      </c>
      <c r="FR184">
        <f t="shared" si="209"/>
        <v>0</v>
      </c>
      <c r="FS184">
        <v>0</v>
      </c>
      <c r="FX184">
        <v>0</v>
      </c>
      <c r="FY184">
        <v>0</v>
      </c>
      <c r="GA184" t="s">
        <v>1069</v>
      </c>
      <c r="GD184">
        <v>0</v>
      </c>
      <c r="GF184">
        <v>68385352</v>
      </c>
      <c r="GG184">
        <v>1</v>
      </c>
      <c r="GH184">
        <v>1</v>
      </c>
      <c r="GI184">
        <v>4</v>
      </c>
      <c r="GJ184">
        <v>2</v>
      </c>
      <c r="GK184">
        <f>ROUND(R184*(R12)/100,2)</f>
        <v>0</v>
      </c>
      <c r="GL184">
        <f t="shared" si="210"/>
        <v>0</v>
      </c>
      <c r="GM184">
        <f>ROUND(CP184*I184,2)</f>
        <v>15231.25</v>
      </c>
      <c r="GN184">
        <f>IF(OR(BI184=0,BI184=1),ROUND(CP184*I184,2),0)</f>
        <v>15231.25</v>
      </c>
      <c r="GO184">
        <f>IF(BI184=2,ROUND(CP184*I184,2),0)</f>
        <v>0</v>
      </c>
      <c r="GP184">
        <f>IF(BI184=4,ROUND(CP184*I184,2)+GX184,0)</f>
        <v>0</v>
      </c>
      <c r="GR184">
        <v>0</v>
      </c>
      <c r="GS184">
        <v>3</v>
      </c>
      <c r="GT184">
        <v>0</v>
      </c>
      <c r="GU184" t="s">
        <v>1069</v>
      </c>
      <c r="GV184">
        <f>0</f>
        <v>0</v>
      </c>
      <c r="GW184">
        <v>1</v>
      </c>
      <c r="GX184">
        <f>0</f>
        <v>0</v>
      </c>
      <c r="HA184">
        <v>0</v>
      </c>
      <c r="HB184">
        <v>0</v>
      </c>
      <c r="HC184">
        <v>0</v>
      </c>
      <c r="IK184">
        <v>0</v>
      </c>
    </row>
    <row r="185" spans="1:245">
      <c r="A185">
        <v>17</v>
      </c>
      <c r="B185">
        <v>1</v>
      </c>
      <c r="E185" t="s">
        <v>248</v>
      </c>
      <c r="F185" t="s">
        <v>249</v>
      </c>
      <c r="G185" t="s">
        <v>250</v>
      </c>
      <c r="H185" t="s">
        <v>243</v>
      </c>
      <c r="I185">
        <v>58</v>
      </c>
      <c r="J185">
        <v>0</v>
      </c>
      <c r="O185">
        <f>0</f>
        <v>0</v>
      </c>
      <c r="P185">
        <f>0</f>
        <v>0</v>
      </c>
      <c r="Q185">
        <f>0</f>
        <v>0</v>
      </c>
      <c r="R185">
        <f>0</f>
        <v>0</v>
      </c>
      <c r="S185">
        <f>0</f>
        <v>0</v>
      </c>
      <c r="T185">
        <f>0</f>
        <v>0</v>
      </c>
      <c r="U185">
        <f>0</f>
        <v>0</v>
      </c>
      <c r="V185">
        <f>0</f>
        <v>0</v>
      </c>
      <c r="W185">
        <f>0</f>
        <v>0</v>
      </c>
      <c r="X185">
        <f>0</f>
        <v>0</v>
      </c>
      <c r="Y185">
        <f>0</f>
        <v>0</v>
      </c>
      <c r="AA185">
        <v>27906248</v>
      </c>
      <c r="AB185">
        <f>ROUND((AK185),2)</f>
        <v>12.65</v>
      </c>
      <c r="AC185">
        <f>0</f>
        <v>0</v>
      </c>
      <c r="AD185">
        <f>0</f>
        <v>0</v>
      </c>
      <c r="AE185">
        <f>0</f>
        <v>0</v>
      </c>
      <c r="AF185">
        <f>0</f>
        <v>0</v>
      </c>
      <c r="AG185">
        <f>0</f>
        <v>0</v>
      </c>
      <c r="AH185">
        <f>0</f>
        <v>0</v>
      </c>
      <c r="AI185">
        <f>0</f>
        <v>0</v>
      </c>
      <c r="AJ185">
        <f>0</f>
        <v>0</v>
      </c>
      <c r="AK185">
        <v>12.65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1</v>
      </c>
      <c r="AW185">
        <v>1</v>
      </c>
      <c r="AZ185">
        <v>6.11</v>
      </c>
      <c r="BA185">
        <v>1</v>
      </c>
      <c r="BB185">
        <v>1</v>
      </c>
      <c r="BC185">
        <v>1</v>
      </c>
      <c r="BD185" t="s">
        <v>1069</v>
      </c>
      <c r="BE185" t="s">
        <v>1069</v>
      </c>
      <c r="BF185" t="s">
        <v>1069</v>
      </c>
      <c r="BG185" t="s">
        <v>1069</v>
      </c>
      <c r="BH185">
        <v>0</v>
      </c>
      <c r="BI185">
        <v>1</v>
      </c>
      <c r="BJ185" t="s">
        <v>251</v>
      </c>
      <c r="BM185">
        <v>700005</v>
      </c>
      <c r="BN185">
        <v>0</v>
      </c>
      <c r="BO185" t="s">
        <v>1069</v>
      </c>
      <c r="BP185">
        <v>0</v>
      </c>
      <c r="BQ185">
        <v>10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1069</v>
      </c>
      <c r="BZ185">
        <v>0</v>
      </c>
      <c r="CA185">
        <v>0</v>
      </c>
      <c r="CE185">
        <v>0</v>
      </c>
      <c r="CF185">
        <v>0</v>
      </c>
      <c r="CG185">
        <v>0</v>
      </c>
      <c r="CM185">
        <v>0</v>
      </c>
      <c r="CN185" t="s">
        <v>1069</v>
      </c>
      <c r="CO185">
        <v>0</v>
      </c>
      <c r="CP185">
        <f>AB185*AZ185</f>
        <v>77.291499999999999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C185" t="s">
        <v>1069</v>
      </c>
      <c r="DD185" t="s">
        <v>1069</v>
      </c>
      <c r="DE185" t="s">
        <v>1069</v>
      </c>
      <c r="DF185" t="s">
        <v>1069</v>
      </c>
      <c r="DG185" t="s">
        <v>1069</v>
      </c>
      <c r="DH185" t="s">
        <v>1069</v>
      </c>
      <c r="DI185" t="s">
        <v>1069</v>
      </c>
      <c r="DJ185" t="s">
        <v>1069</v>
      </c>
      <c r="DK185" t="s">
        <v>1069</v>
      </c>
      <c r="DL185" t="s">
        <v>1069</v>
      </c>
      <c r="DM185" t="s">
        <v>1069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243</v>
      </c>
      <c r="DW185" t="s">
        <v>243</v>
      </c>
      <c r="DX185">
        <v>1</v>
      </c>
      <c r="EE185">
        <v>27029215</v>
      </c>
      <c r="EF185">
        <v>10</v>
      </c>
      <c r="EG185" t="s">
        <v>252</v>
      </c>
      <c r="EH185">
        <v>0</v>
      </c>
      <c r="EI185" t="s">
        <v>1069</v>
      </c>
      <c r="EJ185">
        <v>1</v>
      </c>
      <c r="EK185">
        <v>700005</v>
      </c>
      <c r="EL185" t="s">
        <v>253</v>
      </c>
      <c r="EM185" t="s">
        <v>254</v>
      </c>
      <c r="EO185" t="s">
        <v>1069</v>
      </c>
      <c r="EQ185">
        <v>131072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FQ185">
        <v>0</v>
      </c>
      <c r="FR185">
        <f t="shared" si="209"/>
        <v>0</v>
      </c>
      <c r="FS185">
        <v>0</v>
      </c>
      <c r="FX185">
        <v>0</v>
      </c>
      <c r="FY185">
        <v>0</v>
      </c>
      <c r="GA185" t="s">
        <v>1069</v>
      </c>
      <c r="GD185">
        <v>0</v>
      </c>
      <c r="GF185">
        <v>1184438561</v>
      </c>
      <c r="GG185">
        <v>1</v>
      </c>
      <c r="GH185">
        <v>1</v>
      </c>
      <c r="GI185">
        <v>4</v>
      </c>
      <c r="GJ185">
        <v>2</v>
      </c>
      <c r="GK185">
        <f>ROUND(R185*(R12)/100,2)</f>
        <v>0</v>
      </c>
      <c r="GL185">
        <f t="shared" si="210"/>
        <v>0</v>
      </c>
      <c r="GM185">
        <f>ROUND(CP185*I185,2)</f>
        <v>4482.91</v>
      </c>
      <c r="GN185">
        <f>IF(OR(BI185=0,BI185=1),ROUND(CP185*I185,2),0)</f>
        <v>4482.91</v>
      </c>
      <c r="GO185">
        <f>IF(BI185=2,ROUND(CP185*I185,2),0)</f>
        <v>0</v>
      </c>
      <c r="GP185">
        <f>IF(BI185=4,ROUND(CP185*I185,2)+GX185,0)</f>
        <v>0</v>
      </c>
      <c r="GR185">
        <v>0</v>
      </c>
      <c r="GS185">
        <v>3</v>
      </c>
      <c r="GT185">
        <v>0</v>
      </c>
      <c r="GU185" t="s">
        <v>1069</v>
      </c>
      <c r="GV185">
        <f>0</f>
        <v>0</v>
      </c>
      <c r="GW185">
        <v>1</v>
      </c>
      <c r="GX185">
        <f>0</f>
        <v>0</v>
      </c>
      <c r="HA185">
        <v>0</v>
      </c>
      <c r="HB185">
        <v>0</v>
      </c>
      <c r="HC185">
        <v>0</v>
      </c>
      <c r="IK185">
        <v>0</v>
      </c>
    </row>
    <row r="187" spans="1:245">
      <c r="A187" s="2">
        <v>51</v>
      </c>
      <c r="B187" s="2">
        <f>B24</f>
        <v>1</v>
      </c>
      <c r="C187" s="2">
        <f>A24</f>
        <v>4</v>
      </c>
      <c r="D187" s="2">
        <f>ROW(A24)</f>
        <v>24</v>
      </c>
      <c r="E187" s="2"/>
      <c r="F187" s="2" t="str">
        <f>IF(F24&lt;&gt;"",F24,"")</f>
        <v>Новый раздел</v>
      </c>
      <c r="G187" s="2" t="str">
        <f>IF(G24&lt;&gt;"",G24,"")</f>
        <v>1 Общестроительные работы</v>
      </c>
      <c r="H187" s="2">
        <v>0</v>
      </c>
      <c r="I187" s="2"/>
      <c r="J187" s="2"/>
      <c r="K187" s="2"/>
      <c r="L187" s="2"/>
      <c r="M187" s="2"/>
      <c r="N187" s="2"/>
      <c r="O187" s="2">
        <f t="shared" ref="O187:T187" si="224">ROUND(AB187,2)</f>
        <v>3020635.57</v>
      </c>
      <c r="P187" s="2">
        <f t="shared" si="224"/>
        <v>2737038.63</v>
      </c>
      <c r="Q187" s="2">
        <f t="shared" si="224"/>
        <v>40125.69</v>
      </c>
      <c r="R187" s="2">
        <f t="shared" si="224"/>
        <v>8683.5300000000007</v>
      </c>
      <c r="S187" s="2">
        <f t="shared" si="224"/>
        <v>243471.25</v>
      </c>
      <c r="T187" s="2">
        <f t="shared" si="224"/>
        <v>0</v>
      </c>
      <c r="U187" s="2">
        <f>AH187</f>
        <v>4598.5645495099998</v>
      </c>
      <c r="V187" s="2">
        <f>AI187</f>
        <v>125.54034242500001</v>
      </c>
      <c r="W187" s="2">
        <f>ROUND(AJ187,2)</f>
        <v>0</v>
      </c>
      <c r="X187" s="2">
        <f>ROUND(AK187,2)</f>
        <v>246955.08</v>
      </c>
      <c r="Y187" s="2">
        <f>ROUND(AL187,2)</f>
        <v>135428.34</v>
      </c>
      <c r="Z187" s="2"/>
      <c r="AA187" s="2"/>
      <c r="AB187" s="2">
        <f>ROUND(SUMIF(AA28:AA185,"=27906248",O28:O185),2)</f>
        <v>3020635.57</v>
      </c>
      <c r="AC187" s="2">
        <f>ROUND(SUMIF(AA28:AA185,"=27906248",P28:P185),2)</f>
        <v>2737038.63</v>
      </c>
      <c r="AD187" s="2">
        <f>ROUND(SUMIF(AA28:AA185,"=27906248",Q28:Q185),2)</f>
        <v>40125.69</v>
      </c>
      <c r="AE187" s="2">
        <f>ROUND(SUMIF(AA28:AA185,"=27906248",R28:R185),2)</f>
        <v>8683.5300000000007</v>
      </c>
      <c r="AF187" s="2">
        <f>ROUND(SUMIF(AA28:AA185,"=27906248",S28:S185),2)</f>
        <v>243471.25</v>
      </c>
      <c r="AG187" s="2">
        <f>ROUND(SUMIF(AA28:AA185,"=27906248",T28:T185),2)</f>
        <v>0</v>
      </c>
      <c r="AH187" s="2">
        <f>SUMIF(AA28:AA185,"=27906248",U28:U185)</f>
        <v>4598.5645495099998</v>
      </c>
      <c r="AI187" s="2">
        <f>SUMIF(AA28:AA185,"=27906248",V28:V185)</f>
        <v>125.54034242500001</v>
      </c>
      <c r="AJ187" s="2">
        <f>ROUND(SUMIF(AA28:AA185,"=27906248",W28:W185),2)</f>
        <v>0</v>
      </c>
      <c r="AK187" s="2">
        <f>ROUND(SUMIF(AA28:AA185,"=27906248",X28:X185),2)</f>
        <v>246955.08</v>
      </c>
      <c r="AL187" s="2">
        <f>ROUND(SUMIF(AA28:AA185,"=27906248",Y28:Y185),2)</f>
        <v>135428.34</v>
      </c>
      <c r="AM187" s="2"/>
      <c r="AN187" s="2"/>
      <c r="AO187" s="2">
        <f t="shared" ref="AO187:BC187" si="225">ROUND(BX187,2)</f>
        <v>0</v>
      </c>
      <c r="AP187" s="2">
        <f t="shared" si="225"/>
        <v>0</v>
      </c>
      <c r="AQ187" s="2">
        <f t="shared" si="225"/>
        <v>0</v>
      </c>
      <c r="AR187" s="2">
        <f t="shared" si="225"/>
        <v>3422733.15</v>
      </c>
      <c r="AS187" s="2">
        <f t="shared" si="225"/>
        <v>3422733.15</v>
      </c>
      <c r="AT187" s="2">
        <f t="shared" si="225"/>
        <v>0</v>
      </c>
      <c r="AU187" s="2">
        <f t="shared" si="225"/>
        <v>0</v>
      </c>
      <c r="AV187" s="2">
        <f t="shared" si="225"/>
        <v>2737038.63</v>
      </c>
      <c r="AW187" s="2">
        <f t="shared" si="225"/>
        <v>2737038.63</v>
      </c>
      <c r="AX187" s="2">
        <f t="shared" si="225"/>
        <v>0</v>
      </c>
      <c r="AY187" s="2">
        <f t="shared" si="225"/>
        <v>2737038.63</v>
      </c>
      <c r="AZ187" s="2">
        <f t="shared" si="225"/>
        <v>0</v>
      </c>
      <c r="BA187" s="2">
        <f t="shared" si="225"/>
        <v>0</v>
      </c>
      <c r="BB187" s="2">
        <f t="shared" si="225"/>
        <v>0</v>
      </c>
      <c r="BC187" s="2">
        <f t="shared" si="225"/>
        <v>0</v>
      </c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>
        <f>ROUND(SUMIF(AA28:AA185,"=27906248",FQ28:FQ185),2)</f>
        <v>0</v>
      </c>
      <c r="BY187" s="2">
        <f>ROUND(SUMIF(AA28:AA185,"=27906248",FR28:FR185),2)</f>
        <v>0</v>
      </c>
      <c r="BZ187" s="2">
        <f>ROUND(SUMIF(AA28:AA185,"=27906248",GL28:GL185),2)</f>
        <v>0</v>
      </c>
      <c r="CA187" s="2">
        <f>ROUND(SUMIF(AA28:AA185,"=27906248",GM28:GM185),2)</f>
        <v>3422733.15</v>
      </c>
      <c r="CB187" s="2">
        <f>ROUND(SUMIF(AA28:AA185,"=27906248",GN28:GN185),2)</f>
        <v>3422733.15</v>
      </c>
      <c r="CC187" s="2">
        <f>ROUND(SUMIF(AA28:AA185,"=27906248",GO28:GO185),2)</f>
        <v>0</v>
      </c>
      <c r="CD187" s="2">
        <f>ROUND(SUMIF(AA28:AA185,"=27906248",GP28:GP185),2)</f>
        <v>0</v>
      </c>
      <c r="CE187" s="2">
        <f>AC187-BX187</f>
        <v>2737038.63</v>
      </c>
      <c r="CF187" s="2">
        <f>AC187-BY187</f>
        <v>2737038.63</v>
      </c>
      <c r="CG187" s="2">
        <f>BX187-BZ187</f>
        <v>0</v>
      </c>
      <c r="CH187" s="2">
        <f>AC187-BX187-BY187+BZ187</f>
        <v>2737038.63</v>
      </c>
      <c r="CI187" s="2">
        <f>BY187-BZ187</f>
        <v>0</v>
      </c>
      <c r="CJ187" s="2">
        <f>ROUND(SUMIF(AA28:AA185,"=27906248",GX28:GX185),2)</f>
        <v>0</v>
      </c>
      <c r="CK187" s="2">
        <f>ROUND(SUMIF(AA28:AA185,"=27906248",GY28:GY185),2)</f>
        <v>0</v>
      </c>
      <c r="CL187" s="2">
        <f>ROUND(SUMIF(AA28:AA185,"=27906248",GZ28:GZ185),2)</f>
        <v>0</v>
      </c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>
        <v>0</v>
      </c>
    </row>
    <row r="189" spans="1:245">
      <c r="A189" s="4">
        <v>50</v>
      </c>
      <c r="B189" s="4">
        <v>0</v>
      </c>
      <c r="C189" s="4">
        <v>0</v>
      </c>
      <c r="D189" s="4">
        <v>1</v>
      </c>
      <c r="E189" s="4">
        <v>201</v>
      </c>
      <c r="F189" s="4">
        <f ca="1">ROUND(Source!O187,O189)</f>
        <v>3020635.57</v>
      </c>
      <c r="G189" s="4" t="s">
        <v>255</v>
      </c>
      <c r="H189" s="4" t="s">
        <v>256</v>
      </c>
      <c r="I189" s="4"/>
      <c r="J189" s="4"/>
      <c r="K189" s="4">
        <v>201</v>
      </c>
      <c r="L189" s="4">
        <v>1</v>
      </c>
      <c r="M189" s="4">
        <v>3</v>
      </c>
      <c r="N189" s="4" t="s">
        <v>1069</v>
      </c>
      <c r="O189" s="4">
        <v>2</v>
      </c>
      <c r="P189" s="4"/>
      <c r="Q189" s="4"/>
      <c r="R189" s="4"/>
      <c r="S189" s="4"/>
      <c r="T189" s="4"/>
      <c r="U189" s="4"/>
      <c r="V189" s="4"/>
      <c r="W189" s="4"/>
    </row>
    <row r="190" spans="1:245">
      <c r="A190" s="4">
        <v>50</v>
      </c>
      <c r="B190" s="4">
        <v>0</v>
      </c>
      <c r="C190" s="4">
        <v>0</v>
      </c>
      <c r="D190" s="4">
        <v>1</v>
      </c>
      <c r="E190" s="4">
        <v>202</v>
      </c>
      <c r="F190" s="4">
        <f ca="1">ROUND(Source!P187,O190)</f>
        <v>2737038.63</v>
      </c>
      <c r="G190" s="4" t="s">
        <v>257</v>
      </c>
      <c r="H190" s="4" t="s">
        <v>258</v>
      </c>
      <c r="I190" s="4"/>
      <c r="J190" s="4"/>
      <c r="K190" s="4">
        <v>202</v>
      </c>
      <c r="L190" s="4">
        <v>2</v>
      </c>
      <c r="M190" s="4">
        <v>3</v>
      </c>
      <c r="N190" s="4" t="s">
        <v>1069</v>
      </c>
      <c r="O190" s="4">
        <v>2</v>
      </c>
      <c r="P190" s="4"/>
      <c r="Q190" s="4"/>
      <c r="R190" s="4"/>
      <c r="S190" s="4"/>
      <c r="T190" s="4"/>
      <c r="U190" s="4"/>
      <c r="V190" s="4"/>
      <c r="W190" s="4"/>
    </row>
    <row r="191" spans="1:245">
      <c r="A191" s="4">
        <v>50</v>
      </c>
      <c r="B191" s="4">
        <v>0</v>
      </c>
      <c r="C191" s="4">
        <v>0</v>
      </c>
      <c r="D191" s="4">
        <v>1</v>
      </c>
      <c r="E191" s="4">
        <v>222</v>
      </c>
      <c r="F191" s="4">
        <f ca="1">ROUND(Source!AO187,O191)</f>
        <v>0</v>
      </c>
      <c r="G191" s="4" t="s">
        <v>259</v>
      </c>
      <c r="H191" s="4" t="s">
        <v>260</v>
      </c>
      <c r="I191" s="4"/>
      <c r="J191" s="4"/>
      <c r="K191" s="4">
        <v>222</v>
      </c>
      <c r="L191" s="4">
        <v>3</v>
      </c>
      <c r="M191" s="4">
        <v>3</v>
      </c>
      <c r="N191" s="4" t="s">
        <v>1069</v>
      </c>
      <c r="O191" s="4">
        <v>2</v>
      </c>
      <c r="P191" s="4"/>
      <c r="Q191" s="4"/>
      <c r="R191" s="4"/>
      <c r="S191" s="4"/>
      <c r="T191" s="4"/>
      <c r="U191" s="4"/>
      <c r="V191" s="4"/>
      <c r="W191" s="4"/>
    </row>
    <row r="192" spans="1:245">
      <c r="A192" s="4">
        <v>50</v>
      </c>
      <c r="B192" s="4">
        <v>0</v>
      </c>
      <c r="C192" s="4">
        <v>0</v>
      </c>
      <c r="D192" s="4">
        <v>1</v>
      </c>
      <c r="E192" s="4">
        <v>225</v>
      </c>
      <c r="F192" s="4">
        <f ca="1">ROUND(Source!AV187,O192)</f>
        <v>2737038.63</v>
      </c>
      <c r="G192" s="4" t="s">
        <v>261</v>
      </c>
      <c r="H192" s="4" t="s">
        <v>262</v>
      </c>
      <c r="I192" s="4"/>
      <c r="J192" s="4"/>
      <c r="K192" s="4">
        <v>225</v>
      </c>
      <c r="L192" s="4">
        <v>4</v>
      </c>
      <c r="M192" s="4">
        <v>3</v>
      </c>
      <c r="N192" s="4" t="s">
        <v>1069</v>
      </c>
      <c r="O192" s="4">
        <v>2</v>
      </c>
      <c r="P192" s="4"/>
      <c r="Q192" s="4"/>
      <c r="R192" s="4"/>
      <c r="S192" s="4"/>
      <c r="T192" s="4"/>
      <c r="U192" s="4"/>
      <c r="V192" s="4"/>
      <c r="W192" s="4"/>
    </row>
    <row r="193" spans="1:23">
      <c r="A193" s="4">
        <v>50</v>
      </c>
      <c r="B193" s="4">
        <v>0</v>
      </c>
      <c r="C193" s="4">
        <v>0</v>
      </c>
      <c r="D193" s="4">
        <v>1</v>
      </c>
      <c r="E193" s="4">
        <v>226</v>
      </c>
      <c r="F193" s="4">
        <f ca="1">ROUND(Source!AW187,O193)</f>
        <v>2737038.63</v>
      </c>
      <c r="G193" s="4" t="s">
        <v>263</v>
      </c>
      <c r="H193" s="4" t="s">
        <v>264</v>
      </c>
      <c r="I193" s="4"/>
      <c r="J193" s="4"/>
      <c r="K193" s="4">
        <v>226</v>
      </c>
      <c r="L193" s="4">
        <v>5</v>
      </c>
      <c r="M193" s="4">
        <v>3</v>
      </c>
      <c r="N193" s="4" t="s">
        <v>1069</v>
      </c>
      <c r="O193" s="4">
        <v>2</v>
      </c>
      <c r="P193" s="4"/>
      <c r="Q193" s="4"/>
      <c r="R193" s="4"/>
      <c r="S193" s="4"/>
      <c r="T193" s="4"/>
      <c r="U193" s="4"/>
      <c r="V193" s="4"/>
      <c r="W193" s="4"/>
    </row>
    <row r="194" spans="1:23">
      <c r="A194" s="4">
        <v>50</v>
      </c>
      <c r="B194" s="4">
        <v>0</v>
      </c>
      <c r="C194" s="4">
        <v>0</v>
      </c>
      <c r="D194" s="4">
        <v>1</v>
      </c>
      <c r="E194" s="4">
        <v>227</v>
      </c>
      <c r="F194" s="4">
        <f ca="1">ROUND(Source!AX187,O194)</f>
        <v>0</v>
      </c>
      <c r="G194" s="4" t="s">
        <v>265</v>
      </c>
      <c r="H194" s="4" t="s">
        <v>266</v>
      </c>
      <c r="I194" s="4"/>
      <c r="J194" s="4"/>
      <c r="K194" s="4">
        <v>227</v>
      </c>
      <c r="L194" s="4">
        <v>6</v>
      </c>
      <c r="M194" s="4">
        <v>3</v>
      </c>
      <c r="N194" s="4" t="s">
        <v>1069</v>
      </c>
      <c r="O194" s="4">
        <v>2</v>
      </c>
      <c r="P194" s="4"/>
      <c r="Q194" s="4"/>
      <c r="R194" s="4"/>
      <c r="S194" s="4"/>
      <c r="T194" s="4"/>
      <c r="U194" s="4"/>
      <c r="V194" s="4"/>
      <c r="W194" s="4"/>
    </row>
    <row r="195" spans="1:23">
      <c r="A195" s="4">
        <v>50</v>
      </c>
      <c r="B195" s="4">
        <v>0</v>
      </c>
      <c r="C195" s="4">
        <v>0</v>
      </c>
      <c r="D195" s="4">
        <v>1</v>
      </c>
      <c r="E195" s="4">
        <v>228</v>
      </c>
      <c r="F195" s="4">
        <f ca="1">ROUND(Source!AY187,O195)</f>
        <v>2737038.63</v>
      </c>
      <c r="G195" s="4" t="s">
        <v>267</v>
      </c>
      <c r="H195" s="4" t="s">
        <v>268</v>
      </c>
      <c r="I195" s="4"/>
      <c r="J195" s="4"/>
      <c r="K195" s="4">
        <v>228</v>
      </c>
      <c r="L195" s="4">
        <v>7</v>
      </c>
      <c r="M195" s="4">
        <v>3</v>
      </c>
      <c r="N195" s="4" t="s">
        <v>1069</v>
      </c>
      <c r="O195" s="4">
        <v>2</v>
      </c>
      <c r="P195" s="4"/>
      <c r="Q195" s="4"/>
      <c r="R195" s="4"/>
      <c r="S195" s="4"/>
      <c r="T195" s="4"/>
      <c r="U195" s="4"/>
      <c r="V195" s="4"/>
      <c r="W195" s="4"/>
    </row>
    <row r="196" spans="1:23">
      <c r="A196" s="4">
        <v>50</v>
      </c>
      <c r="B196" s="4">
        <v>0</v>
      </c>
      <c r="C196" s="4">
        <v>0</v>
      </c>
      <c r="D196" s="4">
        <v>1</v>
      </c>
      <c r="E196" s="4">
        <v>216</v>
      </c>
      <c r="F196" s="4">
        <f ca="1">ROUND(Source!AP187,O196)</f>
        <v>0</v>
      </c>
      <c r="G196" s="4" t="s">
        <v>269</v>
      </c>
      <c r="H196" s="4" t="s">
        <v>270</v>
      </c>
      <c r="I196" s="4"/>
      <c r="J196" s="4"/>
      <c r="K196" s="4">
        <v>216</v>
      </c>
      <c r="L196" s="4">
        <v>8</v>
      </c>
      <c r="M196" s="4">
        <v>3</v>
      </c>
      <c r="N196" s="4" t="s">
        <v>1069</v>
      </c>
      <c r="O196" s="4">
        <v>2</v>
      </c>
      <c r="P196" s="4"/>
      <c r="Q196" s="4"/>
      <c r="R196" s="4"/>
      <c r="S196" s="4"/>
      <c r="T196" s="4"/>
      <c r="U196" s="4"/>
      <c r="V196" s="4"/>
      <c r="W196" s="4"/>
    </row>
    <row r="197" spans="1:23">
      <c r="A197" s="4">
        <v>50</v>
      </c>
      <c r="B197" s="4">
        <v>0</v>
      </c>
      <c r="C197" s="4">
        <v>0</v>
      </c>
      <c r="D197" s="4">
        <v>1</v>
      </c>
      <c r="E197" s="4">
        <v>223</v>
      </c>
      <c r="F197" s="4">
        <f ca="1">ROUND(Source!AQ187,O197)</f>
        <v>0</v>
      </c>
      <c r="G197" s="4" t="s">
        <v>271</v>
      </c>
      <c r="H197" s="4" t="s">
        <v>272</v>
      </c>
      <c r="I197" s="4"/>
      <c r="J197" s="4"/>
      <c r="K197" s="4">
        <v>223</v>
      </c>
      <c r="L197" s="4">
        <v>9</v>
      </c>
      <c r="M197" s="4">
        <v>3</v>
      </c>
      <c r="N197" s="4" t="s">
        <v>1069</v>
      </c>
      <c r="O197" s="4">
        <v>2</v>
      </c>
      <c r="P197" s="4"/>
      <c r="Q197" s="4"/>
      <c r="R197" s="4"/>
      <c r="S197" s="4"/>
      <c r="T197" s="4"/>
      <c r="U197" s="4"/>
      <c r="V197" s="4"/>
      <c r="W197" s="4"/>
    </row>
    <row r="198" spans="1:23">
      <c r="A198" s="4">
        <v>50</v>
      </c>
      <c r="B198" s="4">
        <v>0</v>
      </c>
      <c r="C198" s="4">
        <v>0</v>
      </c>
      <c r="D198" s="4">
        <v>1</v>
      </c>
      <c r="E198" s="4">
        <v>229</v>
      </c>
      <c r="F198" s="4">
        <f ca="1">ROUND(Source!AZ187,O198)</f>
        <v>0</v>
      </c>
      <c r="G198" s="4" t="s">
        <v>273</v>
      </c>
      <c r="H198" s="4" t="s">
        <v>274</v>
      </c>
      <c r="I198" s="4"/>
      <c r="J198" s="4"/>
      <c r="K198" s="4">
        <v>229</v>
      </c>
      <c r="L198" s="4">
        <v>10</v>
      </c>
      <c r="M198" s="4">
        <v>3</v>
      </c>
      <c r="N198" s="4" t="s">
        <v>1069</v>
      </c>
      <c r="O198" s="4">
        <v>2</v>
      </c>
      <c r="P198" s="4"/>
      <c r="Q198" s="4"/>
      <c r="R198" s="4"/>
      <c r="S198" s="4"/>
      <c r="T198" s="4"/>
      <c r="U198" s="4"/>
      <c r="V198" s="4"/>
      <c r="W198" s="4"/>
    </row>
    <row r="199" spans="1:23">
      <c r="A199" s="4">
        <v>50</v>
      </c>
      <c r="B199" s="4">
        <v>0</v>
      </c>
      <c r="C199" s="4">
        <v>0</v>
      </c>
      <c r="D199" s="4">
        <v>1</v>
      </c>
      <c r="E199" s="4">
        <v>203</v>
      </c>
      <c r="F199" s="4">
        <f ca="1">ROUND(Source!Q187,O199)</f>
        <v>40125.69</v>
      </c>
      <c r="G199" s="4" t="s">
        <v>275</v>
      </c>
      <c r="H199" s="4" t="s">
        <v>276</v>
      </c>
      <c r="I199" s="4"/>
      <c r="J199" s="4"/>
      <c r="K199" s="4">
        <v>203</v>
      </c>
      <c r="L199" s="4">
        <v>11</v>
      </c>
      <c r="M199" s="4">
        <v>3</v>
      </c>
      <c r="N199" s="4" t="s">
        <v>1069</v>
      </c>
      <c r="O199" s="4">
        <v>2</v>
      </c>
      <c r="P199" s="4"/>
      <c r="Q199" s="4"/>
      <c r="R199" s="4"/>
      <c r="S199" s="4"/>
      <c r="T199" s="4"/>
      <c r="U199" s="4"/>
      <c r="V199" s="4"/>
      <c r="W199" s="4"/>
    </row>
    <row r="200" spans="1:23">
      <c r="A200" s="4">
        <v>50</v>
      </c>
      <c r="B200" s="4">
        <v>0</v>
      </c>
      <c r="C200" s="4">
        <v>0</v>
      </c>
      <c r="D200" s="4">
        <v>1</v>
      </c>
      <c r="E200" s="4">
        <v>231</v>
      </c>
      <c r="F200" s="4">
        <f ca="1">ROUND(Source!BB187,O200)</f>
        <v>0</v>
      </c>
      <c r="G200" s="4" t="s">
        <v>277</v>
      </c>
      <c r="H200" s="4" t="s">
        <v>278</v>
      </c>
      <c r="I200" s="4"/>
      <c r="J200" s="4"/>
      <c r="K200" s="4">
        <v>231</v>
      </c>
      <c r="L200" s="4">
        <v>12</v>
      </c>
      <c r="M200" s="4">
        <v>3</v>
      </c>
      <c r="N200" s="4" t="s">
        <v>1069</v>
      </c>
      <c r="O200" s="4">
        <v>2</v>
      </c>
      <c r="P200" s="4"/>
      <c r="Q200" s="4"/>
      <c r="R200" s="4"/>
      <c r="S200" s="4"/>
      <c r="T200" s="4"/>
      <c r="U200" s="4"/>
      <c r="V200" s="4"/>
      <c r="W200" s="4"/>
    </row>
    <row r="201" spans="1:23">
      <c r="A201" s="4">
        <v>50</v>
      </c>
      <c r="B201" s="4">
        <v>0</v>
      </c>
      <c r="C201" s="4">
        <v>0</v>
      </c>
      <c r="D201" s="4">
        <v>1</v>
      </c>
      <c r="E201" s="4">
        <v>204</v>
      </c>
      <c r="F201" s="4">
        <f ca="1">ROUND(Source!R187,O201)</f>
        <v>8683.5300000000007</v>
      </c>
      <c r="G201" s="4" t="s">
        <v>279</v>
      </c>
      <c r="H201" s="4" t="s">
        <v>779</v>
      </c>
      <c r="I201" s="4"/>
      <c r="J201" s="4"/>
      <c r="K201" s="4">
        <v>204</v>
      </c>
      <c r="L201" s="4">
        <v>13</v>
      </c>
      <c r="M201" s="4">
        <v>3</v>
      </c>
      <c r="N201" s="4" t="s">
        <v>1069</v>
      </c>
      <c r="O201" s="4">
        <v>2</v>
      </c>
      <c r="P201" s="4"/>
      <c r="Q201" s="4"/>
      <c r="R201" s="4"/>
      <c r="S201" s="4"/>
      <c r="T201" s="4"/>
      <c r="U201" s="4"/>
      <c r="V201" s="4"/>
      <c r="W201" s="4"/>
    </row>
    <row r="202" spans="1:23">
      <c r="A202" s="4">
        <v>50</v>
      </c>
      <c r="B202" s="4">
        <v>0</v>
      </c>
      <c r="C202" s="4">
        <v>0</v>
      </c>
      <c r="D202" s="4">
        <v>1</v>
      </c>
      <c r="E202" s="4">
        <v>205</v>
      </c>
      <c r="F202" s="4">
        <f ca="1">ROUND(Source!S187,O202)</f>
        <v>243471.25</v>
      </c>
      <c r="G202" s="4" t="s">
        <v>780</v>
      </c>
      <c r="H202" s="4" t="s">
        <v>781</v>
      </c>
      <c r="I202" s="4"/>
      <c r="J202" s="4"/>
      <c r="K202" s="4">
        <v>205</v>
      </c>
      <c r="L202" s="4">
        <v>14</v>
      </c>
      <c r="M202" s="4">
        <v>3</v>
      </c>
      <c r="N202" s="4" t="s">
        <v>1069</v>
      </c>
      <c r="O202" s="4">
        <v>2</v>
      </c>
      <c r="P202" s="4"/>
      <c r="Q202" s="4"/>
      <c r="R202" s="4"/>
      <c r="S202" s="4"/>
      <c r="T202" s="4"/>
      <c r="U202" s="4"/>
      <c r="V202" s="4"/>
      <c r="W202" s="4"/>
    </row>
    <row r="203" spans="1:23">
      <c r="A203" s="4">
        <v>50</v>
      </c>
      <c r="B203" s="4">
        <v>0</v>
      </c>
      <c r="C203" s="4">
        <v>0</v>
      </c>
      <c r="D203" s="4">
        <v>1</v>
      </c>
      <c r="E203" s="4">
        <v>232</v>
      </c>
      <c r="F203" s="4">
        <f ca="1">ROUND(Source!BC187,O203)</f>
        <v>0</v>
      </c>
      <c r="G203" s="4" t="s">
        <v>782</v>
      </c>
      <c r="H203" s="4" t="s">
        <v>783</v>
      </c>
      <c r="I203" s="4"/>
      <c r="J203" s="4"/>
      <c r="K203" s="4">
        <v>232</v>
      </c>
      <c r="L203" s="4">
        <v>15</v>
      </c>
      <c r="M203" s="4">
        <v>3</v>
      </c>
      <c r="N203" s="4" t="s">
        <v>1069</v>
      </c>
      <c r="O203" s="4">
        <v>2</v>
      </c>
      <c r="P203" s="4"/>
      <c r="Q203" s="4"/>
      <c r="R203" s="4"/>
      <c r="S203" s="4"/>
      <c r="T203" s="4"/>
      <c r="U203" s="4"/>
      <c r="V203" s="4"/>
      <c r="W203" s="4"/>
    </row>
    <row r="204" spans="1:23">
      <c r="A204" s="4">
        <v>50</v>
      </c>
      <c r="B204" s="4">
        <v>0</v>
      </c>
      <c r="C204" s="4">
        <v>0</v>
      </c>
      <c r="D204" s="4">
        <v>1</v>
      </c>
      <c r="E204" s="4">
        <v>214</v>
      </c>
      <c r="F204" s="4">
        <f ca="1">ROUND(Source!AS187,O204)</f>
        <v>3422733.15</v>
      </c>
      <c r="G204" s="4" t="s">
        <v>784</v>
      </c>
      <c r="H204" s="4" t="s">
        <v>785</v>
      </c>
      <c r="I204" s="4"/>
      <c r="J204" s="4"/>
      <c r="K204" s="4">
        <v>214</v>
      </c>
      <c r="L204" s="4">
        <v>16</v>
      </c>
      <c r="M204" s="4">
        <v>3</v>
      </c>
      <c r="N204" s="4" t="s">
        <v>1069</v>
      </c>
      <c r="O204" s="4">
        <v>2</v>
      </c>
      <c r="P204" s="4"/>
      <c r="Q204" s="4"/>
      <c r="R204" s="4"/>
      <c r="S204" s="4"/>
      <c r="T204" s="4"/>
      <c r="U204" s="4"/>
      <c r="V204" s="4"/>
      <c r="W204" s="4"/>
    </row>
    <row r="205" spans="1:23">
      <c r="A205" s="4">
        <v>50</v>
      </c>
      <c r="B205" s="4">
        <v>0</v>
      </c>
      <c r="C205" s="4">
        <v>0</v>
      </c>
      <c r="D205" s="4">
        <v>1</v>
      </c>
      <c r="E205" s="4">
        <v>215</v>
      </c>
      <c r="F205" s="4">
        <f ca="1">ROUND(Source!AT187,O205)</f>
        <v>0</v>
      </c>
      <c r="G205" s="4" t="s">
        <v>786</v>
      </c>
      <c r="H205" s="4" t="s">
        <v>787</v>
      </c>
      <c r="I205" s="4"/>
      <c r="J205" s="4"/>
      <c r="K205" s="4">
        <v>215</v>
      </c>
      <c r="L205" s="4">
        <v>17</v>
      </c>
      <c r="M205" s="4">
        <v>3</v>
      </c>
      <c r="N205" s="4" t="s">
        <v>1069</v>
      </c>
      <c r="O205" s="4">
        <v>2</v>
      </c>
      <c r="P205" s="4"/>
      <c r="Q205" s="4"/>
      <c r="R205" s="4"/>
      <c r="S205" s="4"/>
      <c r="T205" s="4"/>
      <c r="U205" s="4"/>
      <c r="V205" s="4"/>
      <c r="W205" s="4"/>
    </row>
    <row r="206" spans="1:23">
      <c r="A206" s="4">
        <v>50</v>
      </c>
      <c r="B206" s="4">
        <v>0</v>
      </c>
      <c r="C206" s="4">
        <v>0</v>
      </c>
      <c r="D206" s="4">
        <v>1</v>
      </c>
      <c r="E206" s="4">
        <v>217</v>
      </c>
      <c r="F206" s="4">
        <f ca="1">ROUND(Source!AU187,O206)</f>
        <v>0</v>
      </c>
      <c r="G206" s="4" t="s">
        <v>788</v>
      </c>
      <c r="H206" s="4" t="s">
        <v>789</v>
      </c>
      <c r="I206" s="4"/>
      <c r="J206" s="4"/>
      <c r="K206" s="4">
        <v>217</v>
      </c>
      <c r="L206" s="4">
        <v>18</v>
      </c>
      <c r="M206" s="4">
        <v>3</v>
      </c>
      <c r="N206" s="4" t="s">
        <v>1069</v>
      </c>
      <c r="O206" s="4">
        <v>2</v>
      </c>
      <c r="P206" s="4"/>
      <c r="Q206" s="4"/>
      <c r="R206" s="4"/>
      <c r="S206" s="4"/>
      <c r="T206" s="4"/>
      <c r="U206" s="4"/>
      <c r="V206" s="4"/>
      <c r="W206" s="4"/>
    </row>
    <row r="207" spans="1:23">
      <c r="A207" s="4">
        <v>50</v>
      </c>
      <c r="B207" s="4">
        <v>0</v>
      </c>
      <c r="C207" s="4">
        <v>0</v>
      </c>
      <c r="D207" s="4">
        <v>1</v>
      </c>
      <c r="E207" s="4">
        <v>230</v>
      </c>
      <c r="F207" s="4">
        <f ca="1">ROUND(Source!BA187,O207)</f>
        <v>0</v>
      </c>
      <c r="G207" s="4" t="s">
        <v>790</v>
      </c>
      <c r="H207" s="4" t="s">
        <v>791</v>
      </c>
      <c r="I207" s="4"/>
      <c r="J207" s="4"/>
      <c r="K207" s="4">
        <v>230</v>
      </c>
      <c r="L207" s="4">
        <v>19</v>
      </c>
      <c r="M207" s="4">
        <v>3</v>
      </c>
      <c r="N207" s="4" t="s">
        <v>1069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3">
      <c r="A208" s="4">
        <v>50</v>
      </c>
      <c r="B208" s="4">
        <v>0</v>
      </c>
      <c r="C208" s="4">
        <v>0</v>
      </c>
      <c r="D208" s="4">
        <v>1</v>
      </c>
      <c r="E208" s="4">
        <v>206</v>
      </c>
      <c r="F208" s="4">
        <f ca="1">ROUND(Source!T187,O208)</f>
        <v>0</v>
      </c>
      <c r="G208" s="4" t="s">
        <v>792</v>
      </c>
      <c r="H208" s="4" t="s">
        <v>793</v>
      </c>
      <c r="I208" s="4"/>
      <c r="J208" s="4"/>
      <c r="K208" s="4">
        <v>206</v>
      </c>
      <c r="L208" s="4">
        <v>20</v>
      </c>
      <c r="M208" s="4">
        <v>3</v>
      </c>
      <c r="N208" s="4" t="s">
        <v>1069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45">
      <c r="A209" s="4">
        <v>50</v>
      </c>
      <c r="B209" s="4">
        <v>0</v>
      </c>
      <c r="C209" s="4">
        <v>0</v>
      </c>
      <c r="D209" s="4">
        <v>1</v>
      </c>
      <c r="E209" s="4">
        <v>207</v>
      </c>
      <c r="F209" s="4">
        <f ca="1">Source!U187</f>
        <v>4598.5645495099998</v>
      </c>
      <c r="G209" s="4" t="s">
        <v>794</v>
      </c>
      <c r="H209" s="4" t="s">
        <v>795</v>
      </c>
      <c r="I209" s="4"/>
      <c r="J209" s="4"/>
      <c r="K209" s="4">
        <v>207</v>
      </c>
      <c r="L209" s="4">
        <v>21</v>
      </c>
      <c r="M209" s="4">
        <v>3</v>
      </c>
      <c r="N209" s="4" t="s">
        <v>1069</v>
      </c>
      <c r="O209" s="4">
        <v>-1</v>
      </c>
      <c r="P209" s="4"/>
      <c r="Q209" s="4"/>
      <c r="R209" s="4"/>
      <c r="S209" s="4"/>
      <c r="T209" s="4"/>
      <c r="U209" s="4"/>
      <c r="V209" s="4"/>
      <c r="W209" s="4"/>
    </row>
    <row r="210" spans="1:245">
      <c r="A210" s="4">
        <v>50</v>
      </c>
      <c r="B210" s="4">
        <v>0</v>
      </c>
      <c r="C210" s="4">
        <v>0</v>
      </c>
      <c r="D210" s="4">
        <v>1</v>
      </c>
      <c r="E210" s="4">
        <v>208</v>
      </c>
      <c r="F210" s="4">
        <f ca="1">Source!V187</f>
        <v>125.54034242500001</v>
      </c>
      <c r="G210" s="4" t="s">
        <v>796</v>
      </c>
      <c r="H210" s="4" t="s">
        <v>797</v>
      </c>
      <c r="I210" s="4"/>
      <c r="J210" s="4"/>
      <c r="K210" s="4">
        <v>208</v>
      </c>
      <c r="L210" s="4">
        <v>22</v>
      </c>
      <c r="M210" s="4">
        <v>3</v>
      </c>
      <c r="N210" s="4" t="s">
        <v>1069</v>
      </c>
      <c r="O210" s="4">
        <v>-1</v>
      </c>
      <c r="P210" s="4"/>
      <c r="Q210" s="4"/>
      <c r="R210" s="4"/>
      <c r="S210" s="4"/>
      <c r="T210" s="4"/>
      <c r="U210" s="4"/>
      <c r="V210" s="4"/>
      <c r="W210" s="4"/>
    </row>
    <row r="211" spans="1:245">
      <c r="A211" s="4">
        <v>50</v>
      </c>
      <c r="B211" s="4">
        <v>0</v>
      </c>
      <c r="C211" s="4">
        <v>0</v>
      </c>
      <c r="D211" s="4">
        <v>1</v>
      </c>
      <c r="E211" s="4">
        <v>209</v>
      </c>
      <c r="F211" s="4">
        <f ca="1">ROUND(Source!W187,O211)</f>
        <v>0</v>
      </c>
      <c r="G211" s="4" t="s">
        <v>798</v>
      </c>
      <c r="H211" s="4" t="s">
        <v>799</v>
      </c>
      <c r="I211" s="4"/>
      <c r="J211" s="4"/>
      <c r="K211" s="4">
        <v>209</v>
      </c>
      <c r="L211" s="4">
        <v>23</v>
      </c>
      <c r="M211" s="4">
        <v>3</v>
      </c>
      <c r="N211" s="4" t="s">
        <v>1069</v>
      </c>
      <c r="O211" s="4">
        <v>2</v>
      </c>
      <c r="P211" s="4"/>
      <c r="Q211" s="4"/>
      <c r="R211" s="4"/>
      <c r="S211" s="4"/>
      <c r="T211" s="4"/>
      <c r="U211" s="4"/>
      <c r="V211" s="4"/>
      <c r="W211" s="4"/>
    </row>
    <row r="212" spans="1:245">
      <c r="A212" s="4">
        <v>50</v>
      </c>
      <c r="B212" s="4">
        <v>0</v>
      </c>
      <c r="C212" s="4">
        <v>0</v>
      </c>
      <c r="D212" s="4">
        <v>1</v>
      </c>
      <c r="E212" s="4">
        <v>210</v>
      </c>
      <c r="F212" s="4">
        <f ca="1">ROUND(Source!X187,O212)</f>
        <v>246955.08</v>
      </c>
      <c r="G212" s="4" t="s">
        <v>800</v>
      </c>
      <c r="H212" s="4" t="s">
        <v>801</v>
      </c>
      <c r="I212" s="4"/>
      <c r="J212" s="4"/>
      <c r="K212" s="4">
        <v>210</v>
      </c>
      <c r="L212" s="4">
        <v>24</v>
      </c>
      <c r="M212" s="4">
        <v>3</v>
      </c>
      <c r="N212" s="4" t="s">
        <v>1069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45">
      <c r="A213" s="4">
        <v>50</v>
      </c>
      <c r="B213" s="4">
        <v>0</v>
      </c>
      <c r="C213" s="4">
        <v>0</v>
      </c>
      <c r="D213" s="4">
        <v>1</v>
      </c>
      <c r="E213" s="4">
        <v>211</v>
      </c>
      <c r="F213" s="4">
        <f ca="1">ROUND(Source!Y187,O213)</f>
        <v>135428.34</v>
      </c>
      <c r="G213" s="4" t="s">
        <v>802</v>
      </c>
      <c r="H213" s="4" t="s">
        <v>803</v>
      </c>
      <c r="I213" s="4"/>
      <c r="J213" s="4"/>
      <c r="K213" s="4">
        <v>211</v>
      </c>
      <c r="L213" s="4">
        <v>25</v>
      </c>
      <c r="M213" s="4">
        <v>3</v>
      </c>
      <c r="N213" s="4" t="s">
        <v>1069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45">
      <c r="A214" s="4">
        <v>50</v>
      </c>
      <c r="B214" s="4">
        <v>0</v>
      </c>
      <c r="C214" s="4">
        <v>0</v>
      </c>
      <c r="D214" s="4">
        <v>1</v>
      </c>
      <c r="E214" s="4">
        <v>224</v>
      </c>
      <c r="F214" s="4">
        <f ca="1">ROUND(Source!AR187,O214)</f>
        <v>3422733.15</v>
      </c>
      <c r="G214" s="4" t="s">
        <v>804</v>
      </c>
      <c r="H214" s="4" t="s">
        <v>805</v>
      </c>
      <c r="I214" s="4"/>
      <c r="J214" s="4"/>
      <c r="K214" s="4">
        <v>224</v>
      </c>
      <c r="L214" s="4">
        <v>26</v>
      </c>
      <c r="M214" s="4">
        <v>3</v>
      </c>
      <c r="N214" s="4" t="s">
        <v>1069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6" spans="1:245">
      <c r="A216" s="1">
        <v>4</v>
      </c>
      <c r="B216" s="1">
        <v>1</v>
      </c>
      <c r="C216" s="1"/>
      <c r="D216" s="1">
        <f>ROW(A233)</f>
        <v>233</v>
      </c>
      <c r="E216" s="1"/>
      <c r="F216" s="1" t="s">
        <v>1076</v>
      </c>
      <c r="G216" s="1" t="s">
        <v>806</v>
      </c>
      <c r="H216" s="1" t="s">
        <v>1069</v>
      </c>
      <c r="I216" s="1">
        <v>0</v>
      </c>
      <c r="J216" s="1"/>
      <c r="K216" s="1">
        <v>0</v>
      </c>
      <c r="L216" s="1"/>
      <c r="M216" s="1"/>
      <c r="N216" s="1"/>
      <c r="O216" s="1"/>
      <c r="P216" s="1"/>
      <c r="Q216" s="1"/>
      <c r="R216" s="1"/>
      <c r="S216" s="1"/>
      <c r="T216" s="1"/>
      <c r="U216" s="1" t="s">
        <v>1069</v>
      </c>
      <c r="V216" s="1">
        <v>0</v>
      </c>
      <c r="W216" s="1"/>
      <c r="X216" s="1"/>
      <c r="Y216" s="1"/>
      <c r="Z216" s="1"/>
      <c r="AA216" s="1"/>
      <c r="AB216" s="1" t="s">
        <v>1069</v>
      </c>
      <c r="AC216" s="1" t="s">
        <v>1069</v>
      </c>
      <c r="AD216" s="1" t="s">
        <v>1069</v>
      </c>
      <c r="AE216" s="1" t="s">
        <v>1069</v>
      </c>
      <c r="AF216" s="1" t="s">
        <v>1069</v>
      </c>
      <c r="AG216" s="1" t="s">
        <v>1069</v>
      </c>
      <c r="AH216" s="1"/>
      <c r="AI216" s="1"/>
      <c r="AJ216" s="1"/>
      <c r="AK216" s="1"/>
      <c r="AL216" s="1"/>
      <c r="AM216" s="1"/>
      <c r="AN216" s="1"/>
      <c r="AO216" s="1"/>
      <c r="AP216" s="1" t="s">
        <v>1069</v>
      </c>
      <c r="AQ216" s="1" t="s">
        <v>1069</v>
      </c>
      <c r="AR216" s="1" t="s">
        <v>1069</v>
      </c>
      <c r="AS216" s="1"/>
      <c r="AT216" s="1"/>
      <c r="AU216" s="1"/>
      <c r="AV216" s="1"/>
      <c r="AW216" s="1"/>
      <c r="AX216" s="1"/>
      <c r="AY216" s="1"/>
      <c r="AZ216" s="1" t="s">
        <v>1069</v>
      </c>
      <c r="BA216" s="1"/>
      <c r="BB216" s="1" t="s">
        <v>1069</v>
      </c>
      <c r="BC216" s="1" t="s">
        <v>1069</v>
      </c>
      <c r="BD216" s="1" t="s">
        <v>1069</v>
      </c>
      <c r="BE216" s="1" t="s">
        <v>1069</v>
      </c>
      <c r="BF216" s="1" t="s">
        <v>1069</v>
      </c>
      <c r="BG216" s="1" t="s">
        <v>1069</v>
      </c>
      <c r="BH216" s="1" t="s">
        <v>1069</v>
      </c>
      <c r="BI216" s="1" t="s">
        <v>1069</v>
      </c>
      <c r="BJ216" s="1" t="s">
        <v>1069</v>
      </c>
      <c r="BK216" s="1" t="s">
        <v>1069</v>
      </c>
      <c r="BL216" s="1" t="s">
        <v>1069</v>
      </c>
      <c r="BM216" s="1" t="s">
        <v>1069</v>
      </c>
      <c r="BN216" s="1" t="s">
        <v>1069</v>
      </c>
      <c r="BO216" s="1" t="s">
        <v>1069</v>
      </c>
      <c r="BP216" s="1" t="s">
        <v>1069</v>
      </c>
      <c r="BQ216" s="1"/>
      <c r="BR216" s="1"/>
      <c r="BS216" s="1"/>
      <c r="BT216" s="1"/>
      <c r="BU216" s="1"/>
      <c r="BV216" s="1"/>
      <c r="BW216" s="1"/>
      <c r="BX216" s="1">
        <v>0</v>
      </c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>
        <v>0</v>
      </c>
    </row>
    <row r="218" spans="1:245">
      <c r="A218" s="2">
        <v>52</v>
      </c>
      <c r="B218" s="2">
        <f t="shared" ref="B218:G218" si="226">B233</f>
        <v>1</v>
      </c>
      <c r="C218" s="2">
        <f t="shared" si="226"/>
        <v>4</v>
      </c>
      <c r="D218" s="2">
        <f t="shared" si="226"/>
        <v>216</v>
      </c>
      <c r="E218" s="2">
        <f t="shared" si="226"/>
        <v>0</v>
      </c>
      <c r="F218" s="2" t="str">
        <f t="shared" si="226"/>
        <v>Новый раздел</v>
      </c>
      <c r="G218" s="2" t="str">
        <f t="shared" si="226"/>
        <v>2 Система электроснабжения</v>
      </c>
      <c r="H218" s="2"/>
      <c r="I218" s="2"/>
      <c r="J218" s="2"/>
      <c r="K218" s="2"/>
      <c r="L218" s="2"/>
      <c r="M218" s="2"/>
      <c r="N218" s="2"/>
      <c r="O218" s="2">
        <f t="shared" ref="O218:AT218" si="227">O233</f>
        <v>14184.02</v>
      </c>
      <c r="P218" s="2">
        <f t="shared" si="227"/>
        <v>13342.9</v>
      </c>
      <c r="Q218" s="2">
        <f t="shared" si="227"/>
        <v>75.53</v>
      </c>
      <c r="R218" s="2">
        <f t="shared" si="227"/>
        <v>6.17</v>
      </c>
      <c r="S218" s="2">
        <f t="shared" si="227"/>
        <v>765.59</v>
      </c>
      <c r="T218" s="2">
        <f t="shared" si="227"/>
        <v>0</v>
      </c>
      <c r="U218" s="2">
        <f t="shared" si="227"/>
        <v>13.224</v>
      </c>
      <c r="V218" s="2">
        <f t="shared" si="227"/>
        <v>0.08</v>
      </c>
      <c r="W218" s="2">
        <f t="shared" si="227"/>
        <v>0</v>
      </c>
      <c r="X218" s="2">
        <f t="shared" si="227"/>
        <v>714.48</v>
      </c>
      <c r="Y218" s="2">
        <f t="shared" si="227"/>
        <v>501.64</v>
      </c>
      <c r="Z218" s="2">
        <f t="shared" si="227"/>
        <v>0</v>
      </c>
      <c r="AA218" s="2">
        <f t="shared" si="227"/>
        <v>0</v>
      </c>
      <c r="AB218" s="2">
        <f t="shared" si="227"/>
        <v>14184.02</v>
      </c>
      <c r="AC218" s="2">
        <f t="shared" si="227"/>
        <v>13342.9</v>
      </c>
      <c r="AD218" s="2">
        <f t="shared" si="227"/>
        <v>75.53</v>
      </c>
      <c r="AE218" s="2">
        <f t="shared" si="227"/>
        <v>6.17</v>
      </c>
      <c r="AF218" s="2">
        <f t="shared" si="227"/>
        <v>765.59</v>
      </c>
      <c r="AG218" s="2">
        <f t="shared" si="227"/>
        <v>0</v>
      </c>
      <c r="AH218" s="2">
        <f t="shared" si="227"/>
        <v>13.224</v>
      </c>
      <c r="AI218" s="2">
        <f t="shared" si="227"/>
        <v>0.08</v>
      </c>
      <c r="AJ218" s="2">
        <f t="shared" si="227"/>
        <v>0</v>
      </c>
      <c r="AK218" s="2">
        <f t="shared" si="227"/>
        <v>714.48</v>
      </c>
      <c r="AL218" s="2">
        <f t="shared" si="227"/>
        <v>501.64</v>
      </c>
      <c r="AM218" s="2">
        <f t="shared" si="227"/>
        <v>0</v>
      </c>
      <c r="AN218" s="2">
        <f t="shared" si="227"/>
        <v>0</v>
      </c>
      <c r="AO218" s="2">
        <f t="shared" si="227"/>
        <v>0</v>
      </c>
      <c r="AP218" s="2">
        <f t="shared" si="227"/>
        <v>0</v>
      </c>
      <c r="AQ218" s="2">
        <f t="shared" si="227"/>
        <v>0</v>
      </c>
      <c r="AR218" s="2">
        <f t="shared" si="227"/>
        <v>15400.14</v>
      </c>
      <c r="AS218" s="2">
        <f t="shared" si="227"/>
        <v>1223.76</v>
      </c>
      <c r="AT218" s="2">
        <f t="shared" si="227"/>
        <v>14176.38</v>
      </c>
      <c r="AU218" s="2">
        <f t="shared" ref="AU218:BZ218" si="228">AU233</f>
        <v>0</v>
      </c>
      <c r="AV218" s="2">
        <f t="shared" si="228"/>
        <v>13342.9</v>
      </c>
      <c r="AW218" s="2">
        <f t="shared" si="228"/>
        <v>13342.9</v>
      </c>
      <c r="AX218" s="2">
        <f t="shared" si="228"/>
        <v>0</v>
      </c>
      <c r="AY218" s="2">
        <f t="shared" si="228"/>
        <v>13342.9</v>
      </c>
      <c r="AZ218" s="2">
        <f t="shared" si="228"/>
        <v>0</v>
      </c>
      <c r="BA218" s="2">
        <f t="shared" si="228"/>
        <v>0</v>
      </c>
      <c r="BB218" s="2">
        <f t="shared" si="228"/>
        <v>0</v>
      </c>
      <c r="BC218" s="2">
        <f t="shared" si="228"/>
        <v>0</v>
      </c>
      <c r="BD218" s="2">
        <f t="shared" si="228"/>
        <v>0</v>
      </c>
      <c r="BE218" s="2">
        <f t="shared" si="228"/>
        <v>0</v>
      </c>
      <c r="BF218" s="2">
        <f t="shared" si="228"/>
        <v>0</v>
      </c>
      <c r="BG218" s="2">
        <f t="shared" si="228"/>
        <v>0</v>
      </c>
      <c r="BH218" s="2">
        <f t="shared" si="228"/>
        <v>0</v>
      </c>
      <c r="BI218" s="2">
        <f t="shared" si="228"/>
        <v>0</v>
      </c>
      <c r="BJ218" s="2">
        <f t="shared" si="228"/>
        <v>0</v>
      </c>
      <c r="BK218" s="2">
        <f t="shared" si="228"/>
        <v>0</v>
      </c>
      <c r="BL218" s="2">
        <f t="shared" si="228"/>
        <v>0</v>
      </c>
      <c r="BM218" s="2">
        <f t="shared" si="228"/>
        <v>0</v>
      </c>
      <c r="BN218" s="2">
        <f t="shared" si="228"/>
        <v>0</v>
      </c>
      <c r="BO218" s="2">
        <f t="shared" si="228"/>
        <v>0</v>
      </c>
      <c r="BP218" s="2">
        <f t="shared" si="228"/>
        <v>0</v>
      </c>
      <c r="BQ218" s="2">
        <f t="shared" si="228"/>
        <v>0</v>
      </c>
      <c r="BR218" s="2">
        <f t="shared" si="228"/>
        <v>0</v>
      </c>
      <c r="BS218" s="2">
        <f t="shared" si="228"/>
        <v>0</v>
      </c>
      <c r="BT218" s="2">
        <f t="shared" si="228"/>
        <v>0</v>
      </c>
      <c r="BU218" s="2">
        <f t="shared" si="228"/>
        <v>0</v>
      </c>
      <c r="BV218" s="2">
        <f t="shared" si="228"/>
        <v>0</v>
      </c>
      <c r="BW218" s="2">
        <f t="shared" si="228"/>
        <v>0</v>
      </c>
      <c r="BX218" s="2">
        <f t="shared" si="228"/>
        <v>0</v>
      </c>
      <c r="BY218" s="2">
        <f t="shared" si="228"/>
        <v>0</v>
      </c>
      <c r="BZ218" s="2">
        <f t="shared" si="228"/>
        <v>0</v>
      </c>
      <c r="CA218" s="2">
        <f t="shared" ref="CA218:DF218" si="229">CA233</f>
        <v>15400.14</v>
      </c>
      <c r="CB218" s="2">
        <f t="shared" si="229"/>
        <v>1223.76</v>
      </c>
      <c r="CC218" s="2">
        <f t="shared" si="229"/>
        <v>14176.38</v>
      </c>
      <c r="CD218" s="2">
        <f t="shared" si="229"/>
        <v>0</v>
      </c>
      <c r="CE218" s="2">
        <f t="shared" si="229"/>
        <v>13342.9</v>
      </c>
      <c r="CF218" s="2">
        <f t="shared" si="229"/>
        <v>13342.9</v>
      </c>
      <c r="CG218" s="2">
        <f t="shared" si="229"/>
        <v>0</v>
      </c>
      <c r="CH218" s="2">
        <f t="shared" si="229"/>
        <v>13342.9</v>
      </c>
      <c r="CI218" s="2">
        <f t="shared" si="229"/>
        <v>0</v>
      </c>
      <c r="CJ218" s="2">
        <f t="shared" si="229"/>
        <v>0</v>
      </c>
      <c r="CK218" s="2">
        <f t="shared" si="229"/>
        <v>0</v>
      </c>
      <c r="CL218" s="2">
        <f t="shared" si="229"/>
        <v>0</v>
      </c>
      <c r="CM218" s="2">
        <f t="shared" si="229"/>
        <v>0</v>
      </c>
      <c r="CN218" s="2">
        <f t="shared" si="229"/>
        <v>0</v>
      </c>
      <c r="CO218" s="2">
        <f t="shared" si="229"/>
        <v>0</v>
      </c>
      <c r="CP218" s="2">
        <f t="shared" si="229"/>
        <v>0</v>
      </c>
      <c r="CQ218" s="2">
        <f t="shared" si="229"/>
        <v>0</v>
      </c>
      <c r="CR218" s="2">
        <f t="shared" si="229"/>
        <v>0</v>
      </c>
      <c r="CS218" s="2">
        <f t="shared" si="229"/>
        <v>0</v>
      </c>
      <c r="CT218" s="2">
        <f t="shared" si="229"/>
        <v>0</v>
      </c>
      <c r="CU218" s="2">
        <f t="shared" si="229"/>
        <v>0</v>
      </c>
      <c r="CV218" s="2">
        <f t="shared" si="229"/>
        <v>0</v>
      </c>
      <c r="CW218" s="2">
        <f t="shared" si="229"/>
        <v>0</v>
      </c>
      <c r="CX218" s="2">
        <f t="shared" si="229"/>
        <v>0</v>
      </c>
      <c r="CY218" s="2">
        <f t="shared" si="229"/>
        <v>0</v>
      </c>
      <c r="CZ218" s="2">
        <f t="shared" si="229"/>
        <v>0</v>
      </c>
      <c r="DA218" s="2">
        <f t="shared" si="229"/>
        <v>0</v>
      </c>
      <c r="DB218" s="2">
        <f t="shared" si="229"/>
        <v>0</v>
      </c>
      <c r="DC218" s="2">
        <f t="shared" si="229"/>
        <v>0</v>
      </c>
      <c r="DD218" s="2">
        <f t="shared" si="229"/>
        <v>0</v>
      </c>
      <c r="DE218" s="2">
        <f t="shared" si="229"/>
        <v>0</v>
      </c>
      <c r="DF218" s="2">
        <f t="shared" si="229"/>
        <v>0</v>
      </c>
      <c r="DG218" s="3">
        <f t="shared" ref="DG218:EL218" si="230">DG233</f>
        <v>0</v>
      </c>
      <c r="DH218" s="3">
        <f t="shared" si="230"/>
        <v>0</v>
      </c>
      <c r="DI218" s="3">
        <f t="shared" si="230"/>
        <v>0</v>
      </c>
      <c r="DJ218" s="3">
        <f t="shared" si="230"/>
        <v>0</v>
      </c>
      <c r="DK218" s="3">
        <f t="shared" si="230"/>
        <v>0</v>
      </c>
      <c r="DL218" s="3">
        <f t="shared" si="230"/>
        <v>0</v>
      </c>
      <c r="DM218" s="3">
        <f t="shared" si="230"/>
        <v>0</v>
      </c>
      <c r="DN218" s="3">
        <f t="shared" si="230"/>
        <v>0</v>
      </c>
      <c r="DO218" s="3">
        <f t="shared" si="230"/>
        <v>0</v>
      </c>
      <c r="DP218" s="3">
        <f t="shared" si="230"/>
        <v>0</v>
      </c>
      <c r="DQ218" s="3">
        <f t="shared" si="230"/>
        <v>0</v>
      </c>
      <c r="DR218" s="3">
        <f t="shared" si="230"/>
        <v>0</v>
      </c>
      <c r="DS218" s="3">
        <f t="shared" si="230"/>
        <v>0</v>
      </c>
      <c r="DT218" s="3">
        <f t="shared" si="230"/>
        <v>0</v>
      </c>
      <c r="DU218" s="3">
        <f t="shared" si="230"/>
        <v>0</v>
      </c>
      <c r="DV218" s="3">
        <f t="shared" si="230"/>
        <v>0</v>
      </c>
      <c r="DW218" s="3">
        <f t="shared" si="230"/>
        <v>0</v>
      </c>
      <c r="DX218" s="3">
        <f t="shared" si="230"/>
        <v>0</v>
      </c>
      <c r="DY218" s="3">
        <f t="shared" si="230"/>
        <v>0</v>
      </c>
      <c r="DZ218" s="3">
        <f t="shared" si="230"/>
        <v>0</v>
      </c>
      <c r="EA218" s="3">
        <f t="shared" si="230"/>
        <v>0</v>
      </c>
      <c r="EB218" s="3">
        <f t="shared" si="230"/>
        <v>0</v>
      </c>
      <c r="EC218" s="3">
        <f t="shared" si="230"/>
        <v>0</v>
      </c>
      <c r="ED218" s="3">
        <f t="shared" si="230"/>
        <v>0</v>
      </c>
      <c r="EE218" s="3">
        <f t="shared" si="230"/>
        <v>0</v>
      </c>
      <c r="EF218" s="3">
        <f t="shared" si="230"/>
        <v>0</v>
      </c>
      <c r="EG218" s="3">
        <f t="shared" si="230"/>
        <v>0</v>
      </c>
      <c r="EH218" s="3">
        <f t="shared" si="230"/>
        <v>0</v>
      </c>
      <c r="EI218" s="3">
        <f t="shared" si="230"/>
        <v>0</v>
      </c>
      <c r="EJ218" s="3">
        <f t="shared" si="230"/>
        <v>0</v>
      </c>
      <c r="EK218" s="3">
        <f t="shared" si="230"/>
        <v>0</v>
      </c>
      <c r="EL218" s="3">
        <f t="shared" si="230"/>
        <v>0</v>
      </c>
      <c r="EM218" s="3">
        <f t="shared" ref="EM218:FR218" si="231">EM233</f>
        <v>0</v>
      </c>
      <c r="EN218" s="3">
        <f t="shared" si="231"/>
        <v>0</v>
      </c>
      <c r="EO218" s="3">
        <f t="shared" si="231"/>
        <v>0</v>
      </c>
      <c r="EP218" s="3">
        <f t="shared" si="231"/>
        <v>0</v>
      </c>
      <c r="EQ218" s="3">
        <f t="shared" si="231"/>
        <v>0</v>
      </c>
      <c r="ER218" s="3">
        <f t="shared" si="231"/>
        <v>0</v>
      </c>
      <c r="ES218" s="3">
        <f t="shared" si="231"/>
        <v>0</v>
      </c>
      <c r="ET218" s="3">
        <f t="shared" si="231"/>
        <v>0</v>
      </c>
      <c r="EU218" s="3">
        <f t="shared" si="231"/>
        <v>0</v>
      </c>
      <c r="EV218" s="3">
        <f t="shared" si="231"/>
        <v>0</v>
      </c>
      <c r="EW218" s="3">
        <f t="shared" si="231"/>
        <v>0</v>
      </c>
      <c r="EX218" s="3">
        <f t="shared" si="231"/>
        <v>0</v>
      </c>
      <c r="EY218" s="3">
        <f t="shared" si="231"/>
        <v>0</v>
      </c>
      <c r="EZ218" s="3">
        <f t="shared" si="231"/>
        <v>0</v>
      </c>
      <c r="FA218" s="3">
        <f t="shared" si="231"/>
        <v>0</v>
      </c>
      <c r="FB218" s="3">
        <f t="shared" si="231"/>
        <v>0</v>
      </c>
      <c r="FC218" s="3">
        <f t="shared" si="231"/>
        <v>0</v>
      </c>
      <c r="FD218" s="3">
        <f t="shared" si="231"/>
        <v>0</v>
      </c>
      <c r="FE218" s="3">
        <f t="shared" si="231"/>
        <v>0</v>
      </c>
      <c r="FF218" s="3">
        <f t="shared" si="231"/>
        <v>0</v>
      </c>
      <c r="FG218" s="3">
        <f t="shared" si="231"/>
        <v>0</v>
      </c>
      <c r="FH218" s="3">
        <f t="shared" si="231"/>
        <v>0</v>
      </c>
      <c r="FI218" s="3">
        <f t="shared" si="231"/>
        <v>0</v>
      </c>
      <c r="FJ218" s="3">
        <f t="shared" si="231"/>
        <v>0</v>
      </c>
      <c r="FK218" s="3">
        <f t="shared" si="231"/>
        <v>0</v>
      </c>
      <c r="FL218" s="3">
        <f t="shared" si="231"/>
        <v>0</v>
      </c>
      <c r="FM218" s="3">
        <f t="shared" si="231"/>
        <v>0</v>
      </c>
      <c r="FN218" s="3">
        <f t="shared" si="231"/>
        <v>0</v>
      </c>
      <c r="FO218" s="3">
        <f t="shared" si="231"/>
        <v>0</v>
      </c>
      <c r="FP218" s="3">
        <f t="shared" si="231"/>
        <v>0</v>
      </c>
      <c r="FQ218" s="3">
        <f t="shared" si="231"/>
        <v>0</v>
      </c>
      <c r="FR218" s="3">
        <f t="shared" si="231"/>
        <v>0</v>
      </c>
      <c r="FS218" s="3">
        <f t="shared" ref="FS218:GX218" si="232">FS233</f>
        <v>0</v>
      </c>
      <c r="FT218" s="3">
        <f t="shared" si="232"/>
        <v>0</v>
      </c>
      <c r="FU218" s="3">
        <f t="shared" si="232"/>
        <v>0</v>
      </c>
      <c r="FV218" s="3">
        <f t="shared" si="232"/>
        <v>0</v>
      </c>
      <c r="FW218" s="3">
        <f t="shared" si="232"/>
        <v>0</v>
      </c>
      <c r="FX218" s="3">
        <f t="shared" si="232"/>
        <v>0</v>
      </c>
      <c r="FY218" s="3">
        <f t="shared" si="232"/>
        <v>0</v>
      </c>
      <c r="FZ218" s="3">
        <f t="shared" si="232"/>
        <v>0</v>
      </c>
      <c r="GA218" s="3">
        <f t="shared" si="232"/>
        <v>0</v>
      </c>
      <c r="GB218" s="3">
        <f t="shared" si="232"/>
        <v>0</v>
      </c>
      <c r="GC218" s="3">
        <f t="shared" si="232"/>
        <v>0</v>
      </c>
      <c r="GD218" s="3">
        <f t="shared" si="232"/>
        <v>0</v>
      </c>
      <c r="GE218" s="3">
        <f t="shared" si="232"/>
        <v>0</v>
      </c>
      <c r="GF218" s="3">
        <f t="shared" si="232"/>
        <v>0</v>
      </c>
      <c r="GG218" s="3">
        <f t="shared" si="232"/>
        <v>0</v>
      </c>
      <c r="GH218" s="3">
        <f t="shared" si="232"/>
        <v>0</v>
      </c>
      <c r="GI218" s="3">
        <f t="shared" si="232"/>
        <v>0</v>
      </c>
      <c r="GJ218" s="3">
        <f t="shared" si="232"/>
        <v>0</v>
      </c>
      <c r="GK218" s="3">
        <f t="shared" si="232"/>
        <v>0</v>
      </c>
      <c r="GL218" s="3">
        <f t="shared" si="232"/>
        <v>0</v>
      </c>
      <c r="GM218" s="3">
        <f t="shared" si="232"/>
        <v>0</v>
      </c>
      <c r="GN218" s="3">
        <f t="shared" si="232"/>
        <v>0</v>
      </c>
      <c r="GO218" s="3">
        <f t="shared" si="232"/>
        <v>0</v>
      </c>
      <c r="GP218" s="3">
        <f t="shared" si="232"/>
        <v>0</v>
      </c>
      <c r="GQ218" s="3">
        <f t="shared" si="232"/>
        <v>0</v>
      </c>
      <c r="GR218" s="3">
        <f t="shared" si="232"/>
        <v>0</v>
      </c>
      <c r="GS218" s="3">
        <f t="shared" si="232"/>
        <v>0</v>
      </c>
      <c r="GT218" s="3">
        <f t="shared" si="232"/>
        <v>0</v>
      </c>
      <c r="GU218" s="3">
        <f t="shared" si="232"/>
        <v>0</v>
      </c>
      <c r="GV218" s="3">
        <f t="shared" si="232"/>
        <v>0</v>
      </c>
      <c r="GW218" s="3">
        <f t="shared" si="232"/>
        <v>0</v>
      </c>
      <c r="GX218" s="3">
        <f t="shared" si="232"/>
        <v>0</v>
      </c>
    </row>
    <row r="220" spans="1:245">
      <c r="A220">
        <v>17</v>
      </c>
      <c r="B220">
        <v>1</v>
      </c>
      <c r="C220">
        <f ca="1">ROW(SmtRes!A545)</f>
        <v>545</v>
      </c>
      <c r="D220">
        <f ca="1">ROW(EtalonRes!A537)</f>
        <v>537</v>
      </c>
      <c r="E220" t="s">
        <v>807</v>
      </c>
      <c r="F220" t="s">
        <v>808</v>
      </c>
      <c r="G220" t="s">
        <v>809</v>
      </c>
      <c r="H220" t="s">
        <v>810</v>
      </c>
      <c r="I220">
        <v>1</v>
      </c>
      <c r="J220">
        <v>0</v>
      </c>
      <c r="O220">
        <f t="shared" ref="O220:O231" si="233">ROUND(CP220,2)</f>
        <v>49.92</v>
      </c>
      <c r="P220">
        <f t="shared" ref="P220:P231" si="234">ROUND(CQ220*I220,2)</f>
        <v>0</v>
      </c>
      <c r="Q220">
        <f t="shared" ref="Q220:Q231" si="235">ROUND(CR220*I220,2)</f>
        <v>32.57</v>
      </c>
      <c r="R220">
        <f t="shared" ref="R220:R231" si="236">ROUND(CS220*I220,2)</f>
        <v>4.58</v>
      </c>
      <c r="S220">
        <f t="shared" ref="S220:S231" si="237">ROUND(CT220*I220,2)</f>
        <v>17.350000000000001</v>
      </c>
      <c r="T220">
        <f t="shared" ref="T220:T231" si="238">ROUND(CU220*I220,2)</f>
        <v>0</v>
      </c>
      <c r="U220">
        <f t="shared" ref="U220:U231" si="239">CV220*I220</f>
        <v>0.27</v>
      </c>
      <c r="V220">
        <f t="shared" ref="V220:V231" si="240">CW220*I220</f>
        <v>0.06</v>
      </c>
      <c r="W220">
        <f t="shared" ref="W220:W231" si="241">ROUND(CX220*I220,2)</f>
        <v>0</v>
      </c>
      <c r="X220">
        <f t="shared" ref="X220:X231" si="242">ROUND(CY220,2)</f>
        <v>20.83</v>
      </c>
      <c r="Y220">
        <f t="shared" ref="Y220:Y231" si="243">ROUND(CZ220,2)</f>
        <v>14.25</v>
      </c>
      <c r="AA220">
        <v>27906248</v>
      </c>
      <c r="AB220">
        <f t="shared" ref="AB220:AB231" si="244">ROUND((AC220+AD220+AF220),2)</f>
        <v>8.17</v>
      </c>
      <c r="AC220">
        <f>ROUND(((ES220*0)),2)</f>
        <v>0</v>
      </c>
      <c r="AD220">
        <f>ROUND(((((ET220*0.3))-((EU220*0.3)))+AE220),2)</f>
        <v>5.33</v>
      </c>
      <c r="AE220">
        <f>ROUND(((EU220*0.3)),2)</f>
        <v>0.75</v>
      </c>
      <c r="AF220">
        <f>ROUND(((EV220*0.3)),2)</f>
        <v>2.84</v>
      </c>
      <c r="AG220">
        <f t="shared" ref="AG220:AG231" si="245">ROUND((AP220),2)</f>
        <v>0</v>
      </c>
      <c r="AH220">
        <f>((EW220*0.3))</f>
        <v>0.27</v>
      </c>
      <c r="AI220">
        <f>((EX220*0.3))</f>
        <v>0.06</v>
      </c>
      <c r="AJ220">
        <f t="shared" ref="AJ220:AJ231" si="246">(AS220)</f>
        <v>0</v>
      </c>
      <c r="AK220">
        <v>33.42</v>
      </c>
      <c r="AL220">
        <v>6.2</v>
      </c>
      <c r="AM220">
        <v>17.77</v>
      </c>
      <c r="AN220">
        <v>2.5099999999999998</v>
      </c>
      <c r="AO220">
        <v>9.4499999999999993</v>
      </c>
      <c r="AP220">
        <v>0</v>
      </c>
      <c r="AQ220">
        <v>0.9</v>
      </c>
      <c r="AR220">
        <v>0.2</v>
      </c>
      <c r="AS220">
        <v>0</v>
      </c>
      <c r="AT220">
        <v>95</v>
      </c>
      <c r="AU220">
        <v>65</v>
      </c>
      <c r="AV220">
        <v>1</v>
      </c>
      <c r="AW220">
        <v>1</v>
      </c>
      <c r="AZ220">
        <v>6.11</v>
      </c>
      <c r="BA220">
        <v>6.11</v>
      </c>
      <c r="BB220">
        <v>6.11</v>
      </c>
      <c r="BC220">
        <v>6.11</v>
      </c>
      <c r="BD220" t="s">
        <v>1069</v>
      </c>
      <c r="BE220" t="s">
        <v>1069</v>
      </c>
      <c r="BF220" t="s">
        <v>1069</v>
      </c>
      <c r="BG220" t="s">
        <v>1069</v>
      </c>
      <c r="BH220">
        <v>0</v>
      </c>
      <c r="BI220">
        <v>2</v>
      </c>
      <c r="BJ220" t="s">
        <v>811</v>
      </c>
      <c r="BM220">
        <v>108001</v>
      </c>
      <c r="BN220">
        <v>0</v>
      </c>
      <c r="BO220" t="s">
        <v>1069</v>
      </c>
      <c r="BP220">
        <v>0</v>
      </c>
      <c r="BQ220">
        <v>3</v>
      </c>
      <c r="BR220">
        <v>0</v>
      </c>
      <c r="BS220">
        <v>6.11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1069</v>
      </c>
      <c r="BZ220">
        <v>95</v>
      </c>
      <c r="CA220">
        <v>65</v>
      </c>
      <c r="CE220">
        <v>0</v>
      </c>
      <c r="CF220">
        <v>0</v>
      </c>
      <c r="CG220">
        <v>0</v>
      </c>
      <c r="CM220">
        <v>0</v>
      </c>
      <c r="CN220" t="s">
        <v>365</v>
      </c>
      <c r="CO220">
        <v>0</v>
      </c>
      <c r="CP220">
        <f t="shared" ref="CP220:CP231" si="247">(P220+Q220+S220)</f>
        <v>49.92</v>
      </c>
      <c r="CQ220">
        <f t="shared" ref="CQ220:CQ231" si="248">AC220*BC220</f>
        <v>0</v>
      </c>
      <c r="CR220">
        <f t="shared" ref="CR220:CR231" si="249">AD220*BB220</f>
        <v>32.566300000000005</v>
      </c>
      <c r="CS220">
        <f t="shared" ref="CS220:CS231" si="250">AE220*BS220</f>
        <v>4.5825000000000005</v>
      </c>
      <c r="CT220">
        <f t="shared" ref="CT220:CT231" si="251">AF220*BA220</f>
        <v>17.352399999999999</v>
      </c>
      <c r="CU220">
        <f t="shared" ref="CU220:CU231" si="252">AG220</f>
        <v>0</v>
      </c>
      <c r="CV220">
        <f t="shared" ref="CV220:CV231" si="253">AH220</f>
        <v>0.27</v>
      </c>
      <c r="CW220">
        <f t="shared" ref="CW220:CW231" si="254">AI220</f>
        <v>0.06</v>
      </c>
      <c r="CX220">
        <f t="shared" ref="CX220:CX231" si="255">AJ220</f>
        <v>0</v>
      </c>
      <c r="CY220">
        <f t="shared" ref="CY220:CY231" si="256">(((S220+R220)*AT220)/100)</f>
        <v>20.833500000000001</v>
      </c>
      <c r="CZ220">
        <f t="shared" ref="CZ220:CZ231" si="257">(((S220+R220)*AU220)/100)</f>
        <v>14.2545</v>
      </c>
      <c r="DC220" t="s">
        <v>1069</v>
      </c>
      <c r="DD220" t="s">
        <v>1097</v>
      </c>
      <c r="DE220" t="s">
        <v>812</v>
      </c>
      <c r="DF220" t="s">
        <v>812</v>
      </c>
      <c r="DG220" t="s">
        <v>812</v>
      </c>
      <c r="DH220" t="s">
        <v>1069</v>
      </c>
      <c r="DI220" t="s">
        <v>812</v>
      </c>
      <c r="DJ220" t="s">
        <v>812</v>
      </c>
      <c r="DK220" t="s">
        <v>1069</v>
      </c>
      <c r="DL220" t="s">
        <v>1069</v>
      </c>
      <c r="DM220" t="s">
        <v>1069</v>
      </c>
      <c r="DN220">
        <v>0</v>
      </c>
      <c r="DO220">
        <v>0</v>
      </c>
      <c r="DP220">
        <v>1</v>
      </c>
      <c r="DQ220">
        <v>1</v>
      </c>
      <c r="DU220">
        <v>1013</v>
      </c>
      <c r="DV220" t="s">
        <v>810</v>
      </c>
      <c r="DW220" t="s">
        <v>810</v>
      </c>
      <c r="DX220">
        <v>1</v>
      </c>
      <c r="EE220">
        <v>27028906</v>
      </c>
      <c r="EF220">
        <v>3</v>
      </c>
      <c r="EG220" t="s">
        <v>813</v>
      </c>
      <c r="EH220">
        <v>0</v>
      </c>
      <c r="EI220" t="s">
        <v>1069</v>
      </c>
      <c r="EJ220">
        <v>2</v>
      </c>
      <c r="EK220">
        <v>108001</v>
      </c>
      <c r="EL220" t="s">
        <v>814</v>
      </c>
      <c r="EM220" t="s">
        <v>815</v>
      </c>
      <c r="EO220" t="s">
        <v>816</v>
      </c>
      <c r="EQ220">
        <v>131072</v>
      </c>
      <c r="ER220">
        <v>33.42</v>
      </c>
      <c r="ES220">
        <v>6.2</v>
      </c>
      <c r="ET220">
        <v>17.77</v>
      </c>
      <c r="EU220">
        <v>2.5099999999999998</v>
      </c>
      <c r="EV220">
        <v>9.4499999999999993</v>
      </c>
      <c r="EW220">
        <v>0.9</v>
      </c>
      <c r="EX220">
        <v>0.2</v>
      </c>
      <c r="EY220">
        <v>0</v>
      </c>
      <c r="FQ220">
        <v>0</v>
      </c>
      <c r="FR220">
        <f t="shared" ref="FR220:FR231" si="258">ROUND(IF(AND(BH220=3,BI220=3),P220,0),2)</f>
        <v>0</v>
      </c>
      <c r="FS220">
        <v>0</v>
      </c>
      <c r="FX220">
        <v>95</v>
      </c>
      <c r="FY220">
        <v>65</v>
      </c>
      <c r="GA220" t="s">
        <v>1069</v>
      </c>
      <c r="GD220">
        <v>0</v>
      </c>
      <c r="GF220">
        <v>-2018877382</v>
      </c>
      <c r="GG220">
        <v>1</v>
      </c>
      <c r="GH220">
        <v>1</v>
      </c>
      <c r="GI220">
        <v>4</v>
      </c>
      <c r="GJ220">
        <v>0</v>
      </c>
      <c r="GK220">
        <f>ROUND(R220*(R12)/100,2)</f>
        <v>0</v>
      </c>
      <c r="GL220">
        <f t="shared" ref="GL220:GL231" si="259">ROUND(IF(AND(BH220=3,BI220=3,FS220&lt;&gt;0),P220,0),2)</f>
        <v>0</v>
      </c>
      <c r="GM220">
        <f t="shared" ref="GM220:GM231" si="260">ROUND(O220+X220+Y220+GK220,2)+GX220</f>
        <v>85</v>
      </c>
      <c r="GN220">
        <f t="shared" ref="GN220:GN231" si="261">IF(OR(BI220=0,BI220=1),ROUND(O220+X220+Y220+GK220,2),0)</f>
        <v>0</v>
      </c>
      <c r="GO220">
        <f t="shared" ref="GO220:GO231" si="262">IF(BI220=2,ROUND(O220+X220+Y220+GK220,2),0)</f>
        <v>85</v>
      </c>
      <c r="GP220">
        <f t="shared" ref="GP220:GP231" si="263">IF(BI220=4,ROUND(O220+X220+Y220+GK220,2)+GX220,0)</f>
        <v>0</v>
      </c>
      <c r="GR220">
        <v>0</v>
      </c>
      <c r="GS220">
        <v>3</v>
      </c>
      <c r="GT220">
        <v>0</v>
      </c>
      <c r="GU220" t="s">
        <v>1069</v>
      </c>
      <c r="GV220">
        <f t="shared" ref="GV220:GV231" si="264">ROUND((GT220),2)</f>
        <v>0</v>
      </c>
      <c r="GW220">
        <v>1</v>
      </c>
      <c r="GX220">
        <f t="shared" ref="GX220:GX231" si="265">ROUND(HC220*I220,2)</f>
        <v>0</v>
      </c>
      <c r="HA220">
        <v>0</v>
      </c>
      <c r="HB220">
        <v>0</v>
      </c>
      <c r="HC220">
        <f t="shared" ref="HC220:HC231" si="266">GV220*GW220</f>
        <v>0</v>
      </c>
      <c r="IK220">
        <v>0</v>
      </c>
    </row>
    <row r="221" spans="1:245">
      <c r="A221">
        <v>17</v>
      </c>
      <c r="B221">
        <v>1</v>
      </c>
      <c r="C221">
        <f ca="1">ROW(SmtRes!A548)</f>
        <v>548</v>
      </c>
      <c r="D221">
        <f ca="1">ROW(EtalonRes!A538)</f>
        <v>538</v>
      </c>
      <c r="E221" t="s">
        <v>817</v>
      </c>
      <c r="F221" t="s">
        <v>818</v>
      </c>
      <c r="G221" t="s">
        <v>819</v>
      </c>
      <c r="H221" t="s">
        <v>820</v>
      </c>
      <c r="I221">
        <v>7.0000000000000007E-2</v>
      </c>
      <c r="J221">
        <v>0</v>
      </c>
      <c r="O221">
        <f t="shared" si="233"/>
        <v>93.49</v>
      </c>
      <c r="P221">
        <f t="shared" si="234"/>
        <v>0</v>
      </c>
      <c r="Q221">
        <f t="shared" si="235"/>
        <v>0</v>
      </c>
      <c r="R221">
        <f t="shared" si="236"/>
        <v>0</v>
      </c>
      <c r="S221">
        <f t="shared" si="237"/>
        <v>93.49</v>
      </c>
      <c r="T221">
        <f t="shared" si="238"/>
        <v>0</v>
      </c>
      <c r="U221">
        <f t="shared" si="239"/>
        <v>1.6870000000000003</v>
      </c>
      <c r="V221">
        <f t="shared" si="240"/>
        <v>0</v>
      </c>
      <c r="W221">
        <f t="shared" si="241"/>
        <v>0</v>
      </c>
      <c r="X221">
        <f t="shared" si="242"/>
        <v>79.47</v>
      </c>
      <c r="Y221">
        <f t="shared" si="243"/>
        <v>60.77</v>
      </c>
      <c r="AA221">
        <v>27906248</v>
      </c>
      <c r="AB221">
        <f t="shared" si="244"/>
        <v>218.59</v>
      </c>
      <c r="AC221">
        <f t="shared" ref="AC221:AC231" si="267">ROUND((ES221),2)</f>
        <v>0</v>
      </c>
      <c r="AD221">
        <f t="shared" ref="AD221:AD231" si="268">ROUND((((ET221)-(EU221))+AE221),2)</f>
        <v>0</v>
      </c>
      <c r="AE221">
        <f t="shared" ref="AE221:AE231" si="269">ROUND((EU221),2)</f>
        <v>0</v>
      </c>
      <c r="AF221">
        <f t="shared" ref="AF221:AF231" si="270">ROUND((EV221),2)</f>
        <v>218.59</v>
      </c>
      <c r="AG221">
        <f t="shared" si="245"/>
        <v>0</v>
      </c>
      <c r="AH221">
        <f t="shared" ref="AH221:AH231" si="271">(EW221)</f>
        <v>24.1</v>
      </c>
      <c r="AI221">
        <f t="shared" ref="AI221:AI231" si="272">(EX221)</f>
        <v>0</v>
      </c>
      <c r="AJ221">
        <f t="shared" si="246"/>
        <v>0</v>
      </c>
      <c r="AK221">
        <v>218.59</v>
      </c>
      <c r="AL221">
        <v>0</v>
      </c>
      <c r="AM221">
        <v>0</v>
      </c>
      <c r="AN221">
        <v>0</v>
      </c>
      <c r="AO221">
        <v>218.59</v>
      </c>
      <c r="AP221">
        <v>0</v>
      </c>
      <c r="AQ221">
        <v>24.1</v>
      </c>
      <c r="AR221">
        <v>0</v>
      </c>
      <c r="AS221">
        <v>0</v>
      </c>
      <c r="AT221">
        <v>85</v>
      </c>
      <c r="AU221">
        <v>65</v>
      </c>
      <c r="AV221">
        <v>1</v>
      </c>
      <c r="AW221">
        <v>1</v>
      </c>
      <c r="AZ221">
        <v>6.11</v>
      </c>
      <c r="BA221">
        <v>6.11</v>
      </c>
      <c r="BB221">
        <v>6.11</v>
      </c>
      <c r="BC221">
        <v>6.11</v>
      </c>
      <c r="BD221" t="s">
        <v>1069</v>
      </c>
      <c r="BE221" t="s">
        <v>1069</v>
      </c>
      <c r="BF221" t="s">
        <v>1069</v>
      </c>
      <c r="BG221" t="s">
        <v>1069</v>
      </c>
      <c r="BH221">
        <v>0</v>
      </c>
      <c r="BI221">
        <v>1</v>
      </c>
      <c r="BJ221" t="s">
        <v>821</v>
      </c>
      <c r="BM221">
        <v>67001</v>
      </c>
      <c r="BN221">
        <v>0</v>
      </c>
      <c r="BO221" t="s">
        <v>1069</v>
      </c>
      <c r="BP221">
        <v>0</v>
      </c>
      <c r="BQ221">
        <v>6</v>
      </c>
      <c r="BR221">
        <v>0</v>
      </c>
      <c r="BS221">
        <v>6.11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1069</v>
      </c>
      <c r="BZ221">
        <v>85</v>
      </c>
      <c r="CA221">
        <v>65</v>
      </c>
      <c r="CE221">
        <v>0</v>
      </c>
      <c r="CF221">
        <v>0</v>
      </c>
      <c r="CG221">
        <v>0</v>
      </c>
      <c r="CM221">
        <v>0</v>
      </c>
      <c r="CN221" t="s">
        <v>1069</v>
      </c>
      <c r="CO221">
        <v>0</v>
      </c>
      <c r="CP221">
        <f t="shared" si="247"/>
        <v>93.49</v>
      </c>
      <c r="CQ221">
        <f t="shared" si="248"/>
        <v>0</v>
      </c>
      <c r="CR221">
        <f t="shared" si="249"/>
        <v>0</v>
      </c>
      <c r="CS221">
        <f t="shared" si="250"/>
        <v>0</v>
      </c>
      <c r="CT221">
        <f t="shared" si="251"/>
        <v>1335.5849000000001</v>
      </c>
      <c r="CU221">
        <f t="shared" si="252"/>
        <v>0</v>
      </c>
      <c r="CV221">
        <f t="shared" si="253"/>
        <v>24.1</v>
      </c>
      <c r="CW221">
        <f t="shared" si="254"/>
        <v>0</v>
      </c>
      <c r="CX221">
        <f t="shared" si="255"/>
        <v>0</v>
      </c>
      <c r="CY221">
        <f t="shared" si="256"/>
        <v>79.466499999999996</v>
      </c>
      <c r="CZ221">
        <f t="shared" si="257"/>
        <v>60.768499999999996</v>
      </c>
      <c r="DC221" t="s">
        <v>1069</v>
      </c>
      <c r="DD221" t="s">
        <v>1069</v>
      </c>
      <c r="DE221" t="s">
        <v>1069</v>
      </c>
      <c r="DF221" t="s">
        <v>1069</v>
      </c>
      <c r="DG221" t="s">
        <v>1069</v>
      </c>
      <c r="DH221" t="s">
        <v>1069</v>
      </c>
      <c r="DI221" t="s">
        <v>1069</v>
      </c>
      <c r="DJ221" t="s">
        <v>1069</v>
      </c>
      <c r="DK221" t="s">
        <v>1069</v>
      </c>
      <c r="DL221" t="s">
        <v>1069</v>
      </c>
      <c r="DM221" t="s">
        <v>1069</v>
      </c>
      <c r="DN221">
        <v>0</v>
      </c>
      <c r="DO221">
        <v>0</v>
      </c>
      <c r="DP221">
        <v>1</v>
      </c>
      <c r="DQ221">
        <v>1</v>
      </c>
      <c r="DU221">
        <v>1013</v>
      </c>
      <c r="DV221" t="s">
        <v>820</v>
      </c>
      <c r="DW221" t="s">
        <v>820</v>
      </c>
      <c r="DX221">
        <v>1</v>
      </c>
      <c r="EE221">
        <v>27029148</v>
      </c>
      <c r="EF221">
        <v>6</v>
      </c>
      <c r="EG221" t="s">
        <v>1107</v>
      </c>
      <c r="EH221">
        <v>0</v>
      </c>
      <c r="EI221" t="s">
        <v>1069</v>
      </c>
      <c r="EJ221">
        <v>1</v>
      </c>
      <c r="EK221">
        <v>67001</v>
      </c>
      <c r="EL221" t="s">
        <v>822</v>
      </c>
      <c r="EM221" t="s">
        <v>823</v>
      </c>
      <c r="EO221" t="s">
        <v>1069</v>
      </c>
      <c r="EQ221">
        <v>131072</v>
      </c>
      <c r="ER221">
        <v>218.59</v>
      </c>
      <c r="ES221">
        <v>0</v>
      </c>
      <c r="ET221">
        <v>0</v>
      </c>
      <c r="EU221">
        <v>0</v>
      </c>
      <c r="EV221">
        <v>218.59</v>
      </c>
      <c r="EW221">
        <v>24.1</v>
      </c>
      <c r="EX221">
        <v>0</v>
      </c>
      <c r="EY221">
        <v>0</v>
      </c>
      <c r="FQ221">
        <v>0</v>
      </c>
      <c r="FR221">
        <f t="shared" si="258"/>
        <v>0</v>
      </c>
      <c r="FS221">
        <v>0</v>
      </c>
      <c r="FX221">
        <v>85</v>
      </c>
      <c r="FY221">
        <v>65</v>
      </c>
      <c r="GA221" t="s">
        <v>1069</v>
      </c>
      <c r="GD221">
        <v>0</v>
      </c>
      <c r="GF221">
        <v>720394808</v>
      </c>
      <c r="GG221">
        <v>1</v>
      </c>
      <c r="GH221">
        <v>1</v>
      </c>
      <c r="GI221">
        <v>4</v>
      </c>
      <c r="GJ221">
        <v>0</v>
      </c>
      <c r="GK221">
        <f>ROUND(R221*(R12)/100,2)</f>
        <v>0</v>
      </c>
      <c r="GL221">
        <f t="shared" si="259"/>
        <v>0</v>
      </c>
      <c r="GM221">
        <f t="shared" si="260"/>
        <v>233.73</v>
      </c>
      <c r="GN221">
        <f t="shared" si="261"/>
        <v>233.73</v>
      </c>
      <c r="GO221">
        <f t="shared" si="262"/>
        <v>0</v>
      </c>
      <c r="GP221">
        <f t="shared" si="263"/>
        <v>0</v>
      </c>
      <c r="GR221">
        <v>0</v>
      </c>
      <c r="GS221">
        <v>3</v>
      </c>
      <c r="GT221">
        <v>0</v>
      </c>
      <c r="GU221" t="s">
        <v>1069</v>
      </c>
      <c r="GV221">
        <f t="shared" si="264"/>
        <v>0</v>
      </c>
      <c r="GW221">
        <v>1</v>
      </c>
      <c r="GX221">
        <f t="shared" si="265"/>
        <v>0</v>
      </c>
      <c r="HA221">
        <v>0</v>
      </c>
      <c r="HB221">
        <v>0</v>
      </c>
      <c r="HC221">
        <f t="shared" si="266"/>
        <v>0</v>
      </c>
      <c r="IK221">
        <v>0</v>
      </c>
    </row>
    <row r="222" spans="1:245">
      <c r="A222">
        <v>18</v>
      </c>
      <c r="B222">
        <v>1</v>
      </c>
      <c r="C222">
        <v>547</v>
      </c>
      <c r="E222" t="s">
        <v>824</v>
      </c>
      <c r="F222" t="s">
        <v>825</v>
      </c>
      <c r="G222" t="s">
        <v>826</v>
      </c>
      <c r="H222" t="s">
        <v>827</v>
      </c>
      <c r="I222">
        <f>I221*J222</f>
        <v>0.30000000000000004</v>
      </c>
      <c r="J222">
        <v>4.2857142857142856</v>
      </c>
      <c r="O222">
        <f t="shared" si="233"/>
        <v>162.77000000000001</v>
      </c>
      <c r="P222">
        <f t="shared" si="234"/>
        <v>162.77000000000001</v>
      </c>
      <c r="Q222">
        <f t="shared" si="235"/>
        <v>0</v>
      </c>
      <c r="R222">
        <f t="shared" si="236"/>
        <v>0</v>
      </c>
      <c r="S222">
        <f t="shared" si="237"/>
        <v>0</v>
      </c>
      <c r="T222">
        <f t="shared" si="238"/>
        <v>0</v>
      </c>
      <c r="U222">
        <f t="shared" si="239"/>
        <v>0</v>
      </c>
      <c r="V222">
        <f t="shared" si="240"/>
        <v>0</v>
      </c>
      <c r="W222">
        <f t="shared" si="241"/>
        <v>0</v>
      </c>
      <c r="X222">
        <f t="shared" si="242"/>
        <v>0</v>
      </c>
      <c r="Y222">
        <f t="shared" si="243"/>
        <v>0</v>
      </c>
      <c r="AA222">
        <v>27906248</v>
      </c>
      <c r="AB222">
        <f t="shared" si="244"/>
        <v>88.8</v>
      </c>
      <c r="AC222">
        <f t="shared" si="267"/>
        <v>88.8</v>
      </c>
      <c r="AD222">
        <f t="shared" si="268"/>
        <v>0</v>
      </c>
      <c r="AE222">
        <f t="shared" si="269"/>
        <v>0</v>
      </c>
      <c r="AF222">
        <f t="shared" si="270"/>
        <v>0</v>
      </c>
      <c r="AG222">
        <f t="shared" si="245"/>
        <v>0</v>
      </c>
      <c r="AH222">
        <f t="shared" si="271"/>
        <v>0</v>
      </c>
      <c r="AI222">
        <f t="shared" si="272"/>
        <v>0</v>
      </c>
      <c r="AJ222">
        <f t="shared" si="246"/>
        <v>0</v>
      </c>
      <c r="AK222">
        <v>88.8</v>
      </c>
      <c r="AL222">
        <v>88.8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85</v>
      </c>
      <c r="AU222">
        <v>65</v>
      </c>
      <c r="AV222">
        <v>1</v>
      </c>
      <c r="AW222">
        <v>1</v>
      </c>
      <c r="AZ222">
        <v>6.11</v>
      </c>
      <c r="BA222">
        <v>1</v>
      </c>
      <c r="BB222">
        <v>1</v>
      </c>
      <c r="BC222">
        <v>6.11</v>
      </c>
      <c r="BD222" t="s">
        <v>1069</v>
      </c>
      <c r="BE222" t="s">
        <v>1069</v>
      </c>
      <c r="BF222" t="s">
        <v>1069</v>
      </c>
      <c r="BG222" t="s">
        <v>1069</v>
      </c>
      <c r="BH222">
        <v>3</v>
      </c>
      <c r="BI222">
        <v>1</v>
      </c>
      <c r="BJ222" t="s">
        <v>828</v>
      </c>
      <c r="BM222">
        <v>67001</v>
      </c>
      <c r="BN222">
        <v>0</v>
      </c>
      <c r="BO222" t="s">
        <v>1069</v>
      </c>
      <c r="BP222">
        <v>0</v>
      </c>
      <c r="BQ222">
        <v>6</v>
      </c>
      <c r="BR222">
        <v>0</v>
      </c>
      <c r="BS222">
        <v>1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1069</v>
      </c>
      <c r="BZ222">
        <v>85</v>
      </c>
      <c r="CA222">
        <v>65</v>
      </c>
      <c r="CE222">
        <v>0</v>
      </c>
      <c r="CF222">
        <v>0</v>
      </c>
      <c r="CG222">
        <v>0</v>
      </c>
      <c r="CM222">
        <v>0</v>
      </c>
      <c r="CN222" t="s">
        <v>1069</v>
      </c>
      <c r="CO222">
        <v>0</v>
      </c>
      <c r="CP222">
        <f t="shared" si="247"/>
        <v>162.77000000000001</v>
      </c>
      <c r="CQ222">
        <f t="shared" si="248"/>
        <v>542.56799999999998</v>
      </c>
      <c r="CR222">
        <f t="shared" si="249"/>
        <v>0</v>
      </c>
      <c r="CS222">
        <f t="shared" si="250"/>
        <v>0</v>
      </c>
      <c r="CT222">
        <f t="shared" si="251"/>
        <v>0</v>
      </c>
      <c r="CU222">
        <f t="shared" si="252"/>
        <v>0</v>
      </c>
      <c r="CV222">
        <f t="shared" si="253"/>
        <v>0</v>
      </c>
      <c r="CW222">
        <f t="shared" si="254"/>
        <v>0</v>
      </c>
      <c r="CX222">
        <f t="shared" si="255"/>
        <v>0</v>
      </c>
      <c r="CY222">
        <f t="shared" si="256"/>
        <v>0</v>
      </c>
      <c r="CZ222">
        <f t="shared" si="257"/>
        <v>0</v>
      </c>
      <c r="DC222" t="s">
        <v>1069</v>
      </c>
      <c r="DD222" t="s">
        <v>1069</v>
      </c>
      <c r="DE222" t="s">
        <v>1069</v>
      </c>
      <c r="DF222" t="s">
        <v>1069</v>
      </c>
      <c r="DG222" t="s">
        <v>1069</v>
      </c>
      <c r="DH222" t="s">
        <v>1069</v>
      </c>
      <c r="DI222" t="s">
        <v>1069</v>
      </c>
      <c r="DJ222" t="s">
        <v>1069</v>
      </c>
      <c r="DK222" t="s">
        <v>1069</v>
      </c>
      <c r="DL222" t="s">
        <v>1069</v>
      </c>
      <c r="DM222" t="s">
        <v>1069</v>
      </c>
      <c r="DN222">
        <v>0</v>
      </c>
      <c r="DO222">
        <v>0</v>
      </c>
      <c r="DP222">
        <v>1</v>
      </c>
      <c r="DQ222">
        <v>1</v>
      </c>
      <c r="DU222">
        <v>1010</v>
      </c>
      <c r="DV222" t="s">
        <v>827</v>
      </c>
      <c r="DW222" t="s">
        <v>827</v>
      </c>
      <c r="DX222">
        <v>10</v>
      </c>
      <c r="EE222">
        <v>27029148</v>
      </c>
      <c r="EF222">
        <v>6</v>
      </c>
      <c r="EG222" t="s">
        <v>1107</v>
      </c>
      <c r="EH222">
        <v>0</v>
      </c>
      <c r="EI222" t="s">
        <v>1069</v>
      </c>
      <c r="EJ222">
        <v>1</v>
      </c>
      <c r="EK222">
        <v>67001</v>
      </c>
      <c r="EL222" t="s">
        <v>822</v>
      </c>
      <c r="EM222" t="s">
        <v>823</v>
      </c>
      <c r="EO222" t="s">
        <v>1069</v>
      </c>
      <c r="EQ222">
        <v>0</v>
      </c>
      <c r="ER222">
        <v>88.8</v>
      </c>
      <c r="ES222">
        <v>88.8</v>
      </c>
      <c r="ET222">
        <v>0</v>
      </c>
      <c r="EU222">
        <v>0</v>
      </c>
      <c r="EV222">
        <v>0</v>
      </c>
      <c r="EW222">
        <v>0</v>
      </c>
      <c r="EX222">
        <v>0</v>
      </c>
      <c r="FQ222">
        <v>0</v>
      </c>
      <c r="FR222">
        <f t="shared" si="258"/>
        <v>0</v>
      </c>
      <c r="FS222">
        <v>0</v>
      </c>
      <c r="FX222">
        <v>85</v>
      </c>
      <c r="FY222">
        <v>65</v>
      </c>
      <c r="GA222" t="s">
        <v>1069</v>
      </c>
      <c r="GD222">
        <v>0</v>
      </c>
      <c r="GF222">
        <v>1358722138</v>
      </c>
      <c r="GG222">
        <v>1</v>
      </c>
      <c r="GH222">
        <v>1</v>
      </c>
      <c r="GI222">
        <v>4</v>
      </c>
      <c r="GJ222">
        <v>0</v>
      </c>
      <c r="GK222">
        <f>ROUND(R222*(R12)/100,2)</f>
        <v>0</v>
      </c>
      <c r="GL222">
        <f t="shared" si="259"/>
        <v>0</v>
      </c>
      <c r="GM222">
        <f t="shared" si="260"/>
        <v>162.77000000000001</v>
      </c>
      <c r="GN222">
        <f t="shared" si="261"/>
        <v>162.77000000000001</v>
      </c>
      <c r="GO222">
        <f t="shared" si="262"/>
        <v>0</v>
      </c>
      <c r="GP222">
        <f t="shared" si="263"/>
        <v>0</v>
      </c>
      <c r="GR222">
        <v>0</v>
      </c>
      <c r="GS222">
        <v>3</v>
      </c>
      <c r="GT222">
        <v>0</v>
      </c>
      <c r="GU222" t="s">
        <v>1069</v>
      </c>
      <c r="GV222">
        <f t="shared" si="264"/>
        <v>0</v>
      </c>
      <c r="GW222">
        <v>1</v>
      </c>
      <c r="GX222">
        <f t="shared" si="265"/>
        <v>0</v>
      </c>
      <c r="HA222">
        <v>0</v>
      </c>
      <c r="HB222">
        <v>0</v>
      </c>
      <c r="HC222">
        <f t="shared" si="266"/>
        <v>0</v>
      </c>
      <c r="IK222">
        <v>0</v>
      </c>
    </row>
    <row r="223" spans="1:245">
      <c r="A223">
        <v>18</v>
      </c>
      <c r="B223">
        <v>1</v>
      </c>
      <c r="C223">
        <v>548</v>
      </c>
      <c r="E223" t="s">
        <v>829</v>
      </c>
      <c r="F223" t="s">
        <v>830</v>
      </c>
      <c r="G223" t="s">
        <v>831</v>
      </c>
      <c r="H223" t="s">
        <v>827</v>
      </c>
      <c r="I223">
        <f>I221*J223</f>
        <v>0.4</v>
      </c>
      <c r="J223">
        <v>5.7142857142857144</v>
      </c>
      <c r="O223">
        <f t="shared" si="233"/>
        <v>203.34</v>
      </c>
      <c r="P223">
        <f t="shared" si="234"/>
        <v>203.34</v>
      </c>
      <c r="Q223">
        <f t="shared" si="235"/>
        <v>0</v>
      </c>
      <c r="R223">
        <f t="shared" si="236"/>
        <v>0</v>
      </c>
      <c r="S223">
        <f t="shared" si="237"/>
        <v>0</v>
      </c>
      <c r="T223">
        <f t="shared" si="238"/>
        <v>0</v>
      </c>
      <c r="U223">
        <f t="shared" si="239"/>
        <v>0</v>
      </c>
      <c r="V223">
        <f t="shared" si="240"/>
        <v>0</v>
      </c>
      <c r="W223">
        <f t="shared" si="241"/>
        <v>0</v>
      </c>
      <c r="X223">
        <f t="shared" si="242"/>
        <v>0</v>
      </c>
      <c r="Y223">
        <f t="shared" si="243"/>
        <v>0</v>
      </c>
      <c r="AA223">
        <v>27906248</v>
      </c>
      <c r="AB223">
        <f t="shared" si="244"/>
        <v>83.2</v>
      </c>
      <c r="AC223">
        <f t="shared" si="267"/>
        <v>83.2</v>
      </c>
      <c r="AD223">
        <f t="shared" si="268"/>
        <v>0</v>
      </c>
      <c r="AE223">
        <f t="shared" si="269"/>
        <v>0</v>
      </c>
      <c r="AF223">
        <f t="shared" si="270"/>
        <v>0</v>
      </c>
      <c r="AG223">
        <f t="shared" si="245"/>
        <v>0</v>
      </c>
      <c r="AH223">
        <f t="shared" si="271"/>
        <v>0</v>
      </c>
      <c r="AI223">
        <f t="shared" si="272"/>
        <v>0</v>
      </c>
      <c r="AJ223">
        <f t="shared" si="246"/>
        <v>0</v>
      </c>
      <c r="AK223">
        <v>83.2</v>
      </c>
      <c r="AL223">
        <v>83.2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85</v>
      </c>
      <c r="AU223">
        <v>65</v>
      </c>
      <c r="AV223">
        <v>1</v>
      </c>
      <c r="AW223">
        <v>1</v>
      </c>
      <c r="AZ223">
        <v>6.11</v>
      </c>
      <c r="BA223">
        <v>1</v>
      </c>
      <c r="BB223">
        <v>1</v>
      </c>
      <c r="BC223">
        <v>6.11</v>
      </c>
      <c r="BD223" t="s">
        <v>1069</v>
      </c>
      <c r="BE223" t="s">
        <v>1069</v>
      </c>
      <c r="BF223" t="s">
        <v>1069</v>
      </c>
      <c r="BG223" t="s">
        <v>1069</v>
      </c>
      <c r="BH223">
        <v>3</v>
      </c>
      <c r="BI223">
        <v>1</v>
      </c>
      <c r="BJ223" t="s">
        <v>832</v>
      </c>
      <c r="BM223">
        <v>67001</v>
      </c>
      <c r="BN223">
        <v>0</v>
      </c>
      <c r="BO223" t="s">
        <v>1069</v>
      </c>
      <c r="BP223">
        <v>0</v>
      </c>
      <c r="BQ223">
        <v>6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1069</v>
      </c>
      <c r="BZ223">
        <v>85</v>
      </c>
      <c r="CA223">
        <v>65</v>
      </c>
      <c r="CE223">
        <v>0</v>
      </c>
      <c r="CF223">
        <v>0</v>
      </c>
      <c r="CG223">
        <v>0</v>
      </c>
      <c r="CM223">
        <v>0</v>
      </c>
      <c r="CN223" t="s">
        <v>1069</v>
      </c>
      <c r="CO223">
        <v>0</v>
      </c>
      <c r="CP223">
        <f t="shared" si="247"/>
        <v>203.34</v>
      </c>
      <c r="CQ223">
        <f t="shared" si="248"/>
        <v>508.35200000000003</v>
      </c>
      <c r="CR223">
        <f t="shared" si="249"/>
        <v>0</v>
      </c>
      <c r="CS223">
        <f t="shared" si="250"/>
        <v>0</v>
      </c>
      <c r="CT223">
        <f t="shared" si="251"/>
        <v>0</v>
      </c>
      <c r="CU223">
        <f t="shared" si="252"/>
        <v>0</v>
      </c>
      <c r="CV223">
        <f t="shared" si="253"/>
        <v>0</v>
      </c>
      <c r="CW223">
        <f t="shared" si="254"/>
        <v>0</v>
      </c>
      <c r="CX223">
        <f t="shared" si="255"/>
        <v>0</v>
      </c>
      <c r="CY223">
        <f t="shared" si="256"/>
        <v>0</v>
      </c>
      <c r="CZ223">
        <f t="shared" si="257"/>
        <v>0</v>
      </c>
      <c r="DC223" t="s">
        <v>1069</v>
      </c>
      <c r="DD223" t="s">
        <v>1069</v>
      </c>
      <c r="DE223" t="s">
        <v>1069</v>
      </c>
      <c r="DF223" t="s">
        <v>1069</v>
      </c>
      <c r="DG223" t="s">
        <v>1069</v>
      </c>
      <c r="DH223" t="s">
        <v>1069</v>
      </c>
      <c r="DI223" t="s">
        <v>1069</v>
      </c>
      <c r="DJ223" t="s">
        <v>1069</v>
      </c>
      <c r="DK223" t="s">
        <v>1069</v>
      </c>
      <c r="DL223" t="s">
        <v>1069</v>
      </c>
      <c r="DM223" t="s">
        <v>1069</v>
      </c>
      <c r="DN223">
        <v>0</v>
      </c>
      <c r="DO223">
        <v>0</v>
      </c>
      <c r="DP223">
        <v>1</v>
      </c>
      <c r="DQ223">
        <v>1</v>
      </c>
      <c r="DU223">
        <v>1010</v>
      </c>
      <c r="DV223" t="s">
        <v>827</v>
      </c>
      <c r="DW223" t="s">
        <v>827</v>
      </c>
      <c r="DX223">
        <v>10</v>
      </c>
      <c r="EE223">
        <v>27029148</v>
      </c>
      <c r="EF223">
        <v>6</v>
      </c>
      <c r="EG223" t="s">
        <v>1107</v>
      </c>
      <c r="EH223">
        <v>0</v>
      </c>
      <c r="EI223" t="s">
        <v>1069</v>
      </c>
      <c r="EJ223">
        <v>1</v>
      </c>
      <c r="EK223">
        <v>67001</v>
      </c>
      <c r="EL223" t="s">
        <v>822</v>
      </c>
      <c r="EM223" t="s">
        <v>823</v>
      </c>
      <c r="EO223" t="s">
        <v>1069</v>
      </c>
      <c r="EQ223">
        <v>0</v>
      </c>
      <c r="ER223">
        <v>83.2</v>
      </c>
      <c r="ES223">
        <v>83.2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258"/>
        <v>0</v>
      </c>
      <c r="FS223">
        <v>0</v>
      </c>
      <c r="FX223">
        <v>85</v>
      </c>
      <c r="FY223">
        <v>65</v>
      </c>
      <c r="GA223" t="s">
        <v>1069</v>
      </c>
      <c r="GD223">
        <v>0</v>
      </c>
      <c r="GF223">
        <v>784460414</v>
      </c>
      <c r="GG223">
        <v>1</v>
      </c>
      <c r="GH223">
        <v>1</v>
      </c>
      <c r="GI223">
        <v>4</v>
      </c>
      <c r="GJ223">
        <v>0</v>
      </c>
      <c r="GK223">
        <f>ROUND(R223*(R12)/100,2)</f>
        <v>0</v>
      </c>
      <c r="GL223">
        <f t="shared" si="259"/>
        <v>0</v>
      </c>
      <c r="GM223">
        <f t="shared" si="260"/>
        <v>203.34</v>
      </c>
      <c r="GN223">
        <f t="shared" si="261"/>
        <v>203.34</v>
      </c>
      <c r="GO223">
        <f t="shared" si="262"/>
        <v>0</v>
      </c>
      <c r="GP223">
        <f t="shared" si="263"/>
        <v>0</v>
      </c>
      <c r="GR223">
        <v>0</v>
      </c>
      <c r="GS223">
        <v>3</v>
      </c>
      <c r="GT223">
        <v>0</v>
      </c>
      <c r="GU223" t="s">
        <v>1069</v>
      </c>
      <c r="GV223">
        <f t="shared" si="264"/>
        <v>0</v>
      </c>
      <c r="GW223">
        <v>1</v>
      </c>
      <c r="GX223">
        <f t="shared" si="265"/>
        <v>0</v>
      </c>
      <c r="HA223">
        <v>0</v>
      </c>
      <c r="HB223">
        <v>0</v>
      </c>
      <c r="HC223">
        <f t="shared" si="266"/>
        <v>0</v>
      </c>
      <c r="IK223">
        <v>0</v>
      </c>
    </row>
    <row r="224" spans="1:245">
      <c r="A224">
        <v>17</v>
      </c>
      <c r="B224">
        <v>1</v>
      </c>
      <c r="C224">
        <f ca="1">ROW(SmtRes!A551)</f>
        <v>551</v>
      </c>
      <c r="D224">
        <f ca="1">ROW(EtalonRes!A540)</f>
        <v>540</v>
      </c>
      <c r="E224" t="s">
        <v>833</v>
      </c>
      <c r="F224" t="s">
        <v>834</v>
      </c>
      <c r="G224" t="s">
        <v>835</v>
      </c>
      <c r="H224" t="s">
        <v>820</v>
      </c>
      <c r="I224">
        <v>7.0000000000000007E-2</v>
      </c>
      <c r="J224">
        <v>0</v>
      </c>
      <c r="O224">
        <f t="shared" si="233"/>
        <v>93.49</v>
      </c>
      <c r="P224">
        <f t="shared" si="234"/>
        <v>0</v>
      </c>
      <c r="Q224">
        <f t="shared" si="235"/>
        <v>0</v>
      </c>
      <c r="R224">
        <f t="shared" si="236"/>
        <v>0</v>
      </c>
      <c r="S224">
        <f t="shared" si="237"/>
        <v>93.49</v>
      </c>
      <c r="T224">
        <f t="shared" si="238"/>
        <v>0</v>
      </c>
      <c r="U224">
        <f t="shared" si="239"/>
        <v>1.6870000000000003</v>
      </c>
      <c r="V224">
        <f t="shared" si="240"/>
        <v>0</v>
      </c>
      <c r="W224">
        <f t="shared" si="241"/>
        <v>0</v>
      </c>
      <c r="X224">
        <f t="shared" si="242"/>
        <v>79.47</v>
      </c>
      <c r="Y224">
        <f t="shared" si="243"/>
        <v>60.77</v>
      </c>
      <c r="AA224">
        <v>27906248</v>
      </c>
      <c r="AB224">
        <f t="shared" si="244"/>
        <v>218.59</v>
      </c>
      <c r="AC224">
        <f t="shared" si="267"/>
        <v>0</v>
      </c>
      <c r="AD224">
        <f t="shared" si="268"/>
        <v>0</v>
      </c>
      <c r="AE224">
        <f t="shared" si="269"/>
        <v>0</v>
      </c>
      <c r="AF224">
        <f t="shared" si="270"/>
        <v>218.59</v>
      </c>
      <c r="AG224">
        <f t="shared" si="245"/>
        <v>0</v>
      </c>
      <c r="AH224">
        <f t="shared" si="271"/>
        <v>24.1</v>
      </c>
      <c r="AI224">
        <f t="shared" si="272"/>
        <v>0</v>
      </c>
      <c r="AJ224">
        <f t="shared" si="246"/>
        <v>0</v>
      </c>
      <c r="AK224">
        <v>218.59</v>
      </c>
      <c r="AL224">
        <v>0</v>
      </c>
      <c r="AM224">
        <v>0</v>
      </c>
      <c r="AN224">
        <v>0</v>
      </c>
      <c r="AO224">
        <v>218.59</v>
      </c>
      <c r="AP224">
        <v>0</v>
      </c>
      <c r="AQ224">
        <v>24.1</v>
      </c>
      <c r="AR224">
        <v>0</v>
      </c>
      <c r="AS224">
        <v>0</v>
      </c>
      <c r="AT224">
        <v>85</v>
      </c>
      <c r="AU224">
        <v>65</v>
      </c>
      <c r="AV224">
        <v>1</v>
      </c>
      <c r="AW224">
        <v>1</v>
      </c>
      <c r="AZ224">
        <v>6.11</v>
      </c>
      <c r="BA224">
        <v>6.11</v>
      </c>
      <c r="BB224">
        <v>6.11</v>
      </c>
      <c r="BC224">
        <v>6.11</v>
      </c>
      <c r="BD224" t="s">
        <v>1069</v>
      </c>
      <c r="BE224" t="s">
        <v>1069</v>
      </c>
      <c r="BF224" t="s">
        <v>1069</v>
      </c>
      <c r="BG224" t="s">
        <v>1069</v>
      </c>
      <c r="BH224">
        <v>0</v>
      </c>
      <c r="BI224">
        <v>1</v>
      </c>
      <c r="BJ224" t="s">
        <v>836</v>
      </c>
      <c r="BM224">
        <v>67001</v>
      </c>
      <c r="BN224">
        <v>0</v>
      </c>
      <c r="BO224" t="s">
        <v>1069</v>
      </c>
      <c r="BP224">
        <v>0</v>
      </c>
      <c r="BQ224">
        <v>6</v>
      </c>
      <c r="BR224">
        <v>0</v>
      </c>
      <c r="BS224">
        <v>6.11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1069</v>
      </c>
      <c r="BZ224">
        <v>85</v>
      </c>
      <c r="CA224">
        <v>65</v>
      </c>
      <c r="CE224">
        <v>0</v>
      </c>
      <c r="CF224">
        <v>0</v>
      </c>
      <c r="CG224">
        <v>0</v>
      </c>
      <c r="CM224">
        <v>0</v>
      </c>
      <c r="CN224" t="s">
        <v>1069</v>
      </c>
      <c r="CO224">
        <v>0</v>
      </c>
      <c r="CP224">
        <f t="shared" si="247"/>
        <v>93.49</v>
      </c>
      <c r="CQ224">
        <f t="shared" si="248"/>
        <v>0</v>
      </c>
      <c r="CR224">
        <f t="shared" si="249"/>
        <v>0</v>
      </c>
      <c r="CS224">
        <f t="shared" si="250"/>
        <v>0</v>
      </c>
      <c r="CT224">
        <f t="shared" si="251"/>
        <v>1335.5849000000001</v>
      </c>
      <c r="CU224">
        <f t="shared" si="252"/>
        <v>0</v>
      </c>
      <c r="CV224">
        <f t="shared" si="253"/>
        <v>24.1</v>
      </c>
      <c r="CW224">
        <f t="shared" si="254"/>
        <v>0</v>
      </c>
      <c r="CX224">
        <f t="shared" si="255"/>
        <v>0</v>
      </c>
      <c r="CY224">
        <f t="shared" si="256"/>
        <v>79.466499999999996</v>
      </c>
      <c r="CZ224">
        <f t="shared" si="257"/>
        <v>60.768499999999996</v>
      </c>
      <c r="DC224" t="s">
        <v>1069</v>
      </c>
      <c r="DD224" t="s">
        <v>1069</v>
      </c>
      <c r="DE224" t="s">
        <v>1069</v>
      </c>
      <c r="DF224" t="s">
        <v>1069</v>
      </c>
      <c r="DG224" t="s">
        <v>1069</v>
      </c>
      <c r="DH224" t="s">
        <v>1069</v>
      </c>
      <c r="DI224" t="s">
        <v>1069</v>
      </c>
      <c r="DJ224" t="s">
        <v>1069</v>
      </c>
      <c r="DK224" t="s">
        <v>1069</v>
      </c>
      <c r="DL224" t="s">
        <v>1069</v>
      </c>
      <c r="DM224" t="s">
        <v>1069</v>
      </c>
      <c r="DN224">
        <v>0</v>
      </c>
      <c r="DO224">
        <v>0</v>
      </c>
      <c r="DP224">
        <v>1</v>
      </c>
      <c r="DQ224">
        <v>1</v>
      </c>
      <c r="DU224">
        <v>1013</v>
      </c>
      <c r="DV224" t="s">
        <v>820</v>
      </c>
      <c r="DW224" t="s">
        <v>820</v>
      </c>
      <c r="DX224">
        <v>1</v>
      </c>
      <c r="EE224">
        <v>27029148</v>
      </c>
      <c r="EF224">
        <v>6</v>
      </c>
      <c r="EG224" t="s">
        <v>1107</v>
      </c>
      <c r="EH224">
        <v>0</v>
      </c>
      <c r="EI224" t="s">
        <v>1069</v>
      </c>
      <c r="EJ224">
        <v>1</v>
      </c>
      <c r="EK224">
        <v>67001</v>
      </c>
      <c r="EL224" t="s">
        <v>822</v>
      </c>
      <c r="EM224" t="s">
        <v>823</v>
      </c>
      <c r="EO224" t="s">
        <v>1069</v>
      </c>
      <c r="EQ224">
        <v>131072</v>
      </c>
      <c r="ER224">
        <v>218.59</v>
      </c>
      <c r="ES224">
        <v>0</v>
      </c>
      <c r="ET224">
        <v>0</v>
      </c>
      <c r="EU224">
        <v>0</v>
      </c>
      <c r="EV224">
        <v>218.59</v>
      </c>
      <c r="EW224">
        <v>24.1</v>
      </c>
      <c r="EX224">
        <v>0</v>
      </c>
      <c r="EY224">
        <v>0</v>
      </c>
      <c r="FQ224">
        <v>0</v>
      </c>
      <c r="FR224">
        <f t="shared" si="258"/>
        <v>0</v>
      </c>
      <c r="FS224">
        <v>0</v>
      </c>
      <c r="FX224">
        <v>85</v>
      </c>
      <c r="FY224">
        <v>65</v>
      </c>
      <c r="GA224" t="s">
        <v>1069</v>
      </c>
      <c r="GD224">
        <v>0</v>
      </c>
      <c r="GF224">
        <v>-99966248</v>
      </c>
      <c r="GG224">
        <v>1</v>
      </c>
      <c r="GH224">
        <v>1</v>
      </c>
      <c r="GI224">
        <v>4</v>
      </c>
      <c r="GJ224">
        <v>0</v>
      </c>
      <c r="GK224">
        <f>ROUND(R224*(R12)/100,2)</f>
        <v>0</v>
      </c>
      <c r="GL224">
        <f t="shared" si="259"/>
        <v>0</v>
      </c>
      <c r="GM224">
        <f t="shared" si="260"/>
        <v>233.73</v>
      </c>
      <c r="GN224">
        <f t="shared" si="261"/>
        <v>233.73</v>
      </c>
      <c r="GO224">
        <f t="shared" si="262"/>
        <v>0</v>
      </c>
      <c r="GP224">
        <f t="shared" si="263"/>
        <v>0</v>
      </c>
      <c r="GR224">
        <v>0</v>
      </c>
      <c r="GS224">
        <v>3</v>
      </c>
      <c r="GT224">
        <v>0</v>
      </c>
      <c r="GU224" t="s">
        <v>1069</v>
      </c>
      <c r="GV224">
        <f t="shared" si="264"/>
        <v>0</v>
      </c>
      <c r="GW224">
        <v>1</v>
      </c>
      <c r="GX224">
        <f t="shared" si="265"/>
        <v>0</v>
      </c>
      <c r="HA224">
        <v>0</v>
      </c>
      <c r="HB224">
        <v>0</v>
      </c>
      <c r="HC224">
        <f t="shared" si="266"/>
        <v>0</v>
      </c>
      <c r="IK224">
        <v>0</v>
      </c>
    </row>
    <row r="225" spans="1:245">
      <c r="A225">
        <v>18</v>
      </c>
      <c r="B225">
        <v>1</v>
      </c>
      <c r="C225">
        <v>551</v>
      </c>
      <c r="E225" t="s">
        <v>837</v>
      </c>
      <c r="F225" t="s">
        <v>838</v>
      </c>
      <c r="G225" t="s">
        <v>839</v>
      </c>
      <c r="H225" t="s">
        <v>185</v>
      </c>
      <c r="I225">
        <f>I224*J225</f>
        <v>0.05</v>
      </c>
      <c r="J225">
        <v>0.7142857142857143</v>
      </c>
      <c r="O225">
        <f t="shared" si="233"/>
        <v>284.73</v>
      </c>
      <c r="P225">
        <f t="shared" si="234"/>
        <v>284.73</v>
      </c>
      <c r="Q225">
        <f t="shared" si="235"/>
        <v>0</v>
      </c>
      <c r="R225">
        <f t="shared" si="236"/>
        <v>0</v>
      </c>
      <c r="S225">
        <f t="shared" si="237"/>
        <v>0</v>
      </c>
      <c r="T225">
        <f t="shared" si="238"/>
        <v>0</v>
      </c>
      <c r="U225">
        <f t="shared" si="239"/>
        <v>0</v>
      </c>
      <c r="V225">
        <f t="shared" si="240"/>
        <v>0</v>
      </c>
      <c r="W225">
        <f t="shared" si="241"/>
        <v>0</v>
      </c>
      <c r="X225">
        <f t="shared" si="242"/>
        <v>0</v>
      </c>
      <c r="Y225">
        <f t="shared" si="243"/>
        <v>0</v>
      </c>
      <c r="AA225">
        <v>27906248</v>
      </c>
      <c r="AB225">
        <f t="shared" si="244"/>
        <v>932</v>
      </c>
      <c r="AC225">
        <f t="shared" si="267"/>
        <v>932</v>
      </c>
      <c r="AD225">
        <f t="shared" si="268"/>
        <v>0</v>
      </c>
      <c r="AE225">
        <f t="shared" si="269"/>
        <v>0</v>
      </c>
      <c r="AF225">
        <f t="shared" si="270"/>
        <v>0</v>
      </c>
      <c r="AG225">
        <f t="shared" si="245"/>
        <v>0</v>
      </c>
      <c r="AH225">
        <f t="shared" si="271"/>
        <v>0</v>
      </c>
      <c r="AI225">
        <f t="shared" si="272"/>
        <v>0</v>
      </c>
      <c r="AJ225">
        <f t="shared" si="246"/>
        <v>0</v>
      </c>
      <c r="AK225">
        <v>932</v>
      </c>
      <c r="AL225">
        <v>932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85</v>
      </c>
      <c r="AU225">
        <v>65</v>
      </c>
      <c r="AV225">
        <v>1</v>
      </c>
      <c r="AW225">
        <v>1</v>
      </c>
      <c r="AZ225">
        <v>6.11</v>
      </c>
      <c r="BA225">
        <v>1</v>
      </c>
      <c r="BB225">
        <v>1</v>
      </c>
      <c r="BC225">
        <v>6.11</v>
      </c>
      <c r="BD225" t="s">
        <v>1069</v>
      </c>
      <c r="BE225" t="s">
        <v>1069</v>
      </c>
      <c r="BF225" t="s">
        <v>1069</v>
      </c>
      <c r="BG225" t="s">
        <v>1069</v>
      </c>
      <c r="BH225">
        <v>3</v>
      </c>
      <c r="BI225">
        <v>1</v>
      </c>
      <c r="BJ225" t="s">
        <v>840</v>
      </c>
      <c r="BM225">
        <v>67001</v>
      </c>
      <c r="BN225">
        <v>0</v>
      </c>
      <c r="BO225" t="s">
        <v>1069</v>
      </c>
      <c r="BP225">
        <v>0</v>
      </c>
      <c r="BQ225">
        <v>6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1069</v>
      </c>
      <c r="BZ225">
        <v>85</v>
      </c>
      <c r="CA225">
        <v>65</v>
      </c>
      <c r="CE225">
        <v>0</v>
      </c>
      <c r="CF225">
        <v>0</v>
      </c>
      <c r="CG225">
        <v>0</v>
      </c>
      <c r="CM225">
        <v>0</v>
      </c>
      <c r="CN225" t="s">
        <v>1069</v>
      </c>
      <c r="CO225">
        <v>0</v>
      </c>
      <c r="CP225">
        <f t="shared" si="247"/>
        <v>284.73</v>
      </c>
      <c r="CQ225">
        <f t="shared" si="248"/>
        <v>5694.52</v>
      </c>
      <c r="CR225">
        <f t="shared" si="249"/>
        <v>0</v>
      </c>
      <c r="CS225">
        <f t="shared" si="250"/>
        <v>0</v>
      </c>
      <c r="CT225">
        <f t="shared" si="251"/>
        <v>0</v>
      </c>
      <c r="CU225">
        <f t="shared" si="252"/>
        <v>0</v>
      </c>
      <c r="CV225">
        <f t="shared" si="253"/>
        <v>0</v>
      </c>
      <c r="CW225">
        <f t="shared" si="254"/>
        <v>0</v>
      </c>
      <c r="CX225">
        <f t="shared" si="255"/>
        <v>0</v>
      </c>
      <c r="CY225">
        <f t="shared" si="256"/>
        <v>0</v>
      </c>
      <c r="CZ225">
        <f t="shared" si="257"/>
        <v>0</v>
      </c>
      <c r="DC225" t="s">
        <v>1069</v>
      </c>
      <c r="DD225" t="s">
        <v>1069</v>
      </c>
      <c r="DE225" t="s">
        <v>1069</v>
      </c>
      <c r="DF225" t="s">
        <v>1069</v>
      </c>
      <c r="DG225" t="s">
        <v>1069</v>
      </c>
      <c r="DH225" t="s">
        <v>1069</v>
      </c>
      <c r="DI225" t="s">
        <v>1069</v>
      </c>
      <c r="DJ225" t="s">
        <v>1069</v>
      </c>
      <c r="DK225" t="s">
        <v>1069</v>
      </c>
      <c r="DL225" t="s">
        <v>1069</v>
      </c>
      <c r="DM225" t="s">
        <v>1069</v>
      </c>
      <c r="DN225">
        <v>0</v>
      </c>
      <c r="DO225">
        <v>0</v>
      </c>
      <c r="DP225">
        <v>1</v>
      </c>
      <c r="DQ225">
        <v>1</v>
      </c>
      <c r="DU225">
        <v>1010</v>
      </c>
      <c r="DV225" t="s">
        <v>185</v>
      </c>
      <c r="DW225" t="s">
        <v>185</v>
      </c>
      <c r="DX225">
        <v>100</v>
      </c>
      <c r="EE225">
        <v>27029148</v>
      </c>
      <c r="EF225">
        <v>6</v>
      </c>
      <c r="EG225" t="s">
        <v>1107</v>
      </c>
      <c r="EH225">
        <v>0</v>
      </c>
      <c r="EI225" t="s">
        <v>1069</v>
      </c>
      <c r="EJ225">
        <v>1</v>
      </c>
      <c r="EK225">
        <v>67001</v>
      </c>
      <c r="EL225" t="s">
        <v>822</v>
      </c>
      <c r="EM225" t="s">
        <v>823</v>
      </c>
      <c r="EO225" t="s">
        <v>1069</v>
      </c>
      <c r="EQ225">
        <v>0</v>
      </c>
      <c r="ER225">
        <v>932</v>
      </c>
      <c r="ES225">
        <v>932</v>
      </c>
      <c r="ET225">
        <v>0</v>
      </c>
      <c r="EU225">
        <v>0</v>
      </c>
      <c r="EV225">
        <v>0</v>
      </c>
      <c r="EW225">
        <v>0</v>
      </c>
      <c r="EX225">
        <v>0</v>
      </c>
      <c r="FQ225">
        <v>0</v>
      </c>
      <c r="FR225">
        <f t="shared" si="258"/>
        <v>0</v>
      </c>
      <c r="FS225">
        <v>0</v>
      </c>
      <c r="FX225">
        <v>85</v>
      </c>
      <c r="FY225">
        <v>65</v>
      </c>
      <c r="GA225" t="s">
        <v>1069</v>
      </c>
      <c r="GD225">
        <v>0</v>
      </c>
      <c r="GF225">
        <v>-2124591968</v>
      </c>
      <c r="GG225">
        <v>1</v>
      </c>
      <c r="GH225">
        <v>1</v>
      </c>
      <c r="GI225">
        <v>4</v>
      </c>
      <c r="GJ225">
        <v>0</v>
      </c>
      <c r="GK225">
        <f>ROUND(R225*(R12)/100,2)</f>
        <v>0</v>
      </c>
      <c r="GL225">
        <f t="shared" si="259"/>
        <v>0</v>
      </c>
      <c r="GM225">
        <f t="shared" si="260"/>
        <v>284.73</v>
      </c>
      <c r="GN225">
        <f t="shared" si="261"/>
        <v>284.73</v>
      </c>
      <c r="GO225">
        <f t="shared" si="262"/>
        <v>0</v>
      </c>
      <c r="GP225">
        <f t="shared" si="263"/>
        <v>0</v>
      </c>
      <c r="GR225">
        <v>0</v>
      </c>
      <c r="GS225">
        <v>3</v>
      </c>
      <c r="GT225">
        <v>0</v>
      </c>
      <c r="GU225" t="s">
        <v>1069</v>
      </c>
      <c r="GV225">
        <f t="shared" si="264"/>
        <v>0</v>
      </c>
      <c r="GW225">
        <v>1</v>
      </c>
      <c r="GX225">
        <f t="shared" si="265"/>
        <v>0</v>
      </c>
      <c r="HA225">
        <v>0</v>
      </c>
      <c r="HB225">
        <v>0</v>
      </c>
      <c r="HC225">
        <f t="shared" si="266"/>
        <v>0</v>
      </c>
      <c r="IK225">
        <v>0</v>
      </c>
    </row>
    <row r="226" spans="1:245">
      <c r="A226">
        <v>18</v>
      </c>
      <c r="B226">
        <v>1</v>
      </c>
      <c r="C226">
        <v>550</v>
      </c>
      <c r="E226" t="s">
        <v>841</v>
      </c>
      <c r="F226" t="s">
        <v>842</v>
      </c>
      <c r="G226" t="s">
        <v>843</v>
      </c>
      <c r="H226" t="s">
        <v>185</v>
      </c>
      <c r="I226">
        <f>I224*J226</f>
        <v>0.02</v>
      </c>
      <c r="J226">
        <v>0.2857142857142857</v>
      </c>
      <c r="O226">
        <f t="shared" si="233"/>
        <v>105.46</v>
      </c>
      <c r="P226">
        <f t="shared" si="234"/>
        <v>105.46</v>
      </c>
      <c r="Q226">
        <f t="shared" si="235"/>
        <v>0</v>
      </c>
      <c r="R226">
        <f t="shared" si="236"/>
        <v>0</v>
      </c>
      <c r="S226">
        <f t="shared" si="237"/>
        <v>0</v>
      </c>
      <c r="T226">
        <f t="shared" si="238"/>
        <v>0</v>
      </c>
      <c r="U226">
        <f t="shared" si="239"/>
        <v>0</v>
      </c>
      <c r="V226">
        <f t="shared" si="240"/>
        <v>0</v>
      </c>
      <c r="W226">
        <f t="shared" si="241"/>
        <v>0</v>
      </c>
      <c r="X226">
        <f t="shared" si="242"/>
        <v>0</v>
      </c>
      <c r="Y226">
        <f t="shared" si="243"/>
        <v>0</v>
      </c>
      <c r="AA226">
        <v>27906248</v>
      </c>
      <c r="AB226">
        <f t="shared" si="244"/>
        <v>863</v>
      </c>
      <c r="AC226">
        <f t="shared" si="267"/>
        <v>863</v>
      </c>
      <c r="AD226">
        <f t="shared" si="268"/>
        <v>0</v>
      </c>
      <c r="AE226">
        <f t="shared" si="269"/>
        <v>0</v>
      </c>
      <c r="AF226">
        <f t="shared" si="270"/>
        <v>0</v>
      </c>
      <c r="AG226">
        <f t="shared" si="245"/>
        <v>0</v>
      </c>
      <c r="AH226">
        <f t="shared" si="271"/>
        <v>0</v>
      </c>
      <c r="AI226">
        <f t="shared" si="272"/>
        <v>0</v>
      </c>
      <c r="AJ226">
        <f t="shared" si="246"/>
        <v>0</v>
      </c>
      <c r="AK226">
        <v>863</v>
      </c>
      <c r="AL226">
        <v>863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85</v>
      </c>
      <c r="AU226">
        <v>65</v>
      </c>
      <c r="AV226">
        <v>1</v>
      </c>
      <c r="AW226">
        <v>1</v>
      </c>
      <c r="AZ226">
        <v>6.11</v>
      </c>
      <c r="BA226">
        <v>1</v>
      </c>
      <c r="BB226">
        <v>1</v>
      </c>
      <c r="BC226">
        <v>6.11</v>
      </c>
      <c r="BD226" t="s">
        <v>1069</v>
      </c>
      <c r="BE226" t="s">
        <v>1069</v>
      </c>
      <c r="BF226" t="s">
        <v>1069</v>
      </c>
      <c r="BG226" t="s">
        <v>1069</v>
      </c>
      <c r="BH226">
        <v>3</v>
      </c>
      <c r="BI226">
        <v>1</v>
      </c>
      <c r="BJ226" t="s">
        <v>844</v>
      </c>
      <c r="BM226">
        <v>67001</v>
      </c>
      <c r="BN226">
        <v>0</v>
      </c>
      <c r="BO226" t="s">
        <v>1069</v>
      </c>
      <c r="BP226">
        <v>0</v>
      </c>
      <c r="BQ226">
        <v>6</v>
      </c>
      <c r="BR226">
        <v>0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1069</v>
      </c>
      <c r="BZ226">
        <v>85</v>
      </c>
      <c r="CA226">
        <v>65</v>
      </c>
      <c r="CE226">
        <v>0</v>
      </c>
      <c r="CF226">
        <v>0</v>
      </c>
      <c r="CG226">
        <v>0</v>
      </c>
      <c r="CM226">
        <v>0</v>
      </c>
      <c r="CN226" t="s">
        <v>1069</v>
      </c>
      <c r="CO226">
        <v>0</v>
      </c>
      <c r="CP226">
        <f t="shared" si="247"/>
        <v>105.46</v>
      </c>
      <c r="CQ226">
        <f t="shared" si="248"/>
        <v>5272.93</v>
      </c>
      <c r="CR226">
        <f t="shared" si="249"/>
        <v>0</v>
      </c>
      <c r="CS226">
        <f t="shared" si="250"/>
        <v>0</v>
      </c>
      <c r="CT226">
        <f t="shared" si="251"/>
        <v>0</v>
      </c>
      <c r="CU226">
        <f t="shared" si="252"/>
        <v>0</v>
      </c>
      <c r="CV226">
        <f t="shared" si="253"/>
        <v>0</v>
      </c>
      <c r="CW226">
        <f t="shared" si="254"/>
        <v>0</v>
      </c>
      <c r="CX226">
        <f t="shared" si="255"/>
        <v>0</v>
      </c>
      <c r="CY226">
        <f t="shared" si="256"/>
        <v>0</v>
      </c>
      <c r="CZ226">
        <f t="shared" si="257"/>
        <v>0</v>
      </c>
      <c r="DC226" t="s">
        <v>1069</v>
      </c>
      <c r="DD226" t="s">
        <v>1069</v>
      </c>
      <c r="DE226" t="s">
        <v>1069</v>
      </c>
      <c r="DF226" t="s">
        <v>1069</v>
      </c>
      <c r="DG226" t="s">
        <v>1069</v>
      </c>
      <c r="DH226" t="s">
        <v>1069</v>
      </c>
      <c r="DI226" t="s">
        <v>1069</v>
      </c>
      <c r="DJ226" t="s">
        <v>1069</v>
      </c>
      <c r="DK226" t="s">
        <v>1069</v>
      </c>
      <c r="DL226" t="s">
        <v>1069</v>
      </c>
      <c r="DM226" t="s">
        <v>1069</v>
      </c>
      <c r="DN226">
        <v>0</v>
      </c>
      <c r="DO226">
        <v>0</v>
      </c>
      <c r="DP226">
        <v>1</v>
      </c>
      <c r="DQ226">
        <v>1</v>
      </c>
      <c r="DU226">
        <v>1010</v>
      </c>
      <c r="DV226" t="s">
        <v>185</v>
      </c>
      <c r="DW226" t="s">
        <v>185</v>
      </c>
      <c r="DX226">
        <v>100</v>
      </c>
      <c r="EE226">
        <v>27029148</v>
      </c>
      <c r="EF226">
        <v>6</v>
      </c>
      <c r="EG226" t="s">
        <v>1107</v>
      </c>
      <c r="EH226">
        <v>0</v>
      </c>
      <c r="EI226" t="s">
        <v>1069</v>
      </c>
      <c r="EJ226">
        <v>1</v>
      </c>
      <c r="EK226">
        <v>67001</v>
      </c>
      <c r="EL226" t="s">
        <v>822</v>
      </c>
      <c r="EM226" t="s">
        <v>823</v>
      </c>
      <c r="EO226" t="s">
        <v>1069</v>
      </c>
      <c r="EQ226">
        <v>0</v>
      </c>
      <c r="ER226">
        <v>863</v>
      </c>
      <c r="ES226">
        <v>863</v>
      </c>
      <c r="ET226">
        <v>0</v>
      </c>
      <c r="EU226">
        <v>0</v>
      </c>
      <c r="EV226">
        <v>0</v>
      </c>
      <c r="EW226">
        <v>0</v>
      </c>
      <c r="EX226">
        <v>0</v>
      </c>
      <c r="FQ226">
        <v>0</v>
      </c>
      <c r="FR226">
        <f t="shared" si="258"/>
        <v>0</v>
      </c>
      <c r="FS226">
        <v>0</v>
      </c>
      <c r="FX226">
        <v>85</v>
      </c>
      <c r="FY226">
        <v>65</v>
      </c>
      <c r="GA226" t="s">
        <v>1069</v>
      </c>
      <c r="GD226">
        <v>0</v>
      </c>
      <c r="GF226">
        <v>1728305189</v>
      </c>
      <c r="GG226">
        <v>1</v>
      </c>
      <c r="GH226">
        <v>1</v>
      </c>
      <c r="GI226">
        <v>4</v>
      </c>
      <c r="GJ226">
        <v>0</v>
      </c>
      <c r="GK226">
        <f>ROUND(R226*(R12)/100,2)</f>
        <v>0</v>
      </c>
      <c r="GL226">
        <f t="shared" si="259"/>
        <v>0</v>
      </c>
      <c r="GM226">
        <f t="shared" si="260"/>
        <v>105.46</v>
      </c>
      <c r="GN226">
        <f t="shared" si="261"/>
        <v>105.46</v>
      </c>
      <c r="GO226">
        <f t="shared" si="262"/>
        <v>0</v>
      </c>
      <c r="GP226">
        <f t="shared" si="263"/>
        <v>0</v>
      </c>
      <c r="GR226">
        <v>0</v>
      </c>
      <c r="GS226">
        <v>3</v>
      </c>
      <c r="GT226">
        <v>0</v>
      </c>
      <c r="GU226" t="s">
        <v>1069</v>
      </c>
      <c r="GV226">
        <f t="shared" si="264"/>
        <v>0</v>
      </c>
      <c r="GW226">
        <v>1</v>
      </c>
      <c r="GX226">
        <f t="shared" si="265"/>
        <v>0</v>
      </c>
      <c r="HA226">
        <v>0</v>
      </c>
      <c r="HB226">
        <v>0</v>
      </c>
      <c r="HC226">
        <f t="shared" si="266"/>
        <v>0</v>
      </c>
      <c r="IK226">
        <v>0</v>
      </c>
    </row>
    <row r="227" spans="1:245">
      <c r="A227">
        <v>17</v>
      </c>
      <c r="B227">
        <v>1</v>
      </c>
      <c r="C227">
        <f ca="1">ROW(SmtRes!A563)</f>
        <v>563</v>
      </c>
      <c r="D227">
        <f ca="1">ROW(EtalonRes!A551)</f>
        <v>551</v>
      </c>
      <c r="E227" t="s">
        <v>845</v>
      </c>
      <c r="F227" t="s">
        <v>846</v>
      </c>
      <c r="G227" t="s">
        <v>847</v>
      </c>
      <c r="H227" t="s">
        <v>810</v>
      </c>
      <c r="I227">
        <v>1</v>
      </c>
      <c r="J227">
        <v>0</v>
      </c>
      <c r="O227">
        <f t="shared" si="233"/>
        <v>342.34</v>
      </c>
      <c r="P227">
        <f t="shared" si="234"/>
        <v>223.56</v>
      </c>
      <c r="Q227">
        <f t="shared" si="235"/>
        <v>10.88</v>
      </c>
      <c r="R227">
        <f t="shared" si="236"/>
        <v>1.59</v>
      </c>
      <c r="S227">
        <f t="shared" si="237"/>
        <v>107.9</v>
      </c>
      <c r="T227">
        <f t="shared" si="238"/>
        <v>0</v>
      </c>
      <c r="U227">
        <f t="shared" si="239"/>
        <v>1.78</v>
      </c>
      <c r="V227">
        <f t="shared" si="240"/>
        <v>0.02</v>
      </c>
      <c r="W227">
        <f t="shared" si="241"/>
        <v>0</v>
      </c>
      <c r="X227">
        <f t="shared" si="242"/>
        <v>104.02</v>
      </c>
      <c r="Y227">
        <f t="shared" si="243"/>
        <v>71.17</v>
      </c>
      <c r="AA227">
        <v>27906248</v>
      </c>
      <c r="AB227">
        <f t="shared" si="244"/>
        <v>56.03</v>
      </c>
      <c r="AC227">
        <f t="shared" si="267"/>
        <v>36.590000000000003</v>
      </c>
      <c r="AD227">
        <f t="shared" si="268"/>
        <v>1.78</v>
      </c>
      <c r="AE227">
        <f t="shared" si="269"/>
        <v>0.26</v>
      </c>
      <c r="AF227">
        <f t="shared" si="270"/>
        <v>17.66</v>
      </c>
      <c r="AG227">
        <f t="shared" si="245"/>
        <v>0</v>
      </c>
      <c r="AH227">
        <f t="shared" si="271"/>
        <v>1.78</v>
      </c>
      <c r="AI227">
        <f t="shared" si="272"/>
        <v>0.02</v>
      </c>
      <c r="AJ227">
        <f t="shared" si="246"/>
        <v>0</v>
      </c>
      <c r="AK227">
        <v>56.03</v>
      </c>
      <c r="AL227">
        <v>36.590000000000003</v>
      </c>
      <c r="AM227">
        <v>1.78</v>
      </c>
      <c r="AN227">
        <v>0.26</v>
      </c>
      <c r="AO227">
        <v>17.66</v>
      </c>
      <c r="AP227">
        <v>0</v>
      </c>
      <c r="AQ227">
        <v>1.78</v>
      </c>
      <c r="AR227">
        <v>0.02</v>
      </c>
      <c r="AS227">
        <v>0</v>
      </c>
      <c r="AT227">
        <v>95</v>
      </c>
      <c r="AU227">
        <v>65</v>
      </c>
      <c r="AV227">
        <v>1</v>
      </c>
      <c r="AW227">
        <v>1</v>
      </c>
      <c r="AZ227">
        <v>6.11</v>
      </c>
      <c r="BA227">
        <v>6.11</v>
      </c>
      <c r="BB227">
        <v>6.11</v>
      </c>
      <c r="BC227">
        <v>6.11</v>
      </c>
      <c r="BD227" t="s">
        <v>1069</v>
      </c>
      <c r="BE227" t="s">
        <v>1069</v>
      </c>
      <c r="BF227" t="s">
        <v>1069</v>
      </c>
      <c r="BG227" t="s">
        <v>1069</v>
      </c>
      <c r="BH227">
        <v>0</v>
      </c>
      <c r="BI227">
        <v>2</v>
      </c>
      <c r="BJ227" t="s">
        <v>848</v>
      </c>
      <c r="BM227">
        <v>108001</v>
      </c>
      <c r="BN227">
        <v>0</v>
      </c>
      <c r="BO227" t="s">
        <v>1069</v>
      </c>
      <c r="BP227">
        <v>0</v>
      </c>
      <c r="BQ227">
        <v>3</v>
      </c>
      <c r="BR227">
        <v>0</v>
      </c>
      <c r="BS227">
        <v>6.11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1069</v>
      </c>
      <c r="BZ227">
        <v>95</v>
      </c>
      <c r="CA227">
        <v>65</v>
      </c>
      <c r="CE227">
        <v>0</v>
      </c>
      <c r="CF227">
        <v>0</v>
      </c>
      <c r="CG227">
        <v>0</v>
      </c>
      <c r="CM227">
        <v>0</v>
      </c>
      <c r="CN227" t="s">
        <v>1069</v>
      </c>
      <c r="CO227">
        <v>0</v>
      </c>
      <c r="CP227">
        <f t="shared" si="247"/>
        <v>342.34000000000003</v>
      </c>
      <c r="CQ227">
        <f t="shared" si="248"/>
        <v>223.56490000000002</v>
      </c>
      <c r="CR227">
        <f t="shared" si="249"/>
        <v>10.8758</v>
      </c>
      <c r="CS227">
        <f t="shared" si="250"/>
        <v>1.5886000000000002</v>
      </c>
      <c r="CT227">
        <f t="shared" si="251"/>
        <v>107.90260000000001</v>
      </c>
      <c r="CU227">
        <f t="shared" si="252"/>
        <v>0</v>
      </c>
      <c r="CV227">
        <f t="shared" si="253"/>
        <v>1.78</v>
      </c>
      <c r="CW227">
        <f t="shared" si="254"/>
        <v>0.02</v>
      </c>
      <c r="CX227">
        <f t="shared" si="255"/>
        <v>0</v>
      </c>
      <c r="CY227">
        <f t="shared" si="256"/>
        <v>104.01550000000002</v>
      </c>
      <c r="CZ227">
        <f t="shared" si="257"/>
        <v>71.168500000000009</v>
      </c>
      <c r="DC227" t="s">
        <v>1069</v>
      </c>
      <c r="DD227" t="s">
        <v>1069</v>
      </c>
      <c r="DE227" t="s">
        <v>1069</v>
      </c>
      <c r="DF227" t="s">
        <v>1069</v>
      </c>
      <c r="DG227" t="s">
        <v>1069</v>
      </c>
      <c r="DH227" t="s">
        <v>1069</v>
      </c>
      <c r="DI227" t="s">
        <v>1069</v>
      </c>
      <c r="DJ227" t="s">
        <v>1069</v>
      </c>
      <c r="DK227" t="s">
        <v>1069</v>
      </c>
      <c r="DL227" t="s">
        <v>1069</v>
      </c>
      <c r="DM227" t="s">
        <v>1069</v>
      </c>
      <c r="DN227">
        <v>0</v>
      </c>
      <c r="DO227">
        <v>0</v>
      </c>
      <c r="DP227">
        <v>1</v>
      </c>
      <c r="DQ227">
        <v>1</v>
      </c>
      <c r="DU227">
        <v>1013</v>
      </c>
      <c r="DV227" t="s">
        <v>810</v>
      </c>
      <c r="DW227" t="s">
        <v>810</v>
      </c>
      <c r="DX227">
        <v>1</v>
      </c>
      <c r="EE227">
        <v>27028906</v>
      </c>
      <c r="EF227">
        <v>3</v>
      </c>
      <c r="EG227" t="s">
        <v>813</v>
      </c>
      <c r="EH227">
        <v>0</v>
      </c>
      <c r="EI227" t="s">
        <v>1069</v>
      </c>
      <c r="EJ227">
        <v>2</v>
      </c>
      <c r="EK227">
        <v>108001</v>
      </c>
      <c r="EL227" t="s">
        <v>814</v>
      </c>
      <c r="EM227" t="s">
        <v>815</v>
      </c>
      <c r="EO227" t="s">
        <v>1069</v>
      </c>
      <c r="EQ227">
        <v>131072</v>
      </c>
      <c r="ER227">
        <v>56.03</v>
      </c>
      <c r="ES227">
        <v>36.590000000000003</v>
      </c>
      <c r="ET227">
        <v>1.78</v>
      </c>
      <c r="EU227">
        <v>0.26</v>
      </c>
      <c r="EV227">
        <v>17.66</v>
      </c>
      <c r="EW227">
        <v>1.78</v>
      </c>
      <c r="EX227">
        <v>0.02</v>
      </c>
      <c r="EY227">
        <v>0</v>
      </c>
      <c r="FQ227">
        <v>0</v>
      </c>
      <c r="FR227">
        <f t="shared" si="258"/>
        <v>0</v>
      </c>
      <c r="FS227">
        <v>0</v>
      </c>
      <c r="FX227">
        <v>95</v>
      </c>
      <c r="FY227">
        <v>65</v>
      </c>
      <c r="GA227" t="s">
        <v>1069</v>
      </c>
      <c r="GD227">
        <v>0</v>
      </c>
      <c r="GF227">
        <v>-1647969910</v>
      </c>
      <c r="GG227">
        <v>1</v>
      </c>
      <c r="GH227">
        <v>1</v>
      </c>
      <c r="GI227">
        <v>4</v>
      </c>
      <c r="GJ227">
        <v>0</v>
      </c>
      <c r="GK227">
        <f>ROUND(R227*(R12)/100,2)</f>
        <v>0</v>
      </c>
      <c r="GL227">
        <f t="shared" si="259"/>
        <v>0</v>
      </c>
      <c r="GM227">
        <f t="shared" si="260"/>
        <v>517.53</v>
      </c>
      <c r="GN227">
        <f t="shared" si="261"/>
        <v>0</v>
      </c>
      <c r="GO227">
        <f t="shared" si="262"/>
        <v>517.53</v>
      </c>
      <c r="GP227">
        <f t="shared" si="263"/>
        <v>0</v>
      </c>
      <c r="GR227">
        <v>0</v>
      </c>
      <c r="GS227">
        <v>3</v>
      </c>
      <c r="GT227">
        <v>0</v>
      </c>
      <c r="GU227" t="s">
        <v>1069</v>
      </c>
      <c r="GV227">
        <f t="shared" si="264"/>
        <v>0</v>
      </c>
      <c r="GW227">
        <v>1</v>
      </c>
      <c r="GX227">
        <f t="shared" si="265"/>
        <v>0</v>
      </c>
      <c r="HA227">
        <v>0</v>
      </c>
      <c r="HB227">
        <v>0</v>
      </c>
      <c r="HC227">
        <f t="shared" si="266"/>
        <v>0</v>
      </c>
      <c r="IK227">
        <v>0</v>
      </c>
    </row>
    <row r="228" spans="1:245">
      <c r="A228">
        <v>18</v>
      </c>
      <c r="B228">
        <v>1</v>
      </c>
      <c r="C228">
        <v>562</v>
      </c>
      <c r="E228" t="s">
        <v>849</v>
      </c>
      <c r="F228" t="s">
        <v>850</v>
      </c>
      <c r="G228" t="s">
        <v>851</v>
      </c>
      <c r="H228" t="s">
        <v>1519</v>
      </c>
      <c r="I228">
        <f>I227*J228</f>
        <v>1</v>
      </c>
      <c r="J228">
        <v>1</v>
      </c>
      <c r="O228">
        <f t="shared" si="233"/>
        <v>4250.12</v>
      </c>
      <c r="P228">
        <f t="shared" si="234"/>
        <v>4250.12</v>
      </c>
      <c r="Q228">
        <f t="shared" si="235"/>
        <v>0</v>
      </c>
      <c r="R228">
        <f t="shared" si="236"/>
        <v>0</v>
      </c>
      <c r="S228">
        <f t="shared" si="237"/>
        <v>0</v>
      </c>
      <c r="T228">
        <f t="shared" si="238"/>
        <v>0</v>
      </c>
      <c r="U228">
        <f t="shared" si="239"/>
        <v>0</v>
      </c>
      <c r="V228">
        <f t="shared" si="240"/>
        <v>0</v>
      </c>
      <c r="W228">
        <f t="shared" si="241"/>
        <v>0</v>
      </c>
      <c r="X228">
        <f t="shared" si="242"/>
        <v>0</v>
      </c>
      <c r="Y228">
        <f t="shared" si="243"/>
        <v>0</v>
      </c>
      <c r="AA228">
        <v>27906248</v>
      </c>
      <c r="AB228">
        <f t="shared" si="244"/>
        <v>695.6</v>
      </c>
      <c r="AC228">
        <f t="shared" si="267"/>
        <v>695.6</v>
      </c>
      <c r="AD228">
        <f t="shared" si="268"/>
        <v>0</v>
      </c>
      <c r="AE228">
        <f t="shared" si="269"/>
        <v>0</v>
      </c>
      <c r="AF228">
        <f t="shared" si="270"/>
        <v>0</v>
      </c>
      <c r="AG228">
        <f t="shared" si="245"/>
        <v>0</v>
      </c>
      <c r="AH228">
        <f t="shared" si="271"/>
        <v>0</v>
      </c>
      <c r="AI228">
        <f t="shared" si="272"/>
        <v>0</v>
      </c>
      <c r="AJ228">
        <f t="shared" si="246"/>
        <v>0</v>
      </c>
      <c r="AK228">
        <v>695.6</v>
      </c>
      <c r="AL228">
        <v>695.6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95</v>
      </c>
      <c r="AU228">
        <v>65</v>
      </c>
      <c r="AV228">
        <v>1</v>
      </c>
      <c r="AW228">
        <v>1</v>
      </c>
      <c r="AZ228">
        <v>6.11</v>
      </c>
      <c r="BA228">
        <v>1</v>
      </c>
      <c r="BB228">
        <v>1</v>
      </c>
      <c r="BC228">
        <v>6.11</v>
      </c>
      <c r="BD228" t="s">
        <v>1069</v>
      </c>
      <c r="BE228" t="s">
        <v>1069</v>
      </c>
      <c r="BF228" t="s">
        <v>1069</v>
      </c>
      <c r="BG228" t="s">
        <v>1069</v>
      </c>
      <c r="BH228">
        <v>3</v>
      </c>
      <c r="BI228">
        <v>2</v>
      </c>
      <c r="BJ228" t="s">
        <v>852</v>
      </c>
      <c r="BM228">
        <v>108001</v>
      </c>
      <c r="BN228">
        <v>0</v>
      </c>
      <c r="BO228" t="s">
        <v>1069</v>
      </c>
      <c r="BP228">
        <v>0</v>
      </c>
      <c r="BQ228">
        <v>3</v>
      </c>
      <c r="BR228">
        <v>0</v>
      </c>
      <c r="BS228">
        <v>1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1069</v>
      </c>
      <c r="BZ228">
        <v>95</v>
      </c>
      <c r="CA228">
        <v>65</v>
      </c>
      <c r="CE228">
        <v>0</v>
      </c>
      <c r="CF228">
        <v>0</v>
      </c>
      <c r="CG228">
        <v>0</v>
      </c>
      <c r="CM228">
        <v>0</v>
      </c>
      <c r="CN228" t="s">
        <v>1069</v>
      </c>
      <c r="CO228">
        <v>0</v>
      </c>
      <c r="CP228">
        <f t="shared" si="247"/>
        <v>4250.12</v>
      </c>
      <c r="CQ228">
        <f t="shared" si="248"/>
        <v>4250.116</v>
      </c>
      <c r="CR228">
        <f t="shared" si="249"/>
        <v>0</v>
      </c>
      <c r="CS228">
        <f t="shared" si="250"/>
        <v>0</v>
      </c>
      <c r="CT228">
        <f t="shared" si="251"/>
        <v>0</v>
      </c>
      <c r="CU228">
        <f t="shared" si="252"/>
        <v>0</v>
      </c>
      <c r="CV228">
        <f t="shared" si="253"/>
        <v>0</v>
      </c>
      <c r="CW228">
        <f t="shared" si="254"/>
        <v>0</v>
      </c>
      <c r="CX228">
        <f t="shared" si="255"/>
        <v>0</v>
      </c>
      <c r="CY228">
        <f t="shared" si="256"/>
        <v>0</v>
      </c>
      <c r="CZ228">
        <f t="shared" si="257"/>
        <v>0</v>
      </c>
      <c r="DC228" t="s">
        <v>1069</v>
      </c>
      <c r="DD228" t="s">
        <v>1069</v>
      </c>
      <c r="DE228" t="s">
        <v>1069</v>
      </c>
      <c r="DF228" t="s">
        <v>1069</v>
      </c>
      <c r="DG228" t="s">
        <v>1069</v>
      </c>
      <c r="DH228" t="s">
        <v>1069</v>
      </c>
      <c r="DI228" t="s">
        <v>1069</v>
      </c>
      <c r="DJ228" t="s">
        <v>1069</v>
      </c>
      <c r="DK228" t="s">
        <v>1069</v>
      </c>
      <c r="DL228" t="s">
        <v>1069</v>
      </c>
      <c r="DM228" t="s">
        <v>1069</v>
      </c>
      <c r="DN228">
        <v>0</v>
      </c>
      <c r="DO228">
        <v>0</v>
      </c>
      <c r="DP228">
        <v>1</v>
      </c>
      <c r="DQ228">
        <v>1</v>
      </c>
      <c r="DU228">
        <v>1010</v>
      </c>
      <c r="DV228" t="s">
        <v>1519</v>
      </c>
      <c r="DW228" t="s">
        <v>1519</v>
      </c>
      <c r="DX228">
        <v>1</v>
      </c>
      <c r="EE228">
        <v>27028906</v>
      </c>
      <c r="EF228">
        <v>3</v>
      </c>
      <c r="EG228" t="s">
        <v>813</v>
      </c>
      <c r="EH228">
        <v>0</v>
      </c>
      <c r="EI228" t="s">
        <v>1069</v>
      </c>
      <c r="EJ228">
        <v>2</v>
      </c>
      <c r="EK228">
        <v>108001</v>
      </c>
      <c r="EL228" t="s">
        <v>814</v>
      </c>
      <c r="EM228" t="s">
        <v>815</v>
      </c>
      <c r="EO228" t="s">
        <v>1069</v>
      </c>
      <c r="EQ228">
        <v>0</v>
      </c>
      <c r="ER228">
        <v>695.6</v>
      </c>
      <c r="ES228">
        <v>695.6</v>
      </c>
      <c r="ET228">
        <v>0</v>
      </c>
      <c r="EU228">
        <v>0</v>
      </c>
      <c r="EV228">
        <v>0</v>
      </c>
      <c r="EW228">
        <v>0</v>
      </c>
      <c r="EX228">
        <v>0</v>
      </c>
      <c r="FQ228">
        <v>0</v>
      </c>
      <c r="FR228">
        <f t="shared" si="258"/>
        <v>0</v>
      </c>
      <c r="FS228">
        <v>0</v>
      </c>
      <c r="FX228">
        <v>95</v>
      </c>
      <c r="FY228">
        <v>65</v>
      </c>
      <c r="GA228" t="s">
        <v>1069</v>
      </c>
      <c r="GD228">
        <v>0</v>
      </c>
      <c r="GF228">
        <v>799671844</v>
      </c>
      <c r="GG228">
        <v>1</v>
      </c>
      <c r="GH228">
        <v>1</v>
      </c>
      <c r="GI228">
        <v>4</v>
      </c>
      <c r="GJ228">
        <v>0</v>
      </c>
      <c r="GK228">
        <f>ROUND(R228*(R12)/100,2)</f>
        <v>0</v>
      </c>
      <c r="GL228">
        <f t="shared" si="259"/>
        <v>0</v>
      </c>
      <c r="GM228">
        <f t="shared" si="260"/>
        <v>4250.12</v>
      </c>
      <c r="GN228">
        <f t="shared" si="261"/>
        <v>0</v>
      </c>
      <c r="GO228">
        <f t="shared" si="262"/>
        <v>4250.12</v>
      </c>
      <c r="GP228">
        <f t="shared" si="263"/>
        <v>0</v>
      </c>
      <c r="GR228">
        <v>0</v>
      </c>
      <c r="GS228">
        <v>3</v>
      </c>
      <c r="GT228">
        <v>0</v>
      </c>
      <c r="GU228" t="s">
        <v>1069</v>
      </c>
      <c r="GV228">
        <f t="shared" si="264"/>
        <v>0</v>
      </c>
      <c r="GW228">
        <v>1</v>
      </c>
      <c r="GX228">
        <f t="shared" si="265"/>
        <v>0</v>
      </c>
      <c r="HA228">
        <v>0</v>
      </c>
      <c r="HB228">
        <v>0</v>
      </c>
      <c r="HC228">
        <f t="shared" si="266"/>
        <v>0</v>
      </c>
      <c r="IK228">
        <v>0</v>
      </c>
    </row>
    <row r="229" spans="1:245">
      <c r="A229">
        <v>17</v>
      </c>
      <c r="B229">
        <v>1</v>
      </c>
      <c r="C229">
        <f ca="1">ROW(SmtRes!A579)</f>
        <v>579</v>
      </c>
      <c r="D229">
        <f ca="1">ROW(EtalonRes!A565)</f>
        <v>565</v>
      </c>
      <c r="E229" t="s">
        <v>853</v>
      </c>
      <c r="F229" t="s">
        <v>854</v>
      </c>
      <c r="G229" t="s">
        <v>855</v>
      </c>
      <c r="H229" t="s">
        <v>810</v>
      </c>
      <c r="I229">
        <v>5</v>
      </c>
      <c r="J229">
        <v>0</v>
      </c>
      <c r="O229">
        <f t="shared" si="233"/>
        <v>1099.19</v>
      </c>
      <c r="P229">
        <f t="shared" si="234"/>
        <v>613.75</v>
      </c>
      <c r="Q229">
        <f t="shared" si="235"/>
        <v>32.08</v>
      </c>
      <c r="R229">
        <f t="shared" si="236"/>
        <v>0</v>
      </c>
      <c r="S229">
        <f t="shared" si="237"/>
        <v>453.36</v>
      </c>
      <c r="T229">
        <f t="shared" si="238"/>
        <v>0</v>
      </c>
      <c r="U229">
        <f t="shared" si="239"/>
        <v>7.8000000000000007</v>
      </c>
      <c r="V229">
        <f t="shared" si="240"/>
        <v>0</v>
      </c>
      <c r="W229">
        <f t="shared" si="241"/>
        <v>0</v>
      </c>
      <c r="X229">
        <f t="shared" si="242"/>
        <v>430.69</v>
      </c>
      <c r="Y229">
        <f t="shared" si="243"/>
        <v>294.68</v>
      </c>
      <c r="AA229">
        <v>27906248</v>
      </c>
      <c r="AB229">
        <f t="shared" si="244"/>
        <v>35.979999999999997</v>
      </c>
      <c r="AC229">
        <f t="shared" si="267"/>
        <v>20.09</v>
      </c>
      <c r="AD229">
        <f t="shared" si="268"/>
        <v>1.05</v>
      </c>
      <c r="AE229">
        <f t="shared" si="269"/>
        <v>0</v>
      </c>
      <c r="AF229">
        <f t="shared" si="270"/>
        <v>14.84</v>
      </c>
      <c r="AG229">
        <f t="shared" si="245"/>
        <v>0</v>
      </c>
      <c r="AH229">
        <f t="shared" si="271"/>
        <v>1.56</v>
      </c>
      <c r="AI229">
        <f t="shared" si="272"/>
        <v>0</v>
      </c>
      <c r="AJ229">
        <f t="shared" si="246"/>
        <v>0</v>
      </c>
      <c r="AK229">
        <v>35.979999999999997</v>
      </c>
      <c r="AL229">
        <v>20.09</v>
      </c>
      <c r="AM229">
        <v>1.05</v>
      </c>
      <c r="AN229">
        <v>0</v>
      </c>
      <c r="AO229">
        <v>14.84</v>
      </c>
      <c r="AP229">
        <v>0</v>
      </c>
      <c r="AQ229">
        <v>1.56</v>
      </c>
      <c r="AR229">
        <v>0</v>
      </c>
      <c r="AS229">
        <v>0</v>
      </c>
      <c r="AT229">
        <v>95</v>
      </c>
      <c r="AU229">
        <v>65</v>
      </c>
      <c r="AV229">
        <v>1</v>
      </c>
      <c r="AW229">
        <v>1</v>
      </c>
      <c r="AZ229">
        <v>6.11</v>
      </c>
      <c r="BA229">
        <v>6.11</v>
      </c>
      <c r="BB229">
        <v>6.11</v>
      </c>
      <c r="BC229">
        <v>6.11</v>
      </c>
      <c r="BD229" t="s">
        <v>1069</v>
      </c>
      <c r="BE229" t="s">
        <v>1069</v>
      </c>
      <c r="BF229" t="s">
        <v>1069</v>
      </c>
      <c r="BG229" t="s">
        <v>1069</v>
      </c>
      <c r="BH229">
        <v>0</v>
      </c>
      <c r="BI229">
        <v>2</v>
      </c>
      <c r="BJ229" t="s">
        <v>856</v>
      </c>
      <c r="BM229">
        <v>108001</v>
      </c>
      <c r="BN229">
        <v>0</v>
      </c>
      <c r="BO229" t="s">
        <v>1069</v>
      </c>
      <c r="BP229">
        <v>0</v>
      </c>
      <c r="BQ229">
        <v>3</v>
      </c>
      <c r="BR229">
        <v>0</v>
      </c>
      <c r="BS229">
        <v>6.11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1069</v>
      </c>
      <c r="BZ229">
        <v>95</v>
      </c>
      <c r="CA229">
        <v>65</v>
      </c>
      <c r="CE229">
        <v>0</v>
      </c>
      <c r="CF229">
        <v>0</v>
      </c>
      <c r="CG229">
        <v>0</v>
      </c>
      <c r="CM229">
        <v>0</v>
      </c>
      <c r="CN229" t="s">
        <v>1069</v>
      </c>
      <c r="CO229">
        <v>0</v>
      </c>
      <c r="CP229">
        <f t="shared" si="247"/>
        <v>1099.19</v>
      </c>
      <c r="CQ229">
        <f t="shared" si="248"/>
        <v>122.74990000000001</v>
      </c>
      <c r="CR229">
        <f t="shared" si="249"/>
        <v>6.4155000000000006</v>
      </c>
      <c r="CS229">
        <f t="shared" si="250"/>
        <v>0</v>
      </c>
      <c r="CT229">
        <f t="shared" si="251"/>
        <v>90.67240000000001</v>
      </c>
      <c r="CU229">
        <f t="shared" si="252"/>
        <v>0</v>
      </c>
      <c r="CV229">
        <f t="shared" si="253"/>
        <v>1.56</v>
      </c>
      <c r="CW229">
        <f t="shared" si="254"/>
        <v>0</v>
      </c>
      <c r="CX229">
        <f t="shared" si="255"/>
        <v>0</v>
      </c>
      <c r="CY229">
        <f t="shared" si="256"/>
        <v>430.69200000000006</v>
      </c>
      <c r="CZ229">
        <f t="shared" si="257"/>
        <v>294.68400000000003</v>
      </c>
      <c r="DC229" t="s">
        <v>1069</v>
      </c>
      <c r="DD229" t="s">
        <v>1069</v>
      </c>
      <c r="DE229" t="s">
        <v>1069</v>
      </c>
      <c r="DF229" t="s">
        <v>1069</v>
      </c>
      <c r="DG229" t="s">
        <v>1069</v>
      </c>
      <c r="DH229" t="s">
        <v>1069</v>
      </c>
      <c r="DI229" t="s">
        <v>1069</v>
      </c>
      <c r="DJ229" t="s">
        <v>1069</v>
      </c>
      <c r="DK229" t="s">
        <v>1069</v>
      </c>
      <c r="DL229" t="s">
        <v>1069</v>
      </c>
      <c r="DM229" t="s">
        <v>1069</v>
      </c>
      <c r="DN229">
        <v>0</v>
      </c>
      <c r="DO229">
        <v>0</v>
      </c>
      <c r="DP229">
        <v>1</v>
      </c>
      <c r="DQ229">
        <v>1</v>
      </c>
      <c r="DU229">
        <v>1013</v>
      </c>
      <c r="DV229" t="s">
        <v>810</v>
      </c>
      <c r="DW229" t="s">
        <v>810</v>
      </c>
      <c r="DX229">
        <v>1</v>
      </c>
      <c r="EE229">
        <v>27028906</v>
      </c>
      <c r="EF229">
        <v>3</v>
      </c>
      <c r="EG229" t="s">
        <v>813</v>
      </c>
      <c r="EH229">
        <v>0</v>
      </c>
      <c r="EI229" t="s">
        <v>1069</v>
      </c>
      <c r="EJ229">
        <v>2</v>
      </c>
      <c r="EK229">
        <v>108001</v>
      </c>
      <c r="EL229" t="s">
        <v>814</v>
      </c>
      <c r="EM229" t="s">
        <v>815</v>
      </c>
      <c r="EO229" t="s">
        <v>1069</v>
      </c>
      <c r="EQ229">
        <v>131072</v>
      </c>
      <c r="ER229">
        <v>35.979999999999997</v>
      </c>
      <c r="ES229">
        <v>20.09</v>
      </c>
      <c r="ET229">
        <v>1.05</v>
      </c>
      <c r="EU229">
        <v>0</v>
      </c>
      <c r="EV229">
        <v>14.84</v>
      </c>
      <c r="EW229">
        <v>1.56</v>
      </c>
      <c r="EX229">
        <v>0</v>
      </c>
      <c r="EY229">
        <v>0</v>
      </c>
      <c r="FQ229">
        <v>0</v>
      </c>
      <c r="FR229">
        <f t="shared" si="258"/>
        <v>0</v>
      </c>
      <c r="FS229">
        <v>0</v>
      </c>
      <c r="FX229">
        <v>95</v>
      </c>
      <c r="FY229">
        <v>65</v>
      </c>
      <c r="GA229" t="s">
        <v>1069</v>
      </c>
      <c r="GD229">
        <v>0</v>
      </c>
      <c r="GF229">
        <v>1616097985</v>
      </c>
      <c r="GG229">
        <v>1</v>
      </c>
      <c r="GH229">
        <v>1</v>
      </c>
      <c r="GI229">
        <v>4</v>
      </c>
      <c r="GJ229">
        <v>0</v>
      </c>
      <c r="GK229">
        <f>ROUND(R229*(R12)/100,2)</f>
        <v>0</v>
      </c>
      <c r="GL229">
        <f t="shared" si="259"/>
        <v>0</v>
      </c>
      <c r="GM229">
        <f t="shared" si="260"/>
        <v>1824.56</v>
      </c>
      <c r="GN229">
        <f t="shared" si="261"/>
        <v>0</v>
      </c>
      <c r="GO229">
        <f t="shared" si="262"/>
        <v>1824.56</v>
      </c>
      <c r="GP229">
        <f t="shared" si="263"/>
        <v>0</v>
      </c>
      <c r="GR229">
        <v>0</v>
      </c>
      <c r="GS229">
        <v>3</v>
      </c>
      <c r="GT229">
        <v>0</v>
      </c>
      <c r="GU229" t="s">
        <v>1069</v>
      </c>
      <c r="GV229">
        <f t="shared" si="264"/>
        <v>0</v>
      </c>
      <c r="GW229">
        <v>1</v>
      </c>
      <c r="GX229">
        <f t="shared" si="265"/>
        <v>0</v>
      </c>
      <c r="HA229">
        <v>0</v>
      </c>
      <c r="HB229">
        <v>0</v>
      </c>
      <c r="HC229">
        <f t="shared" si="266"/>
        <v>0</v>
      </c>
      <c r="IK229">
        <v>0</v>
      </c>
    </row>
    <row r="230" spans="1:245">
      <c r="A230">
        <v>18</v>
      </c>
      <c r="B230">
        <v>1</v>
      </c>
      <c r="C230">
        <v>577</v>
      </c>
      <c r="E230" t="s">
        <v>857</v>
      </c>
      <c r="F230" t="s">
        <v>858</v>
      </c>
      <c r="G230" t="s">
        <v>859</v>
      </c>
      <c r="H230" t="s">
        <v>1519</v>
      </c>
      <c r="I230">
        <f>I229*J230</f>
        <v>4</v>
      </c>
      <c r="J230">
        <v>0.8</v>
      </c>
      <c r="O230">
        <f t="shared" si="233"/>
        <v>5652.97</v>
      </c>
      <c r="P230">
        <f t="shared" si="234"/>
        <v>5652.97</v>
      </c>
      <c r="Q230">
        <f t="shared" si="235"/>
        <v>0</v>
      </c>
      <c r="R230">
        <f t="shared" si="236"/>
        <v>0</v>
      </c>
      <c r="S230">
        <f t="shared" si="237"/>
        <v>0</v>
      </c>
      <c r="T230">
        <f t="shared" si="238"/>
        <v>0</v>
      </c>
      <c r="U230">
        <f t="shared" si="239"/>
        <v>0</v>
      </c>
      <c r="V230">
        <f t="shared" si="240"/>
        <v>0</v>
      </c>
      <c r="W230">
        <f t="shared" si="241"/>
        <v>0</v>
      </c>
      <c r="X230">
        <f t="shared" si="242"/>
        <v>0</v>
      </c>
      <c r="Y230">
        <f t="shared" si="243"/>
        <v>0</v>
      </c>
      <c r="AA230">
        <v>27906248</v>
      </c>
      <c r="AB230">
        <f t="shared" si="244"/>
        <v>231.3</v>
      </c>
      <c r="AC230">
        <f t="shared" si="267"/>
        <v>231.3</v>
      </c>
      <c r="AD230">
        <f t="shared" si="268"/>
        <v>0</v>
      </c>
      <c r="AE230">
        <f t="shared" si="269"/>
        <v>0</v>
      </c>
      <c r="AF230">
        <f t="shared" si="270"/>
        <v>0</v>
      </c>
      <c r="AG230">
        <f t="shared" si="245"/>
        <v>0</v>
      </c>
      <c r="AH230">
        <f t="shared" si="271"/>
        <v>0</v>
      </c>
      <c r="AI230">
        <f t="shared" si="272"/>
        <v>0</v>
      </c>
      <c r="AJ230">
        <f t="shared" si="246"/>
        <v>0</v>
      </c>
      <c r="AK230">
        <v>231.3</v>
      </c>
      <c r="AL230">
        <v>231.3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95</v>
      </c>
      <c r="AU230">
        <v>65</v>
      </c>
      <c r="AV230">
        <v>1</v>
      </c>
      <c r="AW230">
        <v>1</v>
      </c>
      <c r="AZ230">
        <v>6.11</v>
      </c>
      <c r="BA230">
        <v>1</v>
      </c>
      <c r="BB230">
        <v>1</v>
      </c>
      <c r="BC230">
        <v>6.11</v>
      </c>
      <c r="BD230" t="s">
        <v>1069</v>
      </c>
      <c r="BE230" t="s">
        <v>1069</v>
      </c>
      <c r="BF230" t="s">
        <v>1069</v>
      </c>
      <c r="BG230" t="s">
        <v>1069</v>
      </c>
      <c r="BH230">
        <v>3</v>
      </c>
      <c r="BI230">
        <v>2</v>
      </c>
      <c r="BJ230" t="s">
        <v>860</v>
      </c>
      <c r="BM230">
        <v>108001</v>
      </c>
      <c r="BN230">
        <v>0</v>
      </c>
      <c r="BO230" t="s">
        <v>1069</v>
      </c>
      <c r="BP230">
        <v>0</v>
      </c>
      <c r="BQ230">
        <v>3</v>
      </c>
      <c r="BR230">
        <v>0</v>
      </c>
      <c r="BS230">
        <v>1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1069</v>
      </c>
      <c r="BZ230">
        <v>95</v>
      </c>
      <c r="CA230">
        <v>65</v>
      </c>
      <c r="CE230">
        <v>0</v>
      </c>
      <c r="CF230">
        <v>0</v>
      </c>
      <c r="CG230">
        <v>0</v>
      </c>
      <c r="CM230">
        <v>0</v>
      </c>
      <c r="CN230" t="s">
        <v>1069</v>
      </c>
      <c r="CO230">
        <v>0</v>
      </c>
      <c r="CP230">
        <f t="shared" si="247"/>
        <v>5652.97</v>
      </c>
      <c r="CQ230">
        <f t="shared" si="248"/>
        <v>1413.2430000000002</v>
      </c>
      <c r="CR230">
        <f t="shared" si="249"/>
        <v>0</v>
      </c>
      <c r="CS230">
        <f t="shared" si="250"/>
        <v>0</v>
      </c>
      <c r="CT230">
        <f t="shared" si="251"/>
        <v>0</v>
      </c>
      <c r="CU230">
        <f t="shared" si="252"/>
        <v>0</v>
      </c>
      <c r="CV230">
        <f t="shared" si="253"/>
        <v>0</v>
      </c>
      <c r="CW230">
        <f t="shared" si="254"/>
        <v>0</v>
      </c>
      <c r="CX230">
        <f t="shared" si="255"/>
        <v>0</v>
      </c>
      <c r="CY230">
        <f t="shared" si="256"/>
        <v>0</v>
      </c>
      <c r="CZ230">
        <f t="shared" si="257"/>
        <v>0</v>
      </c>
      <c r="DC230" t="s">
        <v>1069</v>
      </c>
      <c r="DD230" t="s">
        <v>1069</v>
      </c>
      <c r="DE230" t="s">
        <v>1069</v>
      </c>
      <c r="DF230" t="s">
        <v>1069</v>
      </c>
      <c r="DG230" t="s">
        <v>1069</v>
      </c>
      <c r="DH230" t="s">
        <v>1069</v>
      </c>
      <c r="DI230" t="s">
        <v>1069</v>
      </c>
      <c r="DJ230" t="s">
        <v>1069</v>
      </c>
      <c r="DK230" t="s">
        <v>1069</v>
      </c>
      <c r="DL230" t="s">
        <v>1069</v>
      </c>
      <c r="DM230" t="s">
        <v>1069</v>
      </c>
      <c r="DN230">
        <v>0</v>
      </c>
      <c r="DO230">
        <v>0</v>
      </c>
      <c r="DP230">
        <v>1</v>
      </c>
      <c r="DQ230">
        <v>1</v>
      </c>
      <c r="DU230">
        <v>1010</v>
      </c>
      <c r="DV230" t="s">
        <v>1519</v>
      </c>
      <c r="DW230" t="s">
        <v>1519</v>
      </c>
      <c r="DX230">
        <v>1</v>
      </c>
      <c r="EE230">
        <v>27028906</v>
      </c>
      <c r="EF230">
        <v>3</v>
      </c>
      <c r="EG230" t="s">
        <v>813</v>
      </c>
      <c r="EH230">
        <v>0</v>
      </c>
      <c r="EI230" t="s">
        <v>1069</v>
      </c>
      <c r="EJ230">
        <v>2</v>
      </c>
      <c r="EK230">
        <v>108001</v>
      </c>
      <c r="EL230" t="s">
        <v>814</v>
      </c>
      <c r="EM230" t="s">
        <v>815</v>
      </c>
      <c r="EO230" t="s">
        <v>1069</v>
      </c>
      <c r="EQ230">
        <v>0</v>
      </c>
      <c r="ER230">
        <v>231.3</v>
      </c>
      <c r="ES230">
        <v>231.3</v>
      </c>
      <c r="ET230">
        <v>0</v>
      </c>
      <c r="EU230">
        <v>0</v>
      </c>
      <c r="EV230">
        <v>0</v>
      </c>
      <c r="EW230">
        <v>0</v>
      </c>
      <c r="EX230">
        <v>0</v>
      </c>
      <c r="FQ230">
        <v>0</v>
      </c>
      <c r="FR230">
        <f t="shared" si="258"/>
        <v>0</v>
      </c>
      <c r="FS230">
        <v>0</v>
      </c>
      <c r="FX230">
        <v>95</v>
      </c>
      <c r="FY230">
        <v>65</v>
      </c>
      <c r="GA230" t="s">
        <v>1069</v>
      </c>
      <c r="GD230">
        <v>0</v>
      </c>
      <c r="GF230">
        <v>-2074228079</v>
      </c>
      <c r="GG230">
        <v>1</v>
      </c>
      <c r="GH230">
        <v>1</v>
      </c>
      <c r="GI230">
        <v>4</v>
      </c>
      <c r="GJ230">
        <v>0</v>
      </c>
      <c r="GK230">
        <f>ROUND(R230*(R12)/100,2)</f>
        <v>0</v>
      </c>
      <c r="GL230">
        <f t="shared" si="259"/>
        <v>0</v>
      </c>
      <c r="GM230">
        <f t="shared" si="260"/>
        <v>5652.97</v>
      </c>
      <c r="GN230">
        <f t="shared" si="261"/>
        <v>0</v>
      </c>
      <c r="GO230">
        <f t="shared" si="262"/>
        <v>5652.97</v>
      </c>
      <c r="GP230">
        <f t="shared" si="263"/>
        <v>0</v>
      </c>
      <c r="GR230">
        <v>0</v>
      </c>
      <c r="GS230">
        <v>3</v>
      </c>
      <c r="GT230">
        <v>0</v>
      </c>
      <c r="GU230" t="s">
        <v>1069</v>
      </c>
      <c r="GV230">
        <f t="shared" si="264"/>
        <v>0</v>
      </c>
      <c r="GW230">
        <v>1</v>
      </c>
      <c r="GX230">
        <f t="shared" si="265"/>
        <v>0</v>
      </c>
      <c r="HA230">
        <v>0</v>
      </c>
      <c r="HB230">
        <v>0</v>
      </c>
      <c r="HC230">
        <f t="shared" si="266"/>
        <v>0</v>
      </c>
      <c r="IK230">
        <v>0</v>
      </c>
    </row>
    <row r="231" spans="1:245">
      <c r="A231">
        <v>18</v>
      </c>
      <c r="B231">
        <v>1</v>
      </c>
      <c r="C231">
        <v>578</v>
      </c>
      <c r="E231" t="s">
        <v>861</v>
      </c>
      <c r="F231" t="s">
        <v>862</v>
      </c>
      <c r="G231" t="s">
        <v>863</v>
      </c>
      <c r="H231" t="s">
        <v>1519</v>
      </c>
      <c r="I231">
        <f>I229*J231</f>
        <v>1</v>
      </c>
      <c r="J231">
        <v>0.2</v>
      </c>
      <c r="O231">
        <f t="shared" si="233"/>
        <v>1846.2</v>
      </c>
      <c r="P231">
        <f t="shared" si="234"/>
        <v>1846.2</v>
      </c>
      <c r="Q231">
        <f t="shared" si="235"/>
        <v>0</v>
      </c>
      <c r="R231">
        <f t="shared" si="236"/>
        <v>0</v>
      </c>
      <c r="S231">
        <f t="shared" si="237"/>
        <v>0</v>
      </c>
      <c r="T231">
        <f t="shared" si="238"/>
        <v>0</v>
      </c>
      <c r="U231">
        <f t="shared" si="239"/>
        <v>0</v>
      </c>
      <c r="V231">
        <f t="shared" si="240"/>
        <v>0</v>
      </c>
      <c r="W231">
        <f t="shared" si="241"/>
        <v>0</v>
      </c>
      <c r="X231">
        <f t="shared" si="242"/>
        <v>0</v>
      </c>
      <c r="Y231">
        <f t="shared" si="243"/>
        <v>0</v>
      </c>
      <c r="AA231">
        <v>27906248</v>
      </c>
      <c r="AB231">
        <f t="shared" si="244"/>
        <v>302.16000000000003</v>
      </c>
      <c r="AC231">
        <f t="shared" si="267"/>
        <v>302.16000000000003</v>
      </c>
      <c r="AD231">
        <f t="shared" si="268"/>
        <v>0</v>
      </c>
      <c r="AE231">
        <f t="shared" si="269"/>
        <v>0</v>
      </c>
      <c r="AF231">
        <f t="shared" si="270"/>
        <v>0</v>
      </c>
      <c r="AG231">
        <f t="shared" si="245"/>
        <v>0</v>
      </c>
      <c r="AH231">
        <f t="shared" si="271"/>
        <v>0</v>
      </c>
      <c r="AI231">
        <f t="shared" si="272"/>
        <v>0</v>
      </c>
      <c r="AJ231">
        <f t="shared" si="246"/>
        <v>0</v>
      </c>
      <c r="AK231">
        <v>302.16000000000003</v>
      </c>
      <c r="AL231">
        <v>302.16000000000003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95</v>
      </c>
      <c r="AU231">
        <v>65</v>
      </c>
      <c r="AV231">
        <v>1</v>
      </c>
      <c r="AW231">
        <v>1</v>
      </c>
      <c r="AZ231">
        <v>6.11</v>
      </c>
      <c r="BA231">
        <v>1</v>
      </c>
      <c r="BB231">
        <v>1</v>
      </c>
      <c r="BC231">
        <v>6.11</v>
      </c>
      <c r="BD231" t="s">
        <v>1069</v>
      </c>
      <c r="BE231" t="s">
        <v>1069</v>
      </c>
      <c r="BF231" t="s">
        <v>1069</v>
      </c>
      <c r="BG231" t="s">
        <v>1069</v>
      </c>
      <c r="BH231">
        <v>3</v>
      </c>
      <c r="BI231">
        <v>2</v>
      </c>
      <c r="BJ231" t="s">
        <v>864</v>
      </c>
      <c r="BM231">
        <v>108001</v>
      </c>
      <c r="BN231">
        <v>0</v>
      </c>
      <c r="BO231" t="s">
        <v>1069</v>
      </c>
      <c r="BP231">
        <v>0</v>
      </c>
      <c r="BQ231">
        <v>3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1069</v>
      </c>
      <c r="BZ231">
        <v>95</v>
      </c>
      <c r="CA231">
        <v>65</v>
      </c>
      <c r="CE231">
        <v>0</v>
      </c>
      <c r="CF231">
        <v>0</v>
      </c>
      <c r="CG231">
        <v>0</v>
      </c>
      <c r="CM231">
        <v>0</v>
      </c>
      <c r="CN231" t="s">
        <v>1069</v>
      </c>
      <c r="CO231">
        <v>0</v>
      </c>
      <c r="CP231">
        <f t="shared" si="247"/>
        <v>1846.2</v>
      </c>
      <c r="CQ231">
        <f t="shared" si="248"/>
        <v>1846.1976000000002</v>
      </c>
      <c r="CR231">
        <f t="shared" si="249"/>
        <v>0</v>
      </c>
      <c r="CS231">
        <f t="shared" si="250"/>
        <v>0</v>
      </c>
      <c r="CT231">
        <f t="shared" si="251"/>
        <v>0</v>
      </c>
      <c r="CU231">
        <f t="shared" si="252"/>
        <v>0</v>
      </c>
      <c r="CV231">
        <f t="shared" si="253"/>
        <v>0</v>
      </c>
      <c r="CW231">
        <f t="shared" si="254"/>
        <v>0</v>
      </c>
      <c r="CX231">
        <f t="shared" si="255"/>
        <v>0</v>
      </c>
      <c r="CY231">
        <f t="shared" si="256"/>
        <v>0</v>
      </c>
      <c r="CZ231">
        <f t="shared" si="257"/>
        <v>0</v>
      </c>
      <c r="DC231" t="s">
        <v>1069</v>
      </c>
      <c r="DD231" t="s">
        <v>1069</v>
      </c>
      <c r="DE231" t="s">
        <v>1069</v>
      </c>
      <c r="DF231" t="s">
        <v>1069</v>
      </c>
      <c r="DG231" t="s">
        <v>1069</v>
      </c>
      <c r="DH231" t="s">
        <v>1069</v>
      </c>
      <c r="DI231" t="s">
        <v>1069</v>
      </c>
      <c r="DJ231" t="s">
        <v>1069</v>
      </c>
      <c r="DK231" t="s">
        <v>1069</v>
      </c>
      <c r="DL231" t="s">
        <v>1069</v>
      </c>
      <c r="DM231" t="s">
        <v>1069</v>
      </c>
      <c r="DN231">
        <v>0</v>
      </c>
      <c r="DO231">
        <v>0</v>
      </c>
      <c r="DP231">
        <v>1</v>
      </c>
      <c r="DQ231">
        <v>1</v>
      </c>
      <c r="DU231">
        <v>1010</v>
      </c>
      <c r="DV231" t="s">
        <v>1519</v>
      </c>
      <c r="DW231" t="s">
        <v>1519</v>
      </c>
      <c r="DX231">
        <v>1</v>
      </c>
      <c r="EE231">
        <v>27028906</v>
      </c>
      <c r="EF231">
        <v>3</v>
      </c>
      <c r="EG231" t="s">
        <v>813</v>
      </c>
      <c r="EH231">
        <v>0</v>
      </c>
      <c r="EI231" t="s">
        <v>1069</v>
      </c>
      <c r="EJ231">
        <v>2</v>
      </c>
      <c r="EK231">
        <v>108001</v>
      </c>
      <c r="EL231" t="s">
        <v>814</v>
      </c>
      <c r="EM231" t="s">
        <v>815</v>
      </c>
      <c r="EO231" t="s">
        <v>1069</v>
      </c>
      <c r="EQ231">
        <v>0</v>
      </c>
      <c r="ER231">
        <v>302.16000000000003</v>
      </c>
      <c r="ES231">
        <v>302.16000000000003</v>
      </c>
      <c r="ET231">
        <v>0</v>
      </c>
      <c r="EU231">
        <v>0</v>
      </c>
      <c r="EV231">
        <v>0</v>
      </c>
      <c r="EW231">
        <v>0</v>
      </c>
      <c r="EX231">
        <v>0</v>
      </c>
      <c r="FQ231">
        <v>0</v>
      </c>
      <c r="FR231">
        <f t="shared" si="258"/>
        <v>0</v>
      </c>
      <c r="FS231">
        <v>0</v>
      </c>
      <c r="FX231">
        <v>95</v>
      </c>
      <c r="FY231">
        <v>65</v>
      </c>
      <c r="GA231" t="s">
        <v>1069</v>
      </c>
      <c r="GD231">
        <v>0</v>
      </c>
      <c r="GF231">
        <v>-341165225</v>
      </c>
      <c r="GG231">
        <v>1</v>
      </c>
      <c r="GH231">
        <v>1</v>
      </c>
      <c r="GI231">
        <v>4</v>
      </c>
      <c r="GJ231">
        <v>0</v>
      </c>
      <c r="GK231">
        <f>ROUND(R231*(R12)/100,2)</f>
        <v>0</v>
      </c>
      <c r="GL231">
        <f t="shared" si="259"/>
        <v>0</v>
      </c>
      <c r="GM231">
        <f t="shared" si="260"/>
        <v>1846.2</v>
      </c>
      <c r="GN231">
        <f t="shared" si="261"/>
        <v>0</v>
      </c>
      <c r="GO231">
        <f t="shared" si="262"/>
        <v>1846.2</v>
      </c>
      <c r="GP231">
        <f t="shared" si="263"/>
        <v>0</v>
      </c>
      <c r="GR231">
        <v>0</v>
      </c>
      <c r="GS231">
        <v>3</v>
      </c>
      <c r="GT231">
        <v>0</v>
      </c>
      <c r="GU231" t="s">
        <v>1069</v>
      </c>
      <c r="GV231">
        <f t="shared" si="264"/>
        <v>0</v>
      </c>
      <c r="GW231">
        <v>1</v>
      </c>
      <c r="GX231">
        <f t="shared" si="265"/>
        <v>0</v>
      </c>
      <c r="HA231">
        <v>0</v>
      </c>
      <c r="HB231">
        <v>0</v>
      </c>
      <c r="HC231">
        <f t="shared" si="266"/>
        <v>0</v>
      </c>
      <c r="IK231">
        <v>0</v>
      </c>
    </row>
    <row r="233" spans="1:245">
      <c r="A233" s="2">
        <v>51</v>
      </c>
      <c r="B233" s="2">
        <f>B216</f>
        <v>1</v>
      </c>
      <c r="C233" s="2">
        <f>A216</f>
        <v>4</v>
      </c>
      <c r="D233" s="2">
        <f>ROW(A216)</f>
        <v>216</v>
      </c>
      <c r="E233" s="2"/>
      <c r="F233" s="2" t="str">
        <f>IF(F216&lt;&gt;"",F216,"")</f>
        <v>Новый раздел</v>
      </c>
      <c r="G233" s="2" t="str">
        <f>IF(G216&lt;&gt;"",G216,"")</f>
        <v>2 Система электроснабжения</v>
      </c>
      <c r="H233" s="2">
        <v>0</v>
      </c>
      <c r="I233" s="2"/>
      <c r="J233" s="2"/>
      <c r="K233" s="2"/>
      <c r="L233" s="2"/>
      <c r="M233" s="2"/>
      <c r="N233" s="2"/>
      <c r="O233" s="2">
        <f t="shared" ref="O233:T233" si="273">ROUND(AB233,2)</f>
        <v>14184.02</v>
      </c>
      <c r="P233" s="2">
        <f t="shared" si="273"/>
        <v>13342.9</v>
      </c>
      <c r="Q233" s="2">
        <f t="shared" si="273"/>
        <v>75.53</v>
      </c>
      <c r="R233" s="2">
        <f t="shared" si="273"/>
        <v>6.17</v>
      </c>
      <c r="S233" s="2">
        <f t="shared" si="273"/>
        <v>765.59</v>
      </c>
      <c r="T233" s="2">
        <f t="shared" si="273"/>
        <v>0</v>
      </c>
      <c r="U233" s="2">
        <f>AH233</f>
        <v>13.224</v>
      </c>
      <c r="V233" s="2">
        <f>AI233</f>
        <v>0.08</v>
      </c>
      <c r="W233" s="2">
        <f>ROUND(AJ233,2)</f>
        <v>0</v>
      </c>
      <c r="X233" s="2">
        <f>ROUND(AK233,2)</f>
        <v>714.48</v>
      </c>
      <c r="Y233" s="2">
        <f>ROUND(AL233,2)</f>
        <v>501.64</v>
      </c>
      <c r="Z233" s="2"/>
      <c r="AA233" s="2"/>
      <c r="AB233" s="2">
        <f>ROUND(SUMIF(AA220:AA231,"=27906248",O220:O231),2)</f>
        <v>14184.02</v>
      </c>
      <c r="AC233" s="2">
        <f>ROUND(SUMIF(AA220:AA231,"=27906248",P220:P231),2)</f>
        <v>13342.9</v>
      </c>
      <c r="AD233" s="2">
        <f>ROUND(SUMIF(AA220:AA231,"=27906248",Q220:Q231),2)</f>
        <v>75.53</v>
      </c>
      <c r="AE233" s="2">
        <f>ROUND(SUMIF(AA220:AA231,"=27906248",R220:R231),2)</f>
        <v>6.17</v>
      </c>
      <c r="AF233" s="2">
        <f>ROUND(SUMIF(AA220:AA231,"=27906248",S220:S231),2)</f>
        <v>765.59</v>
      </c>
      <c r="AG233" s="2">
        <f>ROUND(SUMIF(AA220:AA231,"=27906248",T220:T231),2)</f>
        <v>0</v>
      </c>
      <c r="AH233" s="2">
        <f>SUMIF(AA220:AA231,"=27906248",U220:U231)</f>
        <v>13.224</v>
      </c>
      <c r="AI233" s="2">
        <f>SUMIF(AA220:AA231,"=27906248",V220:V231)</f>
        <v>0.08</v>
      </c>
      <c r="AJ233" s="2">
        <f>ROUND(SUMIF(AA220:AA231,"=27906248",W220:W231),2)</f>
        <v>0</v>
      </c>
      <c r="AK233" s="2">
        <f>ROUND(SUMIF(AA220:AA231,"=27906248",X220:X231),2)</f>
        <v>714.48</v>
      </c>
      <c r="AL233" s="2">
        <f>ROUND(SUMIF(AA220:AA231,"=27906248",Y220:Y231),2)</f>
        <v>501.64</v>
      </c>
      <c r="AM233" s="2"/>
      <c r="AN233" s="2"/>
      <c r="AO233" s="2">
        <f t="shared" ref="AO233:BC233" si="274">ROUND(BX233,2)</f>
        <v>0</v>
      </c>
      <c r="AP233" s="2">
        <f t="shared" si="274"/>
        <v>0</v>
      </c>
      <c r="AQ233" s="2">
        <f t="shared" si="274"/>
        <v>0</v>
      </c>
      <c r="AR233" s="2">
        <f t="shared" si="274"/>
        <v>15400.14</v>
      </c>
      <c r="AS233" s="2">
        <f t="shared" si="274"/>
        <v>1223.76</v>
      </c>
      <c r="AT233" s="2">
        <f t="shared" si="274"/>
        <v>14176.38</v>
      </c>
      <c r="AU233" s="2">
        <f t="shared" si="274"/>
        <v>0</v>
      </c>
      <c r="AV233" s="2">
        <f t="shared" si="274"/>
        <v>13342.9</v>
      </c>
      <c r="AW233" s="2">
        <f t="shared" si="274"/>
        <v>13342.9</v>
      </c>
      <c r="AX233" s="2">
        <f t="shared" si="274"/>
        <v>0</v>
      </c>
      <c r="AY233" s="2">
        <f t="shared" si="274"/>
        <v>13342.9</v>
      </c>
      <c r="AZ233" s="2">
        <f t="shared" si="274"/>
        <v>0</v>
      </c>
      <c r="BA233" s="2">
        <f t="shared" si="274"/>
        <v>0</v>
      </c>
      <c r="BB233" s="2">
        <f t="shared" si="274"/>
        <v>0</v>
      </c>
      <c r="BC233" s="2">
        <f t="shared" si="274"/>
        <v>0</v>
      </c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>
        <f>ROUND(SUMIF(AA220:AA231,"=27906248",FQ220:FQ231),2)</f>
        <v>0</v>
      </c>
      <c r="BY233" s="2">
        <f>ROUND(SUMIF(AA220:AA231,"=27906248",FR220:FR231),2)</f>
        <v>0</v>
      </c>
      <c r="BZ233" s="2">
        <f>ROUND(SUMIF(AA220:AA231,"=27906248",GL220:GL231),2)</f>
        <v>0</v>
      </c>
      <c r="CA233" s="2">
        <f>ROUND(SUMIF(AA220:AA231,"=27906248",GM220:GM231),2)</f>
        <v>15400.14</v>
      </c>
      <c r="CB233" s="2">
        <f>ROUND(SUMIF(AA220:AA231,"=27906248",GN220:GN231),2)</f>
        <v>1223.76</v>
      </c>
      <c r="CC233" s="2">
        <f>ROUND(SUMIF(AA220:AA231,"=27906248",GO220:GO231),2)</f>
        <v>14176.38</v>
      </c>
      <c r="CD233" s="2">
        <f>ROUND(SUMIF(AA220:AA231,"=27906248",GP220:GP231),2)</f>
        <v>0</v>
      </c>
      <c r="CE233" s="2">
        <f>AC233-BX233</f>
        <v>13342.9</v>
      </c>
      <c r="CF233" s="2">
        <f>AC233-BY233</f>
        <v>13342.9</v>
      </c>
      <c r="CG233" s="2">
        <f>BX233-BZ233</f>
        <v>0</v>
      </c>
      <c r="CH233" s="2">
        <f>AC233-BX233-BY233+BZ233</f>
        <v>13342.9</v>
      </c>
      <c r="CI233" s="2">
        <f>BY233-BZ233</f>
        <v>0</v>
      </c>
      <c r="CJ233" s="2">
        <f>ROUND(SUMIF(AA220:AA231,"=27906248",GX220:GX231),2)</f>
        <v>0</v>
      </c>
      <c r="CK233" s="2">
        <f>ROUND(SUMIF(AA220:AA231,"=27906248",GY220:GY231),2)</f>
        <v>0</v>
      </c>
      <c r="CL233" s="2">
        <f>ROUND(SUMIF(AA220:AA231,"=27906248",GZ220:GZ231),2)</f>
        <v>0</v>
      </c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>
        <v>0</v>
      </c>
    </row>
    <row r="235" spans="1:245">
      <c r="A235" s="4">
        <v>50</v>
      </c>
      <c r="B235" s="4">
        <v>0</v>
      </c>
      <c r="C235" s="4">
        <v>0</v>
      </c>
      <c r="D235" s="4">
        <v>1</v>
      </c>
      <c r="E235" s="4">
        <v>201</v>
      </c>
      <c r="F235" s="4">
        <f ca="1">ROUND(Source!O233,O235)</f>
        <v>14184.02</v>
      </c>
      <c r="G235" s="4" t="s">
        <v>255</v>
      </c>
      <c r="H235" s="4" t="s">
        <v>256</v>
      </c>
      <c r="I235" s="4"/>
      <c r="J235" s="4"/>
      <c r="K235" s="4">
        <v>201</v>
      </c>
      <c r="L235" s="4">
        <v>1</v>
      </c>
      <c r="M235" s="4">
        <v>3</v>
      </c>
      <c r="N235" s="4" t="s">
        <v>1069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45">
      <c r="A236" s="4">
        <v>50</v>
      </c>
      <c r="B236" s="4">
        <v>0</v>
      </c>
      <c r="C236" s="4">
        <v>0</v>
      </c>
      <c r="D236" s="4">
        <v>1</v>
      </c>
      <c r="E236" s="4">
        <v>202</v>
      </c>
      <c r="F236" s="4">
        <f ca="1">ROUND(Source!P233,O236)</f>
        <v>13342.9</v>
      </c>
      <c r="G236" s="4" t="s">
        <v>257</v>
      </c>
      <c r="H236" s="4" t="s">
        <v>258</v>
      </c>
      <c r="I236" s="4"/>
      <c r="J236" s="4"/>
      <c r="K236" s="4">
        <v>202</v>
      </c>
      <c r="L236" s="4">
        <v>2</v>
      </c>
      <c r="M236" s="4">
        <v>3</v>
      </c>
      <c r="N236" s="4" t="s">
        <v>1069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45">
      <c r="A237" s="4">
        <v>50</v>
      </c>
      <c r="B237" s="4">
        <v>0</v>
      </c>
      <c r="C237" s="4">
        <v>0</v>
      </c>
      <c r="D237" s="4">
        <v>1</v>
      </c>
      <c r="E237" s="4">
        <v>222</v>
      </c>
      <c r="F237" s="4">
        <f ca="1">ROUND(Source!AO233,O237)</f>
        <v>0</v>
      </c>
      <c r="G237" s="4" t="s">
        <v>259</v>
      </c>
      <c r="H237" s="4" t="s">
        <v>260</v>
      </c>
      <c r="I237" s="4"/>
      <c r="J237" s="4"/>
      <c r="K237" s="4">
        <v>222</v>
      </c>
      <c r="L237" s="4">
        <v>3</v>
      </c>
      <c r="M237" s="4">
        <v>3</v>
      </c>
      <c r="N237" s="4" t="s">
        <v>1069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45">
      <c r="A238" s="4">
        <v>50</v>
      </c>
      <c r="B238" s="4">
        <v>0</v>
      </c>
      <c r="C238" s="4">
        <v>0</v>
      </c>
      <c r="D238" s="4">
        <v>1</v>
      </c>
      <c r="E238" s="4">
        <v>225</v>
      </c>
      <c r="F238" s="4">
        <f ca="1">ROUND(Source!AV233,O238)</f>
        <v>13342.9</v>
      </c>
      <c r="G238" s="4" t="s">
        <v>261</v>
      </c>
      <c r="H238" s="4" t="s">
        <v>262</v>
      </c>
      <c r="I238" s="4"/>
      <c r="J238" s="4"/>
      <c r="K238" s="4">
        <v>225</v>
      </c>
      <c r="L238" s="4">
        <v>4</v>
      </c>
      <c r="M238" s="4">
        <v>3</v>
      </c>
      <c r="N238" s="4" t="s">
        <v>1069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45">
      <c r="A239" s="4">
        <v>50</v>
      </c>
      <c r="B239" s="4">
        <v>0</v>
      </c>
      <c r="C239" s="4">
        <v>0</v>
      </c>
      <c r="D239" s="4">
        <v>1</v>
      </c>
      <c r="E239" s="4">
        <v>226</v>
      </c>
      <c r="F239" s="4">
        <f ca="1">ROUND(Source!AW233,O239)</f>
        <v>13342.9</v>
      </c>
      <c r="G239" s="4" t="s">
        <v>263</v>
      </c>
      <c r="H239" s="4" t="s">
        <v>264</v>
      </c>
      <c r="I239" s="4"/>
      <c r="J239" s="4"/>
      <c r="K239" s="4">
        <v>226</v>
      </c>
      <c r="L239" s="4">
        <v>5</v>
      </c>
      <c r="M239" s="4">
        <v>3</v>
      </c>
      <c r="N239" s="4" t="s">
        <v>1069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45">
      <c r="A240" s="4">
        <v>50</v>
      </c>
      <c r="B240" s="4">
        <v>0</v>
      </c>
      <c r="C240" s="4">
        <v>0</v>
      </c>
      <c r="D240" s="4">
        <v>1</v>
      </c>
      <c r="E240" s="4">
        <v>227</v>
      </c>
      <c r="F240" s="4">
        <f ca="1">ROUND(Source!AX233,O240)</f>
        <v>0</v>
      </c>
      <c r="G240" s="4" t="s">
        <v>265</v>
      </c>
      <c r="H240" s="4" t="s">
        <v>266</v>
      </c>
      <c r="I240" s="4"/>
      <c r="J240" s="4"/>
      <c r="K240" s="4">
        <v>227</v>
      </c>
      <c r="L240" s="4">
        <v>6</v>
      </c>
      <c r="M240" s="4">
        <v>3</v>
      </c>
      <c r="N240" s="4" t="s">
        <v>1069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3">
      <c r="A241" s="4">
        <v>50</v>
      </c>
      <c r="B241" s="4">
        <v>0</v>
      </c>
      <c r="C241" s="4">
        <v>0</v>
      </c>
      <c r="D241" s="4">
        <v>1</v>
      </c>
      <c r="E241" s="4">
        <v>228</v>
      </c>
      <c r="F241" s="4">
        <f ca="1">ROUND(Source!AY233,O241)</f>
        <v>13342.9</v>
      </c>
      <c r="G241" s="4" t="s">
        <v>267</v>
      </c>
      <c r="H241" s="4" t="s">
        <v>268</v>
      </c>
      <c r="I241" s="4"/>
      <c r="J241" s="4"/>
      <c r="K241" s="4">
        <v>228</v>
      </c>
      <c r="L241" s="4">
        <v>7</v>
      </c>
      <c r="M241" s="4">
        <v>3</v>
      </c>
      <c r="N241" s="4" t="s">
        <v>1069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3">
      <c r="A242" s="4">
        <v>50</v>
      </c>
      <c r="B242" s="4">
        <v>0</v>
      </c>
      <c r="C242" s="4">
        <v>0</v>
      </c>
      <c r="D242" s="4">
        <v>1</v>
      </c>
      <c r="E242" s="4">
        <v>216</v>
      </c>
      <c r="F242" s="4">
        <f ca="1">ROUND(Source!AP233,O242)</f>
        <v>0</v>
      </c>
      <c r="G242" s="4" t="s">
        <v>269</v>
      </c>
      <c r="H242" s="4" t="s">
        <v>270</v>
      </c>
      <c r="I242" s="4"/>
      <c r="J242" s="4"/>
      <c r="K242" s="4">
        <v>216</v>
      </c>
      <c r="L242" s="4">
        <v>8</v>
      </c>
      <c r="M242" s="4">
        <v>3</v>
      </c>
      <c r="N242" s="4" t="s">
        <v>1069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3">
      <c r="A243" s="4">
        <v>50</v>
      </c>
      <c r="B243" s="4">
        <v>0</v>
      </c>
      <c r="C243" s="4">
        <v>0</v>
      </c>
      <c r="D243" s="4">
        <v>1</v>
      </c>
      <c r="E243" s="4">
        <v>223</v>
      </c>
      <c r="F243" s="4">
        <f ca="1">ROUND(Source!AQ233,O243)</f>
        <v>0</v>
      </c>
      <c r="G243" s="4" t="s">
        <v>271</v>
      </c>
      <c r="H243" s="4" t="s">
        <v>272</v>
      </c>
      <c r="I243" s="4"/>
      <c r="J243" s="4"/>
      <c r="K243" s="4">
        <v>223</v>
      </c>
      <c r="L243" s="4">
        <v>9</v>
      </c>
      <c r="M243" s="4">
        <v>3</v>
      </c>
      <c r="N243" s="4" t="s">
        <v>1069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3">
      <c r="A244" s="4">
        <v>50</v>
      </c>
      <c r="B244" s="4">
        <v>0</v>
      </c>
      <c r="C244" s="4">
        <v>0</v>
      </c>
      <c r="D244" s="4">
        <v>1</v>
      </c>
      <c r="E244" s="4">
        <v>229</v>
      </c>
      <c r="F244" s="4">
        <f ca="1">ROUND(Source!AZ233,O244)</f>
        <v>0</v>
      </c>
      <c r="G244" s="4" t="s">
        <v>273</v>
      </c>
      <c r="H244" s="4" t="s">
        <v>274</v>
      </c>
      <c r="I244" s="4"/>
      <c r="J244" s="4"/>
      <c r="K244" s="4">
        <v>229</v>
      </c>
      <c r="L244" s="4">
        <v>10</v>
      </c>
      <c r="M244" s="4">
        <v>3</v>
      </c>
      <c r="N244" s="4" t="s">
        <v>1069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3">
      <c r="A245" s="4">
        <v>50</v>
      </c>
      <c r="B245" s="4">
        <v>0</v>
      </c>
      <c r="C245" s="4">
        <v>0</v>
      </c>
      <c r="D245" s="4">
        <v>1</v>
      </c>
      <c r="E245" s="4">
        <v>203</v>
      </c>
      <c r="F245" s="4">
        <f ca="1">ROUND(Source!Q233,O245)</f>
        <v>75.53</v>
      </c>
      <c r="G245" s="4" t="s">
        <v>275</v>
      </c>
      <c r="H245" s="4" t="s">
        <v>276</v>
      </c>
      <c r="I245" s="4"/>
      <c r="J245" s="4"/>
      <c r="K245" s="4">
        <v>203</v>
      </c>
      <c r="L245" s="4">
        <v>11</v>
      </c>
      <c r="M245" s="4">
        <v>3</v>
      </c>
      <c r="N245" s="4" t="s">
        <v>1069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6" spans="1:23">
      <c r="A246" s="4">
        <v>50</v>
      </c>
      <c r="B246" s="4">
        <v>0</v>
      </c>
      <c r="C246" s="4">
        <v>0</v>
      </c>
      <c r="D246" s="4">
        <v>1</v>
      </c>
      <c r="E246" s="4">
        <v>231</v>
      </c>
      <c r="F246" s="4">
        <f ca="1">ROUND(Source!BB233,O246)</f>
        <v>0</v>
      </c>
      <c r="G246" s="4" t="s">
        <v>277</v>
      </c>
      <c r="H246" s="4" t="s">
        <v>278</v>
      </c>
      <c r="I246" s="4"/>
      <c r="J246" s="4"/>
      <c r="K246" s="4">
        <v>231</v>
      </c>
      <c r="L246" s="4">
        <v>12</v>
      </c>
      <c r="M246" s="4">
        <v>3</v>
      </c>
      <c r="N246" s="4" t="s">
        <v>1069</v>
      </c>
      <c r="O246" s="4">
        <v>2</v>
      </c>
      <c r="P246" s="4"/>
      <c r="Q246" s="4"/>
      <c r="R246" s="4"/>
      <c r="S246" s="4"/>
      <c r="T246" s="4"/>
      <c r="U246" s="4"/>
      <c r="V246" s="4"/>
      <c r="W246" s="4"/>
    </row>
    <row r="247" spans="1:23">
      <c r="A247" s="4">
        <v>50</v>
      </c>
      <c r="B247" s="4">
        <v>0</v>
      </c>
      <c r="C247" s="4">
        <v>0</v>
      </c>
      <c r="D247" s="4">
        <v>1</v>
      </c>
      <c r="E247" s="4">
        <v>204</v>
      </c>
      <c r="F247" s="4">
        <f ca="1">ROUND(Source!R233,O247)</f>
        <v>6.17</v>
      </c>
      <c r="G247" s="4" t="s">
        <v>279</v>
      </c>
      <c r="H247" s="4" t="s">
        <v>779</v>
      </c>
      <c r="I247" s="4"/>
      <c r="J247" s="4"/>
      <c r="K247" s="4">
        <v>204</v>
      </c>
      <c r="L247" s="4">
        <v>13</v>
      </c>
      <c r="M247" s="4">
        <v>3</v>
      </c>
      <c r="N247" s="4" t="s">
        <v>1069</v>
      </c>
      <c r="O247" s="4">
        <v>2</v>
      </c>
      <c r="P247" s="4"/>
      <c r="Q247" s="4"/>
      <c r="R247" s="4"/>
      <c r="S247" s="4"/>
      <c r="T247" s="4"/>
      <c r="U247" s="4"/>
      <c r="V247" s="4"/>
      <c r="W247" s="4"/>
    </row>
    <row r="248" spans="1:23">
      <c r="A248" s="4">
        <v>50</v>
      </c>
      <c r="B248" s="4">
        <v>0</v>
      </c>
      <c r="C248" s="4">
        <v>0</v>
      </c>
      <c r="D248" s="4">
        <v>1</v>
      </c>
      <c r="E248" s="4">
        <v>205</v>
      </c>
      <c r="F248" s="4">
        <f ca="1">ROUND(Source!S233,O248)</f>
        <v>765.59</v>
      </c>
      <c r="G248" s="4" t="s">
        <v>780</v>
      </c>
      <c r="H248" s="4" t="s">
        <v>781</v>
      </c>
      <c r="I248" s="4"/>
      <c r="J248" s="4"/>
      <c r="K248" s="4">
        <v>205</v>
      </c>
      <c r="L248" s="4">
        <v>14</v>
      </c>
      <c r="M248" s="4">
        <v>3</v>
      </c>
      <c r="N248" s="4" t="s">
        <v>1069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3">
      <c r="A249" s="4">
        <v>50</v>
      </c>
      <c r="B249" s="4">
        <v>0</v>
      </c>
      <c r="C249" s="4">
        <v>0</v>
      </c>
      <c r="D249" s="4">
        <v>1</v>
      </c>
      <c r="E249" s="4">
        <v>232</v>
      </c>
      <c r="F249" s="4">
        <f ca="1">ROUND(Source!BC233,O249)</f>
        <v>0</v>
      </c>
      <c r="G249" s="4" t="s">
        <v>782</v>
      </c>
      <c r="H249" s="4" t="s">
        <v>783</v>
      </c>
      <c r="I249" s="4"/>
      <c r="J249" s="4"/>
      <c r="K249" s="4">
        <v>232</v>
      </c>
      <c r="L249" s="4">
        <v>15</v>
      </c>
      <c r="M249" s="4">
        <v>3</v>
      </c>
      <c r="N249" s="4" t="s">
        <v>1069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3">
      <c r="A250" s="4">
        <v>50</v>
      </c>
      <c r="B250" s="4">
        <v>0</v>
      </c>
      <c r="C250" s="4">
        <v>0</v>
      </c>
      <c r="D250" s="4">
        <v>1</v>
      </c>
      <c r="E250" s="4">
        <v>214</v>
      </c>
      <c r="F250" s="4">
        <f ca="1">ROUND(Source!AS233,O250)</f>
        <v>1223.76</v>
      </c>
      <c r="G250" s="4" t="s">
        <v>784</v>
      </c>
      <c r="H250" s="4" t="s">
        <v>785</v>
      </c>
      <c r="I250" s="4"/>
      <c r="J250" s="4"/>
      <c r="K250" s="4">
        <v>214</v>
      </c>
      <c r="L250" s="4">
        <v>16</v>
      </c>
      <c r="M250" s="4">
        <v>3</v>
      </c>
      <c r="N250" s="4" t="s">
        <v>1069</v>
      </c>
      <c r="O250" s="4">
        <v>2</v>
      </c>
      <c r="P250" s="4"/>
      <c r="Q250" s="4"/>
      <c r="R250" s="4"/>
      <c r="S250" s="4"/>
      <c r="T250" s="4"/>
      <c r="U250" s="4"/>
      <c r="V250" s="4"/>
      <c r="W250" s="4"/>
    </row>
    <row r="251" spans="1:23">
      <c r="A251" s="4">
        <v>50</v>
      </c>
      <c r="B251" s="4">
        <v>0</v>
      </c>
      <c r="C251" s="4">
        <v>0</v>
      </c>
      <c r="D251" s="4">
        <v>1</v>
      </c>
      <c r="E251" s="4">
        <v>215</v>
      </c>
      <c r="F251" s="4">
        <f ca="1">ROUND(Source!AT233,O251)</f>
        <v>14176.38</v>
      </c>
      <c r="G251" s="4" t="s">
        <v>786</v>
      </c>
      <c r="H251" s="4" t="s">
        <v>787</v>
      </c>
      <c r="I251" s="4"/>
      <c r="J251" s="4"/>
      <c r="K251" s="4">
        <v>215</v>
      </c>
      <c r="L251" s="4">
        <v>17</v>
      </c>
      <c r="M251" s="4">
        <v>3</v>
      </c>
      <c r="N251" s="4" t="s">
        <v>1069</v>
      </c>
      <c r="O251" s="4">
        <v>2</v>
      </c>
      <c r="P251" s="4"/>
      <c r="Q251" s="4"/>
      <c r="R251" s="4"/>
      <c r="S251" s="4"/>
      <c r="T251" s="4"/>
      <c r="U251" s="4"/>
      <c r="V251" s="4"/>
      <c r="W251" s="4"/>
    </row>
    <row r="252" spans="1:23">
      <c r="A252" s="4">
        <v>50</v>
      </c>
      <c r="B252" s="4">
        <v>0</v>
      </c>
      <c r="C252" s="4">
        <v>0</v>
      </c>
      <c r="D252" s="4">
        <v>1</v>
      </c>
      <c r="E252" s="4">
        <v>217</v>
      </c>
      <c r="F252" s="4">
        <f ca="1">ROUND(Source!AU233,O252)</f>
        <v>0</v>
      </c>
      <c r="G252" s="4" t="s">
        <v>788</v>
      </c>
      <c r="H252" s="4" t="s">
        <v>789</v>
      </c>
      <c r="I252" s="4"/>
      <c r="J252" s="4"/>
      <c r="K252" s="4">
        <v>217</v>
      </c>
      <c r="L252" s="4">
        <v>18</v>
      </c>
      <c r="M252" s="4">
        <v>3</v>
      </c>
      <c r="N252" s="4" t="s">
        <v>1069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3">
      <c r="A253" s="4">
        <v>50</v>
      </c>
      <c r="B253" s="4">
        <v>0</v>
      </c>
      <c r="C253" s="4">
        <v>0</v>
      </c>
      <c r="D253" s="4">
        <v>1</v>
      </c>
      <c r="E253" s="4">
        <v>230</v>
      </c>
      <c r="F253" s="4">
        <f ca="1">ROUND(Source!BA233,O253)</f>
        <v>0</v>
      </c>
      <c r="G253" s="4" t="s">
        <v>790</v>
      </c>
      <c r="H253" s="4" t="s">
        <v>791</v>
      </c>
      <c r="I253" s="4"/>
      <c r="J253" s="4"/>
      <c r="K253" s="4">
        <v>230</v>
      </c>
      <c r="L253" s="4">
        <v>19</v>
      </c>
      <c r="M253" s="4">
        <v>3</v>
      </c>
      <c r="N253" s="4" t="s">
        <v>1069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3">
      <c r="A254" s="4">
        <v>50</v>
      </c>
      <c r="B254" s="4">
        <v>0</v>
      </c>
      <c r="C254" s="4">
        <v>0</v>
      </c>
      <c r="D254" s="4">
        <v>1</v>
      </c>
      <c r="E254" s="4">
        <v>206</v>
      </c>
      <c r="F254" s="4">
        <f ca="1">ROUND(Source!T233,O254)</f>
        <v>0</v>
      </c>
      <c r="G254" s="4" t="s">
        <v>792</v>
      </c>
      <c r="H254" s="4" t="s">
        <v>793</v>
      </c>
      <c r="I254" s="4"/>
      <c r="J254" s="4"/>
      <c r="K254" s="4">
        <v>206</v>
      </c>
      <c r="L254" s="4">
        <v>20</v>
      </c>
      <c r="M254" s="4">
        <v>3</v>
      </c>
      <c r="N254" s="4" t="s">
        <v>1069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3">
      <c r="A255" s="4">
        <v>50</v>
      </c>
      <c r="B255" s="4">
        <v>0</v>
      </c>
      <c r="C255" s="4">
        <v>0</v>
      </c>
      <c r="D255" s="4">
        <v>1</v>
      </c>
      <c r="E255" s="4">
        <v>207</v>
      </c>
      <c r="F255" s="4">
        <f ca="1">Source!U233</f>
        <v>13.224</v>
      </c>
      <c r="G255" s="4" t="s">
        <v>794</v>
      </c>
      <c r="H255" s="4" t="s">
        <v>795</v>
      </c>
      <c r="I255" s="4"/>
      <c r="J255" s="4"/>
      <c r="K255" s="4">
        <v>207</v>
      </c>
      <c r="L255" s="4">
        <v>21</v>
      </c>
      <c r="M255" s="4">
        <v>3</v>
      </c>
      <c r="N255" s="4" t="s">
        <v>1069</v>
      </c>
      <c r="O255" s="4">
        <v>-1</v>
      </c>
      <c r="P255" s="4"/>
      <c r="Q255" s="4"/>
      <c r="R255" s="4"/>
      <c r="S255" s="4"/>
      <c r="T255" s="4"/>
      <c r="U255" s="4"/>
      <c r="V255" s="4"/>
      <c r="W255" s="4"/>
    </row>
    <row r="256" spans="1:23">
      <c r="A256" s="4">
        <v>50</v>
      </c>
      <c r="B256" s="4">
        <v>0</v>
      </c>
      <c r="C256" s="4">
        <v>0</v>
      </c>
      <c r="D256" s="4">
        <v>1</v>
      </c>
      <c r="E256" s="4">
        <v>208</v>
      </c>
      <c r="F256" s="4">
        <f ca="1">Source!V233</f>
        <v>0.08</v>
      </c>
      <c r="G256" s="4" t="s">
        <v>796</v>
      </c>
      <c r="H256" s="4" t="s">
        <v>797</v>
      </c>
      <c r="I256" s="4"/>
      <c r="J256" s="4"/>
      <c r="K256" s="4">
        <v>208</v>
      </c>
      <c r="L256" s="4">
        <v>22</v>
      </c>
      <c r="M256" s="4">
        <v>3</v>
      </c>
      <c r="N256" s="4" t="s">
        <v>1069</v>
      </c>
      <c r="O256" s="4">
        <v>-1</v>
      </c>
      <c r="P256" s="4"/>
      <c r="Q256" s="4"/>
      <c r="R256" s="4"/>
      <c r="S256" s="4"/>
      <c r="T256" s="4"/>
      <c r="U256" s="4"/>
      <c r="V256" s="4"/>
      <c r="W256" s="4"/>
    </row>
    <row r="257" spans="1:245">
      <c r="A257" s="4">
        <v>50</v>
      </c>
      <c r="B257" s="4">
        <v>0</v>
      </c>
      <c r="C257" s="4">
        <v>0</v>
      </c>
      <c r="D257" s="4">
        <v>1</v>
      </c>
      <c r="E257" s="4">
        <v>209</v>
      </c>
      <c r="F257" s="4">
        <f ca="1">ROUND(Source!W233,O257)</f>
        <v>0</v>
      </c>
      <c r="G257" s="4" t="s">
        <v>798</v>
      </c>
      <c r="H257" s="4" t="s">
        <v>799</v>
      </c>
      <c r="I257" s="4"/>
      <c r="J257" s="4"/>
      <c r="K257" s="4">
        <v>209</v>
      </c>
      <c r="L257" s="4">
        <v>23</v>
      </c>
      <c r="M257" s="4">
        <v>3</v>
      </c>
      <c r="N257" s="4" t="s">
        <v>1069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245">
      <c r="A258" s="4">
        <v>50</v>
      </c>
      <c r="B258" s="4">
        <v>0</v>
      </c>
      <c r="C258" s="4">
        <v>0</v>
      </c>
      <c r="D258" s="4">
        <v>1</v>
      </c>
      <c r="E258" s="4">
        <v>210</v>
      </c>
      <c r="F258" s="4">
        <f ca="1">ROUND(Source!X233,O258)</f>
        <v>714.48</v>
      </c>
      <c r="G258" s="4" t="s">
        <v>800</v>
      </c>
      <c r="H258" s="4" t="s">
        <v>801</v>
      </c>
      <c r="I258" s="4"/>
      <c r="J258" s="4"/>
      <c r="K258" s="4">
        <v>210</v>
      </c>
      <c r="L258" s="4">
        <v>24</v>
      </c>
      <c r="M258" s="4">
        <v>3</v>
      </c>
      <c r="N258" s="4" t="s">
        <v>1069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59" spans="1:245">
      <c r="A259" s="4">
        <v>50</v>
      </c>
      <c r="B259" s="4">
        <v>0</v>
      </c>
      <c r="C259" s="4">
        <v>0</v>
      </c>
      <c r="D259" s="4">
        <v>1</v>
      </c>
      <c r="E259" s="4">
        <v>211</v>
      </c>
      <c r="F259" s="4">
        <f ca="1">ROUND(Source!Y233,O259)</f>
        <v>501.64</v>
      </c>
      <c r="G259" s="4" t="s">
        <v>802</v>
      </c>
      <c r="H259" s="4" t="s">
        <v>803</v>
      </c>
      <c r="I259" s="4"/>
      <c r="J259" s="4"/>
      <c r="K259" s="4">
        <v>211</v>
      </c>
      <c r="L259" s="4">
        <v>25</v>
      </c>
      <c r="M259" s="4">
        <v>3</v>
      </c>
      <c r="N259" s="4" t="s">
        <v>1069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45">
      <c r="A260" s="4">
        <v>50</v>
      </c>
      <c r="B260" s="4">
        <v>0</v>
      </c>
      <c r="C260" s="4">
        <v>0</v>
      </c>
      <c r="D260" s="4">
        <v>1</v>
      </c>
      <c r="E260" s="4">
        <v>224</v>
      </c>
      <c r="F260" s="4">
        <f ca="1">ROUND(Source!AR233,O260)</f>
        <v>15400.14</v>
      </c>
      <c r="G260" s="4" t="s">
        <v>804</v>
      </c>
      <c r="H260" s="4" t="s">
        <v>805</v>
      </c>
      <c r="I260" s="4"/>
      <c r="J260" s="4"/>
      <c r="K260" s="4">
        <v>224</v>
      </c>
      <c r="L260" s="4">
        <v>26</v>
      </c>
      <c r="M260" s="4">
        <v>3</v>
      </c>
      <c r="N260" s="4" t="s">
        <v>1069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2" spans="1:245">
      <c r="A262" s="1">
        <v>4</v>
      </c>
      <c r="B262" s="1">
        <v>1</v>
      </c>
      <c r="C262" s="1"/>
      <c r="D262" s="1">
        <f>ROW(A285)</f>
        <v>285</v>
      </c>
      <c r="E262" s="1"/>
      <c r="F262" s="1" t="s">
        <v>1076</v>
      </c>
      <c r="G262" s="1" t="s">
        <v>865</v>
      </c>
      <c r="H262" s="1" t="s">
        <v>1069</v>
      </c>
      <c r="I262" s="1">
        <v>0</v>
      </c>
      <c r="J262" s="1"/>
      <c r="K262" s="1">
        <v>0</v>
      </c>
      <c r="L262" s="1"/>
      <c r="M262" s="1"/>
      <c r="N262" s="1"/>
      <c r="O262" s="1"/>
      <c r="P262" s="1"/>
      <c r="Q262" s="1"/>
      <c r="R262" s="1"/>
      <c r="S262" s="1"/>
      <c r="T262" s="1"/>
      <c r="U262" s="1" t="s">
        <v>1069</v>
      </c>
      <c r="V262" s="1">
        <v>0</v>
      </c>
      <c r="W262" s="1"/>
      <c r="X262" s="1"/>
      <c r="Y262" s="1"/>
      <c r="Z262" s="1"/>
      <c r="AA262" s="1"/>
      <c r="AB262" s="1" t="s">
        <v>1069</v>
      </c>
      <c r="AC262" s="1" t="s">
        <v>1069</v>
      </c>
      <c r="AD262" s="1" t="s">
        <v>1069</v>
      </c>
      <c r="AE262" s="1" t="s">
        <v>1069</v>
      </c>
      <c r="AF262" s="1" t="s">
        <v>1069</v>
      </c>
      <c r="AG262" s="1" t="s">
        <v>1069</v>
      </c>
      <c r="AH262" s="1"/>
      <c r="AI262" s="1"/>
      <c r="AJ262" s="1"/>
      <c r="AK262" s="1"/>
      <c r="AL262" s="1"/>
      <c r="AM262" s="1"/>
      <c r="AN262" s="1"/>
      <c r="AO262" s="1"/>
      <c r="AP262" s="1" t="s">
        <v>1069</v>
      </c>
      <c r="AQ262" s="1" t="s">
        <v>1069</v>
      </c>
      <c r="AR262" s="1" t="s">
        <v>1069</v>
      </c>
      <c r="AS262" s="1"/>
      <c r="AT262" s="1"/>
      <c r="AU262" s="1"/>
      <c r="AV262" s="1"/>
      <c r="AW262" s="1"/>
      <c r="AX262" s="1"/>
      <c r="AY262" s="1"/>
      <c r="AZ262" s="1" t="s">
        <v>1069</v>
      </c>
      <c r="BA262" s="1"/>
      <c r="BB262" s="1" t="s">
        <v>1069</v>
      </c>
      <c r="BC262" s="1" t="s">
        <v>1069</v>
      </c>
      <c r="BD262" s="1" t="s">
        <v>1069</v>
      </c>
      <c r="BE262" s="1" t="s">
        <v>1069</v>
      </c>
      <c r="BF262" s="1" t="s">
        <v>1069</v>
      </c>
      <c r="BG262" s="1" t="s">
        <v>1069</v>
      </c>
      <c r="BH262" s="1" t="s">
        <v>1069</v>
      </c>
      <c r="BI262" s="1" t="s">
        <v>1069</v>
      </c>
      <c r="BJ262" s="1" t="s">
        <v>1069</v>
      </c>
      <c r="BK262" s="1" t="s">
        <v>1069</v>
      </c>
      <c r="BL262" s="1" t="s">
        <v>1069</v>
      </c>
      <c r="BM262" s="1" t="s">
        <v>1069</v>
      </c>
      <c r="BN262" s="1" t="s">
        <v>1069</v>
      </c>
      <c r="BO262" s="1" t="s">
        <v>1069</v>
      </c>
      <c r="BP262" s="1" t="s">
        <v>1069</v>
      </c>
      <c r="BQ262" s="1"/>
      <c r="BR262" s="1"/>
      <c r="BS262" s="1"/>
      <c r="BT262" s="1"/>
      <c r="BU262" s="1"/>
      <c r="BV262" s="1"/>
      <c r="BW262" s="1"/>
      <c r="BX262" s="1">
        <v>0</v>
      </c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>
        <v>0</v>
      </c>
    </row>
    <row r="264" spans="1:245">
      <c r="A264" s="2">
        <v>52</v>
      </c>
      <c r="B264" s="2">
        <f t="shared" ref="B264:G264" si="275">B285</f>
        <v>1</v>
      </c>
      <c r="C264" s="2">
        <f t="shared" si="275"/>
        <v>4</v>
      </c>
      <c r="D264" s="2">
        <f t="shared" si="275"/>
        <v>262</v>
      </c>
      <c r="E264" s="2">
        <f t="shared" si="275"/>
        <v>0</v>
      </c>
      <c r="F264" s="2" t="str">
        <f t="shared" si="275"/>
        <v>Новый раздел</v>
      </c>
      <c r="G264" s="2" t="str">
        <f t="shared" si="275"/>
        <v>3 Система электроосвещения</v>
      </c>
      <c r="H264" s="2"/>
      <c r="I264" s="2"/>
      <c r="J264" s="2"/>
      <c r="K264" s="2"/>
      <c r="L264" s="2"/>
      <c r="M264" s="2"/>
      <c r="N264" s="2"/>
      <c r="O264" s="2">
        <f t="shared" ref="O264:AT264" si="276">O285</f>
        <v>168844.57</v>
      </c>
      <c r="P264" s="2">
        <f t="shared" si="276"/>
        <v>146538.85</v>
      </c>
      <c r="Q264" s="2">
        <f t="shared" si="276"/>
        <v>13204.32</v>
      </c>
      <c r="R264" s="2">
        <f t="shared" si="276"/>
        <v>1245.8399999999999</v>
      </c>
      <c r="S264" s="2">
        <f t="shared" si="276"/>
        <v>9101.4</v>
      </c>
      <c r="T264" s="2">
        <f t="shared" si="276"/>
        <v>0</v>
      </c>
      <c r="U264" s="2">
        <f t="shared" si="276"/>
        <v>149.64920000000001</v>
      </c>
      <c r="V264" s="2">
        <f t="shared" si="276"/>
        <v>15.616000000000001</v>
      </c>
      <c r="W264" s="2">
        <f t="shared" si="276"/>
        <v>0</v>
      </c>
      <c r="X264" s="2">
        <f t="shared" si="276"/>
        <v>9203.4599999999991</v>
      </c>
      <c r="Y264" s="2">
        <f t="shared" si="276"/>
        <v>6581.78</v>
      </c>
      <c r="Z264" s="2">
        <f t="shared" si="276"/>
        <v>0</v>
      </c>
      <c r="AA264" s="2">
        <f t="shared" si="276"/>
        <v>0</v>
      </c>
      <c r="AB264" s="2">
        <f t="shared" si="276"/>
        <v>168844.57</v>
      </c>
      <c r="AC264" s="2">
        <f t="shared" si="276"/>
        <v>146538.85</v>
      </c>
      <c r="AD264" s="2">
        <f t="shared" si="276"/>
        <v>13204.32</v>
      </c>
      <c r="AE264" s="2">
        <f t="shared" si="276"/>
        <v>1245.8399999999999</v>
      </c>
      <c r="AF264" s="2">
        <f t="shared" si="276"/>
        <v>9101.4</v>
      </c>
      <c r="AG264" s="2">
        <f t="shared" si="276"/>
        <v>0</v>
      </c>
      <c r="AH264" s="2">
        <f t="shared" si="276"/>
        <v>149.64920000000001</v>
      </c>
      <c r="AI264" s="2">
        <f t="shared" si="276"/>
        <v>15.616000000000001</v>
      </c>
      <c r="AJ264" s="2">
        <f t="shared" si="276"/>
        <v>0</v>
      </c>
      <c r="AK264" s="2">
        <f t="shared" si="276"/>
        <v>9203.4599999999991</v>
      </c>
      <c r="AL264" s="2">
        <f t="shared" si="276"/>
        <v>6581.78</v>
      </c>
      <c r="AM264" s="2">
        <f t="shared" si="276"/>
        <v>0</v>
      </c>
      <c r="AN264" s="2">
        <f t="shared" si="276"/>
        <v>0</v>
      </c>
      <c r="AO264" s="2">
        <f t="shared" si="276"/>
        <v>0</v>
      </c>
      <c r="AP264" s="2">
        <f t="shared" si="276"/>
        <v>0</v>
      </c>
      <c r="AQ264" s="2">
        <f t="shared" si="276"/>
        <v>0</v>
      </c>
      <c r="AR264" s="2">
        <f t="shared" si="276"/>
        <v>184629.81</v>
      </c>
      <c r="AS264" s="2">
        <f t="shared" si="276"/>
        <v>48368.24</v>
      </c>
      <c r="AT264" s="2">
        <f t="shared" si="276"/>
        <v>136261.57</v>
      </c>
      <c r="AU264" s="2">
        <f t="shared" ref="AU264:BZ264" si="277">AU285</f>
        <v>0</v>
      </c>
      <c r="AV264" s="2">
        <f t="shared" si="277"/>
        <v>146538.85</v>
      </c>
      <c r="AW264" s="2">
        <f t="shared" si="277"/>
        <v>146538.85</v>
      </c>
      <c r="AX264" s="2">
        <f t="shared" si="277"/>
        <v>0</v>
      </c>
      <c r="AY264" s="2">
        <f t="shared" si="277"/>
        <v>146538.85</v>
      </c>
      <c r="AZ264" s="2">
        <f t="shared" si="277"/>
        <v>0</v>
      </c>
      <c r="BA264" s="2">
        <f t="shared" si="277"/>
        <v>0</v>
      </c>
      <c r="BB264" s="2">
        <f t="shared" si="277"/>
        <v>0</v>
      </c>
      <c r="BC264" s="2">
        <f t="shared" si="277"/>
        <v>0</v>
      </c>
      <c r="BD264" s="2">
        <f t="shared" si="277"/>
        <v>0</v>
      </c>
      <c r="BE264" s="2">
        <f t="shared" si="277"/>
        <v>0</v>
      </c>
      <c r="BF264" s="2">
        <f t="shared" si="277"/>
        <v>0</v>
      </c>
      <c r="BG264" s="2">
        <f t="shared" si="277"/>
        <v>0</v>
      </c>
      <c r="BH264" s="2">
        <f t="shared" si="277"/>
        <v>0</v>
      </c>
      <c r="BI264" s="2">
        <f t="shared" si="277"/>
        <v>0</v>
      </c>
      <c r="BJ264" s="2">
        <f t="shared" si="277"/>
        <v>0</v>
      </c>
      <c r="BK264" s="2">
        <f t="shared" si="277"/>
        <v>0</v>
      </c>
      <c r="BL264" s="2">
        <f t="shared" si="277"/>
        <v>0</v>
      </c>
      <c r="BM264" s="2">
        <f t="shared" si="277"/>
        <v>0</v>
      </c>
      <c r="BN264" s="2">
        <f t="shared" si="277"/>
        <v>0</v>
      </c>
      <c r="BO264" s="2">
        <f t="shared" si="277"/>
        <v>0</v>
      </c>
      <c r="BP264" s="2">
        <f t="shared" si="277"/>
        <v>0</v>
      </c>
      <c r="BQ264" s="2">
        <f t="shared" si="277"/>
        <v>0</v>
      </c>
      <c r="BR264" s="2">
        <f t="shared" si="277"/>
        <v>0</v>
      </c>
      <c r="BS264" s="2">
        <f t="shared" si="277"/>
        <v>0</v>
      </c>
      <c r="BT264" s="2">
        <f t="shared" si="277"/>
        <v>0</v>
      </c>
      <c r="BU264" s="2">
        <f t="shared" si="277"/>
        <v>0</v>
      </c>
      <c r="BV264" s="2">
        <f t="shared" si="277"/>
        <v>0</v>
      </c>
      <c r="BW264" s="2">
        <f t="shared" si="277"/>
        <v>0</v>
      </c>
      <c r="BX264" s="2">
        <f t="shared" si="277"/>
        <v>0</v>
      </c>
      <c r="BY264" s="2">
        <f t="shared" si="277"/>
        <v>0</v>
      </c>
      <c r="BZ264" s="2">
        <f t="shared" si="277"/>
        <v>0</v>
      </c>
      <c r="CA264" s="2">
        <f t="shared" ref="CA264:DF264" si="278">CA285</f>
        <v>184629.81</v>
      </c>
      <c r="CB264" s="2">
        <f t="shared" si="278"/>
        <v>48368.24</v>
      </c>
      <c r="CC264" s="2">
        <f t="shared" si="278"/>
        <v>136261.57</v>
      </c>
      <c r="CD264" s="2">
        <f t="shared" si="278"/>
        <v>0</v>
      </c>
      <c r="CE264" s="2">
        <f t="shared" si="278"/>
        <v>146538.85</v>
      </c>
      <c r="CF264" s="2">
        <f t="shared" si="278"/>
        <v>146538.85</v>
      </c>
      <c r="CG264" s="2">
        <f t="shared" si="278"/>
        <v>0</v>
      </c>
      <c r="CH264" s="2">
        <f t="shared" si="278"/>
        <v>146538.85</v>
      </c>
      <c r="CI264" s="2">
        <f t="shared" si="278"/>
        <v>0</v>
      </c>
      <c r="CJ264" s="2">
        <f t="shared" si="278"/>
        <v>0</v>
      </c>
      <c r="CK264" s="2">
        <f t="shared" si="278"/>
        <v>0</v>
      </c>
      <c r="CL264" s="2">
        <f t="shared" si="278"/>
        <v>0</v>
      </c>
      <c r="CM264" s="2">
        <f t="shared" si="278"/>
        <v>0</v>
      </c>
      <c r="CN264" s="2">
        <f t="shared" si="278"/>
        <v>0</v>
      </c>
      <c r="CO264" s="2">
        <f t="shared" si="278"/>
        <v>0</v>
      </c>
      <c r="CP264" s="2">
        <f t="shared" si="278"/>
        <v>0</v>
      </c>
      <c r="CQ264" s="2">
        <f t="shared" si="278"/>
        <v>0</v>
      </c>
      <c r="CR264" s="2">
        <f t="shared" si="278"/>
        <v>0</v>
      </c>
      <c r="CS264" s="2">
        <f t="shared" si="278"/>
        <v>0</v>
      </c>
      <c r="CT264" s="2">
        <f t="shared" si="278"/>
        <v>0</v>
      </c>
      <c r="CU264" s="2">
        <f t="shared" si="278"/>
        <v>0</v>
      </c>
      <c r="CV264" s="2">
        <f t="shared" si="278"/>
        <v>0</v>
      </c>
      <c r="CW264" s="2">
        <f t="shared" si="278"/>
        <v>0</v>
      </c>
      <c r="CX264" s="2">
        <f t="shared" si="278"/>
        <v>0</v>
      </c>
      <c r="CY264" s="2">
        <f t="shared" si="278"/>
        <v>0</v>
      </c>
      <c r="CZ264" s="2">
        <f t="shared" si="278"/>
        <v>0</v>
      </c>
      <c r="DA264" s="2">
        <f t="shared" si="278"/>
        <v>0</v>
      </c>
      <c r="DB264" s="2">
        <f t="shared" si="278"/>
        <v>0</v>
      </c>
      <c r="DC264" s="2">
        <f t="shared" si="278"/>
        <v>0</v>
      </c>
      <c r="DD264" s="2">
        <f t="shared" si="278"/>
        <v>0</v>
      </c>
      <c r="DE264" s="2">
        <f t="shared" si="278"/>
        <v>0</v>
      </c>
      <c r="DF264" s="2">
        <f t="shared" si="278"/>
        <v>0</v>
      </c>
      <c r="DG264" s="3">
        <f t="shared" ref="DG264:EL264" si="279">DG285</f>
        <v>0</v>
      </c>
      <c r="DH264" s="3">
        <f t="shared" si="279"/>
        <v>0</v>
      </c>
      <c r="DI264" s="3">
        <f t="shared" si="279"/>
        <v>0</v>
      </c>
      <c r="DJ264" s="3">
        <f t="shared" si="279"/>
        <v>0</v>
      </c>
      <c r="DK264" s="3">
        <f t="shared" si="279"/>
        <v>0</v>
      </c>
      <c r="DL264" s="3">
        <f t="shared" si="279"/>
        <v>0</v>
      </c>
      <c r="DM264" s="3">
        <f t="shared" si="279"/>
        <v>0</v>
      </c>
      <c r="DN264" s="3">
        <f t="shared" si="279"/>
        <v>0</v>
      </c>
      <c r="DO264" s="3">
        <f t="shared" si="279"/>
        <v>0</v>
      </c>
      <c r="DP264" s="3">
        <f t="shared" si="279"/>
        <v>0</v>
      </c>
      <c r="DQ264" s="3">
        <f t="shared" si="279"/>
        <v>0</v>
      </c>
      <c r="DR264" s="3">
        <f t="shared" si="279"/>
        <v>0</v>
      </c>
      <c r="DS264" s="3">
        <f t="shared" si="279"/>
        <v>0</v>
      </c>
      <c r="DT264" s="3">
        <f t="shared" si="279"/>
        <v>0</v>
      </c>
      <c r="DU264" s="3">
        <f t="shared" si="279"/>
        <v>0</v>
      </c>
      <c r="DV264" s="3">
        <f t="shared" si="279"/>
        <v>0</v>
      </c>
      <c r="DW264" s="3">
        <f t="shared" si="279"/>
        <v>0</v>
      </c>
      <c r="DX264" s="3">
        <f t="shared" si="279"/>
        <v>0</v>
      </c>
      <c r="DY264" s="3">
        <f t="shared" si="279"/>
        <v>0</v>
      </c>
      <c r="DZ264" s="3">
        <f t="shared" si="279"/>
        <v>0</v>
      </c>
      <c r="EA264" s="3">
        <f t="shared" si="279"/>
        <v>0</v>
      </c>
      <c r="EB264" s="3">
        <f t="shared" si="279"/>
        <v>0</v>
      </c>
      <c r="EC264" s="3">
        <f t="shared" si="279"/>
        <v>0</v>
      </c>
      <c r="ED264" s="3">
        <f t="shared" si="279"/>
        <v>0</v>
      </c>
      <c r="EE264" s="3">
        <f t="shared" si="279"/>
        <v>0</v>
      </c>
      <c r="EF264" s="3">
        <f t="shared" si="279"/>
        <v>0</v>
      </c>
      <c r="EG264" s="3">
        <f t="shared" si="279"/>
        <v>0</v>
      </c>
      <c r="EH264" s="3">
        <f t="shared" si="279"/>
        <v>0</v>
      </c>
      <c r="EI264" s="3">
        <f t="shared" si="279"/>
        <v>0</v>
      </c>
      <c r="EJ264" s="3">
        <f t="shared" si="279"/>
        <v>0</v>
      </c>
      <c r="EK264" s="3">
        <f t="shared" si="279"/>
        <v>0</v>
      </c>
      <c r="EL264" s="3">
        <f t="shared" si="279"/>
        <v>0</v>
      </c>
      <c r="EM264" s="3">
        <f t="shared" ref="EM264:FR264" si="280">EM285</f>
        <v>0</v>
      </c>
      <c r="EN264" s="3">
        <f t="shared" si="280"/>
        <v>0</v>
      </c>
      <c r="EO264" s="3">
        <f t="shared" si="280"/>
        <v>0</v>
      </c>
      <c r="EP264" s="3">
        <f t="shared" si="280"/>
        <v>0</v>
      </c>
      <c r="EQ264" s="3">
        <f t="shared" si="280"/>
        <v>0</v>
      </c>
      <c r="ER264" s="3">
        <f t="shared" si="280"/>
        <v>0</v>
      </c>
      <c r="ES264" s="3">
        <f t="shared" si="280"/>
        <v>0</v>
      </c>
      <c r="ET264" s="3">
        <f t="shared" si="280"/>
        <v>0</v>
      </c>
      <c r="EU264" s="3">
        <f t="shared" si="280"/>
        <v>0</v>
      </c>
      <c r="EV264" s="3">
        <f t="shared" si="280"/>
        <v>0</v>
      </c>
      <c r="EW264" s="3">
        <f t="shared" si="280"/>
        <v>0</v>
      </c>
      <c r="EX264" s="3">
        <f t="shared" si="280"/>
        <v>0</v>
      </c>
      <c r="EY264" s="3">
        <f t="shared" si="280"/>
        <v>0</v>
      </c>
      <c r="EZ264" s="3">
        <f t="shared" si="280"/>
        <v>0</v>
      </c>
      <c r="FA264" s="3">
        <f t="shared" si="280"/>
        <v>0</v>
      </c>
      <c r="FB264" s="3">
        <f t="shared" si="280"/>
        <v>0</v>
      </c>
      <c r="FC264" s="3">
        <f t="shared" si="280"/>
        <v>0</v>
      </c>
      <c r="FD264" s="3">
        <f t="shared" si="280"/>
        <v>0</v>
      </c>
      <c r="FE264" s="3">
        <f t="shared" si="280"/>
        <v>0</v>
      </c>
      <c r="FF264" s="3">
        <f t="shared" si="280"/>
        <v>0</v>
      </c>
      <c r="FG264" s="3">
        <f t="shared" si="280"/>
        <v>0</v>
      </c>
      <c r="FH264" s="3">
        <f t="shared" si="280"/>
        <v>0</v>
      </c>
      <c r="FI264" s="3">
        <f t="shared" si="280"/>
        <v>0</v>
      </c>
      <c r="FJ264" s="3">
        <f t="shared" si="280"/>
        <v>0</v>
      </c>
      <c r="FK264" s="3">
        <f t="shared" si="280"/>
        <v>0</v>
      </c>
      <c r="FL264" s="3">
        <f t="shared" si="280"/>
        <v>0</v>
      </c>
      <c r="FM264" s="3">
        <f t="shared" si="280"/>
        <v>0</v>
      </c>
      <c r="FN264" s="3">
        <f t="shared" si="280"/>
        <v>0</v>
      </c>
      <c r="FO264" s="3">
        <f t="shared" si="280"/>
        <v>0</v>
      </c>
      <c r="FP264" s="3">
        <f t="shared" si="280"/>
        <v>0</v>
      </c>
      <c r="FQ264" s="3">
        <f t="shared" si="280"/>
        <v>0</v>
      </c>
      <c r="FR264" s="3">
        <f t="shared" si="280"/>
        <v>0</v>
      </c>
      <c r="FS264" s="3">
        <f t="shared" ref="FS264:GX264" si="281">FS285</f>
        <v>0</v>
      </c>
      <c r="FT264" s="3">
        <f t="shared" si="281"/>
        <v>0</v>
      </c>
      <c r="FU264" s="3">
        <f t="shared" si="281"/>
        <v>0</v>
      </c>
      <c r="FV264" s="3">
        <f t="shared" si="281"/>
        <v>0</v>
      </c>
      <c r="FW264" s="3">
        <f t="shared" si="281"/>
        <v>0</v>
      </c>
      <c r="FX264" s="3">
        <f t="shared" si="281"/>
        <v>0</v>
      </c>
      <c r="FY264" s="3">
        <f t="shared" si="281"/>
        <v>0</v>
      </c>
      <c r="FZ264" s="3">
        <f t="shared" si="281"/>
        <v>0</v>
      </c>
      <c r="GA264" s="3">
        <f t="shared" si="281"/>
        <v>0</v>
      </c>
      <c r="GB264" s="3">
        <f t="shared" si="281"/>
        <v>0</v>
      </c>
      <c r="GC264" s="3">
        <f t="shared" si="281"/>
        <v>0</v>
      </c>
      <c r="GD264" s="3">
        <f t="shared" si="281"/>
        <v>0</v>
      </c>
      <c r="GE264" s="3">
        <f t="shared" si="281"/>
        <v>0</v>
      </c>
      <c r="GF264" s="3">
        <f t="shared" si="281"/>
        <v>0</v>
      </c>
      <c r="GG264" s="3">
        <f t="shared" si="281"/>
        <v>0</v>
      </c>
      <c r="GH264" s="3">
        <f t="shared" si="281"/>
        <v>0</v>
      </c>
      <c r="GI264" s="3">
        <f t="shared" si="281"/>
        <v>0</v>
      </c>
      <c r="GJ264" s="3">
        <f t="shared" si="281"/>
        <v>0</v>
      </c>
      <c r="GK264" s="3">
        <f t="shared" si="281"/>
        <v>0</v>
      </c>
      <c r="GL264" s="3">
        <f t="shared" si="281"/>
        <v>0</v>
      </c>
      <c r="GM264" s="3">
        <f t="shared" si="281"/>
        <v>0</v>
      </c>
      <c r="GN264" s="3">
        <f t="shared" si="281"/>
        <v>0</v>
      </c>
      <c r="GO264" s="3">
        <f t="shared" si="281"/>
        <v>0</v>
      </c>
      <c r="GP264" s="3">
        <f t="shared" si="281"/>
        <v>0</v>
      </c>
      <c r="GQ264" s="3">
        <f t="shared" si="281"/>
        <v>0</v>
      </c>
      <c r="GR264" s="3">
        <f t="shared" si="281"/>
        <v>0</v>
      </c>
      <c r="GS264" s="3">
        <f t="shared" si="281"/>
        <v>0</v>
      </c>
      <c r="GT264" s="3">
        <f t="shared" si="281"/>
        <v>0</v>
      </c>
      <c r="GU264" s="3">
        <f t="shared" si="281"/>
        <v>0</v>
      </c>
      <c r="GV264" s="3">
        <f t="shared" si="281"/>
        <v>0</v>
      </c>
      <c r="GW264" s="3">
        <f t="shared" si="281"/>
        <v>0</v>
      </c>
      <c r="GX264" s="3">
        <f t="shared" si="281"/>
        <v>0</v>
      </c>
    </row>
    <row r="266" spans="1:245">
      <c r="A266">
        <v>17</v>
      </c>
      <c r="B266">
        <v>1</v>
      </c>
      <c r="C266">
        <f ca="1">ROW(SmtRes!A582)</f>
        <v>582</v>
      </c>
      <c r="D266">
        <f ca="1">ROW(EtalonRes!A568)</f>
        <v>568</v>
      </c>
      <c r="E266" t="s">
        <v>866</v>
      </c>
      <c r="F266" t="s">
        <v>867</v>
      </c>
      <c r="G266" t="s">
        <v>868</v>
      </c>
      <c r="H266" t="s">
        <v>820</v>
      </c>
      <c r="I266">
        <f>ROUND(32/100,9)</f>
        <v>0.32</v>
      </c>
      <c r="J266">
        <v>0</v>
      </c>
      <c r="O266">
        <f t="shared" ref="O266:O283" si="282">ROUND(CP266,2)</f>
        <v>98.23</v>
      </c>
      <c r="P266">
        <f t="shared" ref="P266:P283" si="283">ROUND(CQ266*I266,2)</f>
        <v>0</v>
      </c>
      <c r="Q266">
        <f t="shared" ref="Q266:Q283" si="284">ROUND(CR266*I266,2)</f>
        <v>1.84</v>
      </c>
      <c r="R266">
        <f t="shared" ref="R266:R283" si="285">ROUND(CS266*I266,2)</f>
        <v>0.8</v>
      </c>
      <c r="S266">
        <f t="shared" ref="S266:S283" si="286">ROUND(CT266*I266,2)</f>
        <v>96.39</v>
      </c>
      <c r="T266">
        <f t="shared" ref="T266:T283" si="287">ROUND(CU266*I266,2)</f>
        <v>0</v>
      </c>
      <c r="U266">
        <f t="shared" ref="U266:U283" si="288">CV266*I266</f>
        <v>2.0224000000000002</v>
      </c>
      <c r="V266">
        <f t="shared" ref="V266:V283" si="289">CW266*I266</f>
        <v>9.5999999999999992E-3</v>
      </c>
      <c r="W266">
        <f t="shared" ref="W266:W283" si="290">ROUND(CX266*I266,2)</f>
        <v>0</v>
      </c>
      <c r="X266">
        <f t="shared" ref="X266:X283" si="291">ROUND(CY266,2)</f>
        <v>82.61</v>
      </c>
      <c r="Y266">
        <f t="shared" ref="Y266:Y283" si="292">ROUND(CZ266,2)</f>
        <v>63.17</v>
      </c>
      <c r="AA266">
        <v>27906248</v>
      </c>
      <c r="AB266">
        <f t="shared" ref="AB266:AB283" si="293">ROUND((AC266+AD266+AF266),2)</f>
        <v>50.24</v>
      </c>
      <c r="AC266">
        <f t="shared" ref="AC266:AC283" si="294">ROUND((ES266),2)</f>
        <v>0</v>
      </c>
      <c r="AD266">
        <f t="shared" ref="AD266:AD283" si="295">ROUND((((ET266)-(EU266))+AE266),2)</f>
        <v>0.94</v>
      </c>
      <c r="AE266">
        <f t="shared" ref="AE266:AE283" si="296">ROUND((EU266),2)</f>
        <v>0.41</v>
      </c>
      <c r="AF266">
        <f t="shared" ref="AF266:AF283" si="297">ROUND((EV266),2)</f>
        <v>49.3</v>
      </c>
      <c r="AG266">
        <f t="shared" ref="AG266:AG283" si="298">ROUND((AP266),2)</f>
        <v>0</v>
      </c>
      <c r="AH266">
        <f t="shared" ref="AH266:AH283" si="299">(EW266)</f>
        <v>6.32</v>
      </c>
      <c r="AI266">
        <f t="shared" ref="AI266:AI283" si="300">(EX266)</f>
        <v>0.03</v>
      </c>
      <c r="AJ266">
        <f t="shared" ref="AJ266:AJ283" si="301">(AS266)</f>
        <v>0</v>
      </c>
      <c r="AK266">
        <v>50.24</v>
      </c>
      <c r="AL266">
        <v>0</v>
      </c>
      <c r="AM266">
        <v>0.94</v>
      </c>
      <c r="AN266">
        <v>0.41</v>
      </c>
      <c r="AO266">
        <v>49.3</v>
      </c>
      <c r="AP266">
        <v>0</v>
      </c>
      <c r="AQ266">
        <v>6.32</v>
      </c>
      <c r="AR266">
        <v>0.03</v>
      </c>
      <c r="AS266">
        <v>0</v>
      </c>
      <c r="AT266">
        <v>85</v>
      </c>
      <c r="AU266">
        <v>65</v>
      </c>
      <c r="AV266">
        <v>1</v>
      </c>
      <c r="AW266">
        <v>1</v>
      </c>
      <c r="AZ266">
        <v>6.11</v>
      </c>
      <c r="BA266">
        <v>6.11</v>
      </c>
      <c r="BB266">
        <v>6.11</v>
      </c>
      <c r="BC266">
        <v>6.11</v>
      </c>
      <c r="BD266" t="s">
        <v>1069</v>
      </c>
      <c r="BE266" t="s">
        <v>1069</v>
      </c>
      <c r="BF266" t="s">
        <v>1069</v>
      </c>
      <c r="BG266" t="s">
        <v>1069</v>
      </c>
      <c r="BH266">
        <v>0</v>
      </c>
      <c r="BI266">
        <v>1</v>
      </c>
      <c r="BJ266" t="s">
        <v>869</v>
      </c>
      <c r="BM266">
        <v>67001</v>
      </c>
      <c r="BN266">
        <v>0</v>
      </c>
      <c r="BO266" t="s">
        <v>1069</v>
      </c>
      <c r="BP266">
        <v>0</v>
      </c>
      <c r="BQ266">
        <v>6</v>
      </c>
      <c r="BR266">
        <v>0</v>
      </c>
      <c r="BS266">
        <v>6.11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1069</v>
      </c>
      <c r="BZ266">
        <v>85</v>
      </c>
      <c r="CA266">
        <v>65</v>
      </c>
      <c r="CE266">
        <v>0</v>
      </c>
      <c r="CF266">
        <v>0</v>
      </c>
      <c r="CG266">
        <v>0</v>
      </c>
      <c r="CM266">
        <v>0</v>
      </c>
      <c r="CN266" t="s">
        <v>1069</v>
      </c>
      <c r="CO266">
        <v>0</v>
      </c>
      <c r="CP266">
        <f t="shared" ref="CP266:CP283" si="302">(P266+Q266+S266)</f>
        <v>98.23</v>
      </c>
      <c r="CQ266">
        <f t="shared" ref="CQ266:CQ283" si="303">AC266*BC266</f>
        <v>0</v>
      </c>
      <c r="CR266">
        <f t="shared" ref="CR266:CR283" si="304">AD266*BB266</f>
        <v>5.7434000000000003</v>
      </c>
      <c r="CS266">
        <f t="shared" ref="CS266:CS283" si="305">AE266*BS266</f>
        <v>2.5051000000000001</v>
      </c>
      <c r="CT266">
        <f t="shared" ref="CT266:CT283" si="306">AF266*BA266</f>
        <v>301.22300000000001</v>
      </c>
      <c r="CU266">
        <f t="shared" ref="CU266:CU283" si="307">AG266</f>
        <v>0</v>
      </c>
      <c r="CV266">
        <f t="shared" ref="CV266:CV283" si="308">AH266</f>
        <v>6.32</v>
      </c>
      <c r="CW266">
        <f t="shared" ref="CW266:CW283" si="309">AI266</f>
        <v>0.03</v>
      </c>
      <c r="CX266">
        <f t="shared" ref="CX266:CX283" si="310">AJ266</f>
        <v>0</v>
      </c>
      <c r="CY266">
        <f t="shared" ref="CY266:CY283" si="311">(((S266+R266)*AT266)/100)</f>
        <v>82.611499999999992</v>
      </c>
      <c r="CZ266">
        <f t="shared" ref="CZ266:CZ283" si="312">(((S266+R266)*AU266)/100)</f>
        <v>63.173499999999997</v>
      </c>
      <c r="DC266" t="s">
        <v>1069</v>
      </c>
      <c r="DD266" t="s">
        <v>1069</v>
      </c>
      <c r="DE266" t="s">
        <v>1069</v>
      </c>
      <c r="DF266" t="s">
        <v>1069</v>
      </c>
      <c r="DG266" t="s">
        <v>1069</v>
      </c>
      <c r="DH266" t="s">
        <v>1069</v>
      </c>
      <c r="DI266" t="s">
        <v>1069</v>
      </c>
      <c r="DJ266" t="s">
        <v>1069</v>
      </c>
      <c r="DK266" t="s">
        <v>1069</v>
      </c>
      <c r="DL266" t="s">
        <v>1069</v>
      </c>
      <c r="DM266" t="s">
        <v>1069</v>
      </c>
      <c r="DN266">
        <v>0</v>
      </c>
      <c r="DO266">
        <v>0</v>
      </c>
      <c r="DP266">
        <v>1</v>
      </c>
      <c r="DQ266">
        <v>1</v>
      </c>
      <c r="DU266">
        <v>1013</v>
      </c>
      <c r="DV266" t="s">
        <v>820</v>
      </c>
      <c r="DW266" t="s">
        <v>820</v>
      </c>
      <c r="DX266">
        <v>1</v>
      </c>
      <c r="EE266">
        <v>27029148</v>
      </c>
      <c r="EF266">
        <v>6</v>
      </c>
      <c r="EG266" t="s">
        <v>1107</v>
      </c>
      <c r="EH266">
        <v>0</v>
      </c>
      <c r="EI266" t="s">
        <v>1069</v>
      </c>
      <c r="EJ266">
        <v>1</v>
      </c>
      <c r="EK266">
        <v>67001</v>
      </c>
      <c r="EL266" t="s">
        <v>822</v>
      </c>
      <c r="EM266" t="s">
        <v>823</v>
      </c>
      <c r="EO266" t="s">
        <v>1069</v>
      </c>
      <c r="EQ266">
        <v>131072</v>
      </c>
      <c r="ER266">
        <v>50.24</v>
      </c>
      <c r="ES266">
        <v>0</v>
      </c>
      <c r="ET266">
        <v>0.94</v>
      </c>
      <c r="EU266">
        <v>0.41</v>
      </c>
      <c r="EV266">
        <v>49.3</v>
      </c>
      <c r="EW266">
        <v>6.32</v>
      </c>
      <c r="EX266">
        <v>0.03</v>
      </c>
      <c r="EY266">
        <v>0</v>
      </c>
      <c r="FQ266">
        <v>0</v>
      </c>
      <c r="FR266">
        <f t="shared" ref="FR266:FR283" si="313">ROUND(IF(AND(BH266=3,BI266=3),P266,0),2)</f>
        <v>0</v>
      </c>
      <c r="FS266">
        <v>0</v>
      </c>
      <c r="FX266">
        <v>85</v>
      </c>
      <c r="FY266">
        <v>65</v>
      </c>
      <c r="GA266" t="s">
        <v>1069</v>
      </c>
      <c r="GD266">
        <v>0</v>
      </c>
      <c r="GF266">
        <v>-1609785902</v>
      </c>
      <c r="GG266">
        <v>1</v>
      </c>
      <c r="GH266">
        <v>1</v>
      </c>
      <c r="GI266">
        <v>4</v>
      </c>
      <c r="GJ266">
        <v>0</v>
      </c>
      <c r="GK266">
        <f>ROUND(R266*(R12)/100,2)</f>
        <v>0</v>
      </c>
      <c r="GL266">
        <f t="shared" ref="GL266:GL283" si="314">ROUND(IF(AND(BH266=3,BI266=3,FS266&lt;&gt;0),P266,0),2)</f>
        <v>0</v>
      </c>
      <c r="GM266">
        <f t="shared" ref="GM266:GM283" si="315">ROUND(O266+X266+Y266+GK266,2)+GX266</f>
        <v>244.01</v>
      </c>
      <c r="GN266">
        <f t="shared" ref="GN266:GN283" si="316">IF(OR(BI266=0,BI266=1),ROUND(O266+X266+Y266+GK266,2),0)</f>
        <v>244.01</v>
      </c>
      <c r="GO266">
        <f t="shared" ref="GO266:GO283" si="317">IF(BI266=2,ROUND(O266+X266+Y266+GK266,2),0)</f>
        <v>0</v>
      </c>
      <c r="GP266">
        <f t="shared" ref="GP266:GP283" si="318">IF(BI266=4,ROUND(O266+X266+Y266+GK266,2)+GX266,0)</f>
        <v>0</v>
      </c>
      <c r="GR266">
        <v>0</v>
      </c>
      <c r="GS266">
        <v>3</v>
      </c>
      <c r="GT266">
        <v>0</v>
      </c>
      <c r="GU266" t="s">
        <v>1069</v>
      </c>
      <c r="GV266">
        <f t="shared" ref="GV266:GV283" si="319">ROUND((GT266),2)</f>
        <v>0</v>
      </c>
      <c r="GW266">
        <v>1</v>
      </c>
      <c r="GX266">
        <f t="shared" ref="GX266:GX283" si="320">ROUND(HC266*I266,2)</f>
        <v>0</v>
      </c>
      <c r="HA266">
        <v>0</v>
      </c>
      <c r="HB266">
        <v>0</v>
      </c>
      <c r="HC266">
        <f t="shared" ref="HC266:HC283" si="321">GV266*GW266</f>
        <v>0</v>
      </c>
      <c r="IK266">
        <v>0</v>
      </c>
    </row>
    <row r="267" spans="1:245">
      <c r="A267">
        <v>17</v>
      </c>
      <c r="B267">
        <v>1</v>
      </c>
      <c r="C267">
        <f ca="1">ROW(SmtRes!A583)</f>
        <v>583</v>
      </c>
      <c r="D267">
        <f ca="1">ROW(EtalonRes!A570)</f>
        <v>570</v>
      </c>
      <c r="E267" t="s">
        <v>870</v>
      </c>
      <c r="F267" t="s">
        <v>871</v>
      </c>
      <c r="G267" t="s">
        <v>872</v>
      </c>
      <c r="H267" t="s">
        <v>1105</v>
      </c>
      <c r="I267">
        <v>2</v>
      </c>
      <c r="J267">
        <v>0</v>
      </c>
      <c r="O267">
        <f t="shared" si="282"/>
        <v>242.08</v>
      </c>
      <c r="P267">
        <f t="shared" si="283"/>
        <v>0</v>
      </c>
      <c r="Q267">
        <f t="shared" si="284"/>
        <v>0</v>
      </c>
      <c r="R267">
        <f t="shared" si="285"/>
        <v>0</v>
      </c>
      <c r="S267">
        <f t="shared" si="286"/>
        <v>242.08</v>
      </c>
      <c r="T267">
        <f t="shared" si="287"/>
        <v>0</v>
      </c>
      <c r="U267">
        <f t="shared" si="288"/>
        <v>5.08</v>
      </c>
      <c r="V267">
        <f t="shared" si="289"/>
        <v>0</v>
      </c>
      <c r="W267">
        <f t="shared" si="290"/>
        <v>0</v>
      </c>
      <c r="X267">
        <f t="shared" si="291"/>
        <v>205.77</v>
      </c>
      <c r="Y267">
        <f t="shared" si="292"/>
        <v>157.35</v>
      </c>
      <c r="AA267">
        <v>27906248</v>
      </c>
      <c r="AB267">
        <f t="shared" si="293"/>
        <v>19.809999999999999</v>
      </c>
      <c r="AC267">
        <f t="shared" si="294"/>
        <v>0</v>
      </c>
      <c r="AD267">
        <f t="shared" si="295"/>
        <v>0</v>
      </c>
      <c r="AE267">
        <f t="shared" si="296"/>
        <v>0</v>
      </c>
      <c r="AF267">
        <f t="shared" si="297"/>
        <v>19.809999999999999</v>
      </c>
      <c r="AG267">
        <f t="shared" si="298"/>
        <v>0</v>
      </c>
      <c r="AH267">
        <f t="shared" si="299"/>
        <v>2.54</v>
      </c>
      <c r="AI267">
        <f t="shared" si="300"/>
        <v>0</v>
      </c>
      <c r="AJ267">
        <f t="shared" si="301"/>
        <v>0</v>
      </c>
      <c r="AK267">
        <v>19.809999999999999</v>
      </c>
      <c r="AL267">
        <v>0</v>
      </c>
      <c r="AM267">
        <v>0</v>
      </c>
      <c r="AN267">
        <v>0</v>
      </c>
      <c r="AO267">
        <v>19.809999999999999</v>
      </c>
      <c r="AP267">
        <v>0</v>
      </c>
      <c r="AQ267">
        <v>2.54</v>
      </c>
      <c r="AR267">
        <v>0</v>
      </c>
      <c r="AS267">
        <v>0</v>
      </c>
      <c r="AT267">
        <v>85</v>
      </c>
      <c r="AU267">
        <v>65</v>
      </c>
      <c r="AV267">
        <v>1</v>
      </c>
      <c r="AW267">
        <v>1</v>
      </c>
      <c r="AZ267">
        <v>6.11</v>
      </c>
      <c r="BA267">
        <v>6.11</v>
      </c>
      <c r="BB267">
        <v>6.11</v>
      </c>
      <c r="BC267">
        <v>6.11</v>
      </c>
      <c r="BD267" t="s">
        <v>1069</v>
      </c>
      <c r="BE267" t="s">
        <v>1069</v>
      </c>
      <c r="BF267" t="s">
        <v>1069</v>
      </c>
      <c r="BG267" t="s">
        <v>1069</v>
      </c>
      <c r="BH267">
        <v>0</v>
      </c>
      <c r="BI267">
        <v>1</v>
      </c>
      <c r="BJ267" t="s">
        <v>873</v>
      </c>
      <c r="BM267">
        <v>67001</v>
      </c>
      <c r="BN267">
        <v>0</v>
      </c>
      <c r="BO267" t="s">
        <v>1069</v>
      </c>
      <c r="BP267">
        <v>0</v>
      </c>
      <c r="BQ267">
        <v>6</v>
      </c>
      <c r="BR267">
        <v>0</v>
      </c>
      <c r="BS267">
        <v>6.11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1069</v>
      </c>
      <c r="BZ267">
        <v>85</v>
      </c>
      <c r="CA267">
        <v>65</v>
      </c>
      <c r="CE267">
        <v>0</v>
      </c>
      <c r="CF267">
        <v>0</v>
      </c>
      <c r="CG267">
        <v>0</v>
      </c>
      <c r="CM267">
        <v>0</v>
      </c>
      <c r="CN267" t="s">
        <v>1069</v>
      </c>
      <c r="CO267">
        <v>0</v>
      </c>
      <c r="CP267">
        <f t="shared" si="302"/>
        <v>242.08</v>
      </c>
      <c r="CQ267">
        <f t="shared" si="303"/>
        <v>0</v>
      </c>
      <c r="CR267">
        <f t="shared" si="304"/>
        <v>0</v>
      </c>
      <c r="CS267">
        <f t="shared" si="305"/>
        <v>0</v>
      </c>
      <c r="CT267">
        <f t="shared" si="306"/>
        <v>121.0391</v>
      </c>
      <c r="CU267">
        <f t="shared" si="307"/>
        <v>0</v>
      </c>
      <c r="CV267">
        <f t="shared" si="308"/>
        <v>2.54</v>
      </c>
      <c r="CW267">
        <f t="shared" si="309"/>
        <v>0</v>
      </c>
      <c r="CX267">
        <f t="shared" si="310"/>
        <v>0</v>
      </c>
      <c r="CY267">
        <f t="shared" si="311"/>
        <v>205.768</v>
      </c>
      <c r="CZ267">
        <f t="shared" si="312"/>
        <v>157.352</v>
      </c>
      <c r="DC267" t="s">
        <v>1069</v>
      </c>
      <c r="DD267" t="s">
        <v>1069</v>
      </c>
      <c r="DE267" t="s">
        <v>1069</v>
      </c>
      <c r="DF267" t="s">
        <v>1069</v>
      </c>
      <c r="DG267" t="s">
        <v>1069</v>
      </c>
      <c r="DH267" t="s">
        <v>1069</v>
      </c>
      <c r="DI267" t="s">
        <v>1069</v>
      </c>
      <c r="DJ267" t="s">
        <v>1069</v>
      </c>
      <c r="DK267" t="s">
        <v>1069</v>
      </c>
      <c r="DL267" t="s">
        <v>1069</v>
      </c>
      <c r="DM267" t="s">
        <v>1069</v>
      </c>
      <c r="DN267">
        <v>0</v>
      </c>
      <c r="DO267">
        <v>0</v>
      </c>
      <c r="DP267">
        <v>1</v>
      </c>
      <c r="DQ267">
        <v>1</v>
      </c>
      <c r="DU267">
        <v>1003</v>
      </c>
      <c r="DV267" t="s">
        <v>1105</v>
      </c>
      <c r="DW267" t="s">
        <v>1105</v>
      </c>
      <c r="DX267">
        <v>100</v>
      </c>
      <c r="EE267">
        <v>27029148</v>
      </c>
      <c r="EF267">
        <v>6</v>
      </c>
      <c r="EG267" t="s">
        <v>1107</v>
      </c>
      <c r="EH267">
        <v>0</v>
      </c>
      <c r="EI267" t="s">
        <v>1069</v>
      </c>
      <c r="EJ267">
        <v>1</v>
      </c>
      <c r="EK267">
        <v>67001</v>
      </c>
      <c r="EL267" t="s">
        <v>822</v>
      </c>
      <c r="EM267" t="s">
        <v>823</v>
      </c>
      <c r="EO267" t="s">
        <v>1069</v>
      </c>
      <c r="EQ267">
        <v>131072</v>
      </c>
      <c r="ER267">
        <v>19.809999999999999</v>
      </c>
      <c r="ES267">
        <v>0</v>
      </c>
      <c r="ET267">
        <v>0</v>
      </c>
      <c r="EU267">
        <v>0</v>
      </c>
      <c r="EV267">
        <v>19.809999999999999</v>
      </c>
      <c r="EW267">
        <v>2.54</v>
      </c>
      <c r="EX267">
        <v>0</v>
      </c>
      <c r="EY267">
        <v>0</v>
      </c>
      <c r="FQ267">
        <v>0</v>
      </c>
      <c r="FR267">
        <f t="shared" si="313"/>
        <v>0</v>
      </c>
      <c r="FS267">
        <v>0</v>
      </c>
      <c r="FX267">
        <v>85</v>
      </c>
      <c r="FY267">
        <v>65</v>
      </c>
      <c r="GA267" t="s">
        <v>1069</v>
      </c>
      <c r="GD267">
        <v>0</v>
      </c>
      <c r="GF267">
        <v>273460933</v>
      </c>
      <c r="GG267">
        <v>1</v>
      </c>
      <c r="GH267">
        <v>1</v>
      </c>
      <c r="GI267">
        <v>4</v>
      </c>
      <c r="GJ267">
        <v>0</v>
      </c>
      <c r="GK267">
        <f>ROUND(R267*(R12)/100,2)</f>
        <v>0</v>
      </c>
      <c r="GL267">
        <f t="shared" si="314"/>
        <v>0</v>
      </c>
      <c r="GM267">
        <f t="shared" si="315"/>
        <v>605.20000000000005</v>
      </c>
      <c r="GN267">
        <f t="shared" si="316"/>
        <v>605.20000000000005</v>
      </c>
      <c r="GO267">
        <f t="shared" si="317"/>
        <v>0</v>
      </c>
      <c r="GP267">
        <f t="shared" si="318"/>
        <v>0</v>
      </c>
      <c r="GR267">
        <v>0</v>
      </c>
      <c r="GS267">
        <v>3</v>
      </c>
      <c r="GT267">
        <v>0</v>
      </c>
      <c r="GU267" t="s">
        <v>1069</v>
      </c>
      <c r="GV267">
        <f t="shared" si="319"/>
        <v>0</v>
      </c>
      <c r="GW267">
        <v>1</v>
      </c>
      <c r="GX267">
        <f t="shared" si="320"/>
        <v>0</v>
      </c>
      <c r="HA267">
        <v>0</v>
      </c>
      <c r="HB267">
        <v>0</v>
      </c>
      <c r="HC267">
        <f t="shared" si="321"/>
        <v>0</v>
      </c>
      <c r="IK267">
        <v>0</v>
      </c>
    </row>
    <row r="268" spans="1:245">
      <c r="A268">
        <v>17</v>
      </c>
      <c r="B268">
        <v>1</v>
      </c>
      <c r="C268">
        <f ca="1">ROW(SmtRes!A586)</f>
        <v>586</v>
      </c>
      <c r="D268">
        <f ca="1">ROW(EtalonRes!A573)</f>
        <v>573</v>
      </c>
      <c r="E268" t="s">
        <v>874</v>
      </c>
      <c r="F268" t="s">
        <v>875</v>
      </c>
      <c r="G268" t="s">
        <v>876</v>
      </c>
      <c r="H268" t="s">
        <v>1105</v>
      </c>
      <c r="I268">
        <f>ROUND(2/100,9)</f>
        <v>0.02</v>
      </c>
      <c r="J268">
        <v>0</v>
      </c>
      <c r="O268">
        <f t="shared" si="282"/>
        <v>35.19</v>
      </c>
      <c r="P268">
        <f t="shared" si="283"/>
        <v>0</v>
      </c>
      <c r="Q268">
        <f t="shared" si="284"/>
        <v>17.64</v>
      </c>
      <c r="R268">
        <f t="shared" si="285"/>
        <v>0</v>
      </c>
      <c r="S268">
        <f t="shared" si="286"/>
        <v>17.55</v>
      </c>
      <c r="T268">
        <f t="shared" si="287"/>
        <v>0</v>
      </c>
      <c r="U268">
        <f t="shared" si="288"/>
        <v>0.31280000000000002</v>
      </c>
      <c r="V268">
        <f t="shared" si="289"/>
        <v>0</v>
      </c>
      <c r="W268">
        <f t="shared" si="290"/>
        <v>0</v>
      </c>
      <c r="X268">
        <f t="shared" si="291"/>
        <v>17.37</v>
      </c>
      <c r="Y268">
        <f t="shared" si="292"/>
        <v>10.53</v>
      </c>
      <c r="AA268">
        <v>27906248</v>
      </c>
      <c r="AB268">
        <f t="shared" si="293"/>
        <v>287.95</v>
      </c>
      <c r="AC268">
        <f t="shared" si="294"/>
        <v>0</v>
      </c>
      <c r="AD268">
        <f t="shared" si="295"/>
        <v>144.37</v>
      </c>
      <c r="AE268">
        <f t="shared" si="296"/>
        <v>0</v>
      </c>
      <c r="AF268">
        <f t="shared" si="297"/>
        <v>143.58000000000001</v>
      </c>
      <c r="AG268">
        <f t="shared" si="298"/>
        <v>0</v>
      </c>
      <c r="AH268">
        <f t="shared" si="299"/>
        <v>15.64</v>
      </c>
      <c r="AI268">
        <f t="shared" si="300"/>
        <v>0</v>
      </c>
      <c r="AJ268">
        <f t="shared" si="301"/>
        <v>0</v>
      </c>
      <c r="AK268">
        <v>287.95</v>
      </c>
      <c r="AL268">
        <v>0</v>
      </c>
      <c r="AM268">
        <v>144.37</v>
      </c>
      <c r="AN268">
        <v>0</v>
      </c>
      <c r="AO268">
        <v>143.58000000000001</v>
      </c>
      <c r="AP268">
        <v>0</v>
      </c>
      <c r="AQ268">
        <v>15.64</v>
      </c>
      <c r="AR268">
        <v>0</v>
      </c>
      <c r="AS268">
        <v>0</v>
      </c>
      <c r="AT268">
        <v>99</v>
      </c>
      <c r="AU268">
        <v>60</v>
      </c>
      <c r="AV268">
        <v>1</v>
      </c>
      <c r="AW268">
        <v>1</v>
      </c>
      <c r="AZ268">
        <v>6.11</v>
      </c>
      <c r="BA268">
        <v>6.11</v>
      </c>
      <c r="BB268">
        <v>6.11</v>
      </c>
      <c r="BC268">
        <v>6.11</v>
      </c>
      <c r="BD268" t="s">
        <v>1069</v>
      </c>
      <c r="BE268" t="s">
        <v>1069</v>
      </c>
      <c r="BF268" t="s">
        <v>1069</v>
      </c>
      <c r="BG268" t="s">
        <v>1069</v>
      </c>
      <c r="BH268">
        <v>0</v>
      </c>
      <c r="BI268">
        <v>1</v>
      </c>
      <c r="BJ268" t="s">
        <v>877</v>
      </c>
      <c r="BM268">
        <v>46001</v>
      </c>
      <c r="BN268">
        <v>0</v>
      </c>
      <c r="BO268" t="s">
        <v>1069</v>
      </c>
      <c r="BP268">
        <v>0</v>
      </c>
      <c r="BQ268">
        <v>2</v>
      </c>
      <c r="BR268">
        <v>0</v>
      </c>
      <c r="BS268">
        <v>6.11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1069</v>
      </c>
      <c r="BZ268">
        <v>110</v>
      </c>
      <c r="CA268">
        <v>70</v>
      </c>
      <c r="CE268">
        <v>0</v>
      </c>
      <c r="CF268">
        <v>0</v>
      </c>
      <c r="CG268">
        <v>0</v>
      </c>
      <c r="CM268">
        <v>0</v>
      </c>
      <c r="CN268" t="s">
        <v>1069</v>
      </c>
      <c r="CO268">
        <v>0</v>
      </c>
      <c r="CP268">
        <f t="shared" si="302"/>
        <v>35.19</v>
      </c>
      <c r="CQ268">
        <f t="shared" si="303"/>
        <v>0</v>
      </c>
      <c r="CR268">
        <f t="shared" si="304"/>
        <v>882.10070000000007</v>
      </c>
      <c r="CS268">
        <f t="shared" si="305"/>
        <v>0</v>
      </c>
      <c r="CT268">
        <f t="shared" si="306"/>
        <v>877.27380000000016</v>
      </c>
      <c r="CU268">
        <f t="shared" si="307"/>
        <v>0</v>
      </c>
      <c r="CV268">
        <f t="shared" si="308"/>
        <v>15.64</v>
      </c>
      <c r="CW268">
        <f t="shared" si="309"/>
        <v>0</v>
      </c>
      <c r="CX268">
        <f t="shared" si="310"/>
        <v>0</v>
      </c>
      <c r="CY268">
        <f t="shared" si="311"/>
        <v>17.374500000000001</v>
      </c>
      <c r="CZ268">
        <f t="shared" si="312"/>
        <v>10.53</v>
      </c>
      <c r="DC268" t="s">
        <v>1069</v>
      </c>
      <c r="DD268" t="s">
        <v>1069</v>
      </c>
      <c r="DE268" t="s">
        <v>1069</v>
      </c>
      <c r="DF268" t="s">
        <v>1069</v>
      </c>
      <c r="DG268" t="s">
        <v>1069</v>
      </c>
      <c r="DH268" t="s">
        <v>1069</v>
      </c>
      <c r="DI268" t="s">
        <v>1069</v>
      </c>
      <c r="DJ268" t="s">
        <v>1069</v>
      </c>
      <c r="DK268" t="s">
        <v>1069</v>
      </c>
      <c r="DL268" t="s">
        <v>1069</v>
      </c>
      <c r="DM268" t="s">
        <v>1069</v>
      </c>
      <c r="DN268">
        <v>0</v>
      </c>
      <c r="DO268">
        <v>0</v>
      </c>
      <c r="DP268">
        <v>1</v>
      </c>
      <c r="DQ268">
        <v>1</v>
      </c>
      <c r="DU268">
        <v>1003</v>
      </c>
      <c r="DV268" t="s">
        <v>1105</v>
      </c>
      <c r="DW268" t="s">
        <v>1105</v>
      </c>
      <c r="DX268">
        <v>100</v>
      </c>
      <c r="EE268">
        <v>27029091</v>
      </c>
      <c r="EF268">
        <v>2</v>
      </c>
      <c r="EG268" t="s">
        <v>1085</v>
      </c>
      <c r="EH268">
        <v>0</v>
      </c>
      <c r="EI268" t="s">
        <v>1069</v>
      </c>
      <c r="EJ268">
        <v>1</v>
      </c>
      <c r="EK268">
        <v>46001</v>
      </c>
      <c r="EL268" t="s">
        <v>1126</v>
      </c>
      <c r="EM268" t="s">
        <v>1127</v>
      </c>
      <c r="EO268" t="s">
        <v>1069</v>
      </c>
      <c r="EQ268">
        <v>131072</v>
      </c>
      <c r="ER268">
        <v>287.95</v>
      </c>
      <c r="ES268">
        <v>0</v>
      </c>
      <c r="ET268">
        <v>144.37</v>
      </c>
      <c r="EU268">
        <v>0</v>
      </c>
      <c r="EV268">
        <v>143.58000000000001</v>
      </c>
      <c r="EW268">
        <v>15.64</v>
      </c>
      <c r="EX268">
        <v>0</v>
      </c>
      <c r="EY268">
        <v>0</v>
      </c>
      <c r="FQ268">
        <v>0</v>
      </c>
      <c r="FR268">
        <f t="shared" si="313"/>
        <v>0</v>
      </c>
      <c r="FS268">
        <v>0</v>
      </c>
      <c r="FT268" t="s">
        <v>1089</v>
      </c>
      <c r="FU268" t="s">
        <v>1090</v>
      </c>
      <c r="FX268">
        <v>99</v>
      </c>
      <c r="FY268">
        <v>59.5</v>
      </c>
      <c r="GA268" t="s">
        <v>1069</v>
      </c>
      <c r="GD268">
        <v>0</v>
      </c>
      <c r="GF268">
        <v>1483479153</v>
      </c>
      <c r="GG268">
        <v>1</v>
      </c>
      <c r="GH268">
        <v>1</v>
      </c>
      <c r="GI268">
        <v>4</v>
      </c>
      <c r="GJ268">
        <v>0</v>
      </c>
      <c r="GK268">
        <f>ROUND(R268*(R12)/100,2)</f>
        <v>0</v>
      </c>
      <c r="GL268">
        <f t="shared" si="314"/>
        <v>0</v>
      </c>
      <c r="GM268">
        <f t="shared" si="315"/>
        <v>63.09</v>
      </c>
      <c r="GN268">
        <f t="shared" si="316"/>
        <v>63.09</v>
      </c>
      <c r="GO268">
        <f t="shared" si="317"/>
        <v>0</v>
      </c>
      <c r="GP268">
        <f t="shared" si="318"/>
        <v>0</v>
      </c>
      <c r="GR268">
        <v>0</v>
      </c>
      <c r="GS268">
        <v>3</v>
      </c>
      <c r="GT268">
        <v>0</v>
      </c>
      <c r="GU268" t="s">
        <v>1069</v>
      </c>
      <c r="GV268">
        <f t="shared" si="319"/>
        <v>0</v>
      </c>
      <c r="GW268">
        <v>1</v>
      </c>
      <c r="GX268">
        <f t="shared" si="320"/>
        <v>0</v>
      </c>
      <c r="HA268">
        <v>0</v>
      </c>
      <c r="HB268">
        <v>0</v>
      </c>
      <c r="HC268">
        <f t="shared" si="321"/>
        <v>0</v>
      </c>
      <c r="IK268">
        <v>0</v>
      </c>
    </row>
    <row r="269" spans="1:245">
      <c r="A269">
        <v>17</v>
      </c>
      <c r="B269">
        <v>1</v>
      </c>
      <c r="C269">
        <f ca="1">ROW(SmtRes!A600)</f>
        <v>600</v>
      </c>
      <c r="D269">
        <f ca="1">ROW(EtalonRes!A585)</f>
        <v>585</v>
      </c>
      <c r="E269" t="s">
        <v>878</v>
      </c>
      <c r="F269" t="s">
        <v>879</v>
      </c>
      <c r="G269" t="s">
        <v>880</v>
      </c>
      <c r="H269" t="s">
        <v>820</v>
      </c>
      <c r="I269">
        <v>0.12</v>
      </c>
      <c r="J269">
        <v>0</v>
      </c>
      <c r="O269">
        <f t="shared" si="282"/>
        <v>14855.56</v>
      </c>
      <c r="P269">
        <f t="shared" si="283"/>
        <v>951.43</v>
      </c>
      <c r="Q269">
        <f t="shared" si="284"/>
        <v>11535.93</v>
      </c>
      <c r="R269">
        <f t="shared" si="285"/>
        <v>1097.57</v>
      </c>
      <c r="S269">
        <f t="shared" si="286"/>
        <v>2368.1999999999998</v>
      </c>
      <c r="T269">
        <f t="shared" si="287"/>
        <v>0</v>
      </c>
      <c r="U269">
        <f t="shared" si="288"/>
        <v>39.072000000000003</v>
      </c>
      <c r="V269">
        <f t="shared" si="289"/>
        <v>13.3368</v>
      </c>
      <c r="W269">
        <f t="shared" si="290"/>
        <v>0</v>
      </c>
      <c r="X269">
        <f t="shared" si="291"/>
        <v>3292.48</v>
      </c>
      <c r="Y269">
        <f t="shared" si="292"/>
        <v>2252.75</v>
      </c>
      <c r="AA269">
        <v>27906248</v>
      </c>
      <c r="AB269">
        <f t="shared" si="293"/>
        <v>20261.259999999998</v>
      </c>
      <c r="AC269">
        <f t="shared" si="294"/>
        <v>1297.6400000000001</v>
      </c>
      <c r="AD269">
        <f t="shared" si="295"/>
        <v>15733.67</v>
      </c>
      <c r="AE269">
        <f t="shared" si="296"/>
        <v>1496.96</v>
      </c>
      <c r="AF269">
        <f t="shared" si="297"/>
        <v>3229.95</v>
      </c>
      <c r="AG269">
        <f t="shared" si="298"/>
        <v>0</v>
      </c>
      <c r="AH269">
        <f t="shared" si="299"/>
        <v>325.60000000000002</v>
      </c>
      <c r="AI269">
        <f t="shared" si="300"/>
        <v>111.14</v>
      </c>
      <c r="AJ269">
        <f t="shared" si="301"/>
        <v>0</v>
      </c>
      <c r="AK269">
        <v>20261.259999999998</v>
      </c>
      <c r="AL269">
        <v>1297.6400000000001</v>
      </c>
      <c r="AM269">
        <v>15733.67</v>
      </c>
      <c r="AN269">
        <v>1496.96</v>
      </c>
      <c r="AO269">
        <v>3229.95</v>
      </c>
      <c r="AP269">
        <v>0</v>
      </c>
      <c r="AQ269">
        <v>325.60000000000002</v>
      </c>
      <c r="AR269">
        <v>111.14</v>
      </c>
      <c r="AS269">
        <v>0</v>
      </c>
      <c r="AT269">
        <v>95</v>
      </c>
      <c r="AU269">
        <v>65</v>
      </c>
      <c r="AV269">
        <v>1</v>
      </c>
      <c r="AW269">
        <v>1</v>
      </c>
      <c r="AZ269">
        <v>6.11</v>
      </c>
      <c r="BA269">
        <v>6.11</v>
      </c>
      <c r="BB269">
        <v>6.11</v>
      </c>
      <c r="BC269">
        <v>6.11</v>
      </c>
      <c r="BD269" t="s">
        <v>1069</v>
      </c>
      <c r="BE269" t="s">
        <v>1069</v>
      </c>
      <c r="BF269" t="s">
        <v>1069</v>
      </c>
      <c r="BG269" t="s">
        <v>1069</v>
      </c>
      <c r="BH269">
        <v>0</v>
      </c>
      <c r="BI269">
        <v>2</v>
      </c>
      <c r="BJ269" t="s">
        <v>881</v>
      </c>
      <c r="BM269">
        <v>108001</v>
      </c>
      <c r="BN269">
        <v>0</v>
      </c>
      <c r="BO269" t="s">
        <v>1069</v>
      </c>
      <c r="BP269">
        <v>0</v>
      </c>
      <c r="BQ269">
        <v>3</v>
      </c>
      <c r="BR269">
        <v>0</v>
      </c>
      <c r="BS269">
        <v>6.11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1069</v>
      </c>
      <c r="BZ269">
        <v>95</v>
      </c>
      <c r="CA269">
        <v>65</v>
      </c>
      <c r="CE269">
        <v>0</v>
      </c>
      <c r="CF269">
        <v>0</v>
      </c>
      <c r="CG269">
        <v>0</v>
      </c>
      <c r="CM269">
        <v>0</v>
      </c>
      <c r="CN269" t="s">
        <v>1069</v>
      </c>
      <c r="CO269">
        <v>0</v>
      </c>
      <c r="CP269">
        <f t="shared" si="302"/>
        <v>14855.560000000001</v>
      </c>
      <c r="CQ269">
        <f t="shared" si="303"/>
        <v>7928.5804000000007</v>
      </c>
      <c r="CR269">
        <f t="shared" si="304"/>
        <v>96132.723700000002</v>
      </c>
      <c r="CS269">
        <f t="shared" si="305"/>
        <v>9146.4256000000005</v>
      </c>
      <c r="CT269">
        <f t="shared" si="306"/>
        <v>19734.994500000001</v>
      </c>
      <c r="CU269">
        <f t="shared" si="307"/>
        <v>0</v>
      </c>
      <c r="CV269">
        <f t="shared" si="308"/>
        <v>325.60000000000002</v>
      </c>
      <c r="CW269">
        <f t="shared" si="309"/>
        <v>111.14</v>
      </c>
      <c r="CX269">
        <f t="shared" si="310"/>
        <v>0</v>
      </c>
      <c r="CY269">
        <f t="shared" si="311"/>
        <v>3292.4814999999999</v>
      </c>
      <c r="CZ269">
        <f t="shared" si="312"/>
        <v>2252.7504999999996</v>
      </c>
      <c r="DC269" t="s">
        <v>1069</v>
      </c>
      <c r="DD269" t="s">
        <v>1069</v>
      </c>
      <c r="DE269" t="s">
        <v>1069</v>
      </c>
      <c r="DF269" t="s">
        <v>1069</v>
      </c>
      <c r="DG269" t="s">
        <v>1069</v>
      </c>
      <c r="DH269" t="s">
        <v>1069</v>
      </c>
      <c r="DI269" t="s">
        <v>1069</v>
      </c>
      <c r="DJ269" t="s">
        <v>1069</v>
      </c>
      <c r="DK269" t="s">
        <v>1069</v>
      </c>
      <c r="DL269" t="s">
        <v>1069</v>
      </c>
      <c r="DM269" t="s">
        <v>1069</v>
      </c>
      <c r="DN269">
        <v>0</v>
      </c>
      <c r="DO269">
        <v>0</v>
      </c>
      <c r="DP269">
        <v>1</v>
      </c>
      <c r="DQ269">
        <v>1</v>
      </c>
      <c r="DU269">
        <v>1013</v>
      </c>
      <c r="DV269" t="s">
        <v>820</v>
      </c>
      <c r="DW269" t="s">
        <v>820</v>
      </c>
      <c r="DX269">
        <v>1</v>
      </c>
      <c r="EE269">
        <v>27028906</v>
      </c>
      <c r="EF269">
        <v>3</v>
      </c>
      <c r="EG269" t="s">
        <v>813</v>
      </c>
      <c r="EH269">
        <v>0</v>
      </c>
      <c r="EI269" t="s">
        <v>1069</v>
      </c>
      <c r="EJ269">
        <v>2</v>
      </c>
      <c r="EK269">
        <v>108001</v>
      </c>
      <c r="EL269" t="s">
        <v>814</v>
      </c>
      <c r="EM269" t="s">
        <v>815</v>
      </c>
      <c r="EO269" t="s">
        <v>1069</v>
      </c>
      <c r="EQ269">
        <v>131072</v>
      </c>
      <c r="ER269">
        <v>20261.259999999998</v>
      </c>
      <c r="ES269">
        <v>1297.6400000000001</v>
      </c>
      <c r="ET269">
        <v>15733.67</v>
      </c>
      <c r="EU269">
        <v>1496.96</v>
      </c>
      <c r="EV269">
        <v>3229.95</v>
      </c>
      <c r="EW269">
        <v>325.60000000000002</v>
      </c>
      <c r="EX269">
        <v>111.14</v>
      </c>
      <c r="EY269">
        <v>0</v>
      </c>
      <c r="FQ269">
        <v>0</v>
      </c>
      <c r="FR269">
        <f t="shared" si="313"/>
        <v>0</v>
      </c>
      <c r="FS269">
        <v>0</v>
      </c>
      <c r="FX269">
        <v>95</v>
      </c>
      <c r="FY269">
        <v>65</v>
      </c>
      <c r="GA269" t="s">
        <v>1069</v>
      </c>
      <c r="GD269">
        <v>0</v>
      </c>
      <c r="GF269">
        <v>-1668964770</v>
      </c>
      <c r="GG269">
        <v>1</v>
      </c>
      <c r="GH269">
        <v>1</v>
      </c>
      <c r="GI269">
        <v>4</v>
      </c>
      <c r="GJ269">
        <v>0</v>
      </c>
      <c r="GK269">
        <f>ROUND(R269*(R12)/100,2)</f>
        <v>0</v>
      </c>
      <c r="GL269">
        <f t="shared" si="314"/>
        <v>0</v>
      </c>
      <c r="GM269">
        <f t="shared" si="315"/>
        <v>20400.79</v>
      </c>
      <c r="GN269">
        <f t="shared" si="316"/>
        <v>0</v>
      </c>
      <c r="GO269">
        <f t="shared" si="317"/>
        <v>20400.79</v>
      </c>
      <c r="GP269">
        <f t="shared" si="318"/>
        <v>0</v>
      </c>
      <c r="GR269">
        <v>0</v>
      </c>
      <c r="GS269">
        <v>3</v>
      </c>
      <c r="GT269">
        <v>0</v>
      </c>
      <c r="GU269" t="s">
        <v>1069</v>
      </c>
      <c r="GV269">
        <f t="shared" si="319"/>
        <v>0</v>
      </c>
      <c r="GW269">
        <v>1</v>
      </c>
      <c r="GX269">
        <f t="shared" si="320"/>
        <v>0</v>
      </c>
      <c r="HA269">
        <v>0</v>
      </c>
      <c r="HB269">
        <v>0</v>
      </c>
      <c r="HC269">
        <f t="shared" si="321"/>
        <v>0</v>
      </c>
      <c r="IK269">
        <v>0</v>
      </c>
    </row>
    <row r="270" spans="1:245">
      <c r="A270">
        <v>18</v>
      </c>
      <c r="B270">
        <v>1</v>
      </c>
      <c r="C270">
        <v>597</v>
      </c>
      <c r="E270" t="s">
        <v>882</v>
      </c>
      <c r="F270" t="s">
        <v>883</v>
      </c>
      <c r="G270" t="s">
        <v>884</v>
      </c>
      <c r="H270" t="s">
        <v>1519</v>
      </c>
      <c r="I270">
        <f>I269*J270</f>
        <v>12</v>
      </c>
      <c r="J270">
        <v>100</v>
      </c>
      <c r="O270">
        <f t="shared" si="282"/>
        <v>6566.54</v>
      </c>
      <c r="P270">
        <f t="shared" si="283"/>
        <v>6566.54</v>
      </c>
      <c r="Q270">
        <f t="shared" si="284"/>
        <v>0</v>
      </c>
      <c r="R270">
        <f t="shared" si="285"/>
        <v>0</v>
      </c>
      <c r="S270">
        <f t="shared" si="286"/>
        <v>0</v>
      </c>
      <c r="T270">
        <f t="shared" si="287"/>
        <v>0</v>
      </c>
      <c r="U270">
        <f t="shared" si="288"/>
        <v>0</v>
      </c>
      <c r="V270">
        <f t="shared" si="289"/>
        <v>0</v>
      </c>
      <c r="W270">
        <f t="shared" si="290"/>
        <v>0</v>
      </c>
      <c r="X270">
        <f t="shared" si="291"/>
        <v>0</v>
      </c>
      <c r="Y270">
        <f t="shared" si="292"/>
        <v>0</v>
      </c>
      <c r="AA270">
        <v>27906248</v>
      </c>
      <c r="AB270">
        <f t="shared" si="293"/>
        <v>89.56</v>
      </c>
      <c r="AC270">
        <f t="shared" si="294"/>
        <v>89.56</v>
      </c>
      <c r="AD270">
        <f t="shared" si="295"/>
        <v>0</v>
      </c>
      <c r="AE270">
        <f t="shared" si="296"/>
        <v>0</v>
      </c>
      <c r="AF270">
        <f t="shared" si="297"/>
        <v>0</v>
      </c>
      <c r="AG270">
        <f t="shared" si="298"/>
        <v>0</v>
      </c>
      <c r="AH270">
        <f t="shared" si="299"/>
        <v>0</v>
      </c>
      <c r="AI270">
        <f t="shared" si="300"/>
        <v>0</v>
      </c>
      <c r="AJ270">
        <f t="shared" si="301"/>
        <v>0</v>
      </c>
      <c r="AK270">
        <v>89.56</v>
      </c>
      <c r="AL270">
        <v>89.56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95</v>
      </c>
      <c r="AU270">
        <v>65</v>
      </c>
      <c r="AV270">
        <v>1</v>
      </c>
      <c r="AW270">
        <v>1</v>
      </c>
      <c r="AZ270">
        <v>6.11</v>
      </c>
      <c r="BA270">
        <v>1</v>
      </c>
      <c r="BB270">
        <v>1</v>
      </c>
      <c r="BC270">
        <v>6.11</v>
      </c>
      <c r="BD270" t="s">
        <v>1069</v>
      </c>
      <c r="BE270" t="s">
        <v>1069</v>
      </c>
      <c r="BF270" t="s">
        <v>1069</v>
      </c>
      <c r="BG270" t="s">
        <v>1069</v>
      </c>
      <c r="BH270">
        <v>3</v>
      </c>
      <c r="BI270">
        <v>2</v>
      </c>
      <c r="BJ270" t="s">
        <v>885</v>
      </c>
      <c r="BM270">
        <v>108001</v>
      </c>
      <c r="BN270">
        <v>0</v>
      </c>
      <c r="BO270" t="s">
        <v>1069</v>
      </c>
      <c r="BP270">
        <v>0</v>
      </c>
      <c r="BQ270">
        <v>3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1069</v>
      </c>
      <c r="BZ270">
        <v>95</v>
      </c>
      <c r="CA270">
        <v>65</v>
      </c>
      <c r="CE270">
        <v>0</v>
      </c>
      <c r="CF270">
        <v>0</v>
      </c>
      <c r="CG270">
        <v>0</v>
      </c>
      <c r="CM270">
        <v>0</v>
      </c>
      <c r="CN270" t="s">
        <v>1069</v>
      </c>
      <c r="CO270">
        <v>0</v>
      </c>
      <c r="CP270">
        <f t="shared" si="302"/>
        <v>6566.54</v>
      </c>
      <c r="CQ270">
        <f t="shared" si="303"/>
        <v>547.21160000000009</v>
      </c>
      <c r="CR270">
        <f t="shared" si="304"/>
        <v>0</v>
      </c>
      <c r="CS270">
        <f t="shared" si="305"/>
        <v>0</v>
      </c>
      <c r="CT270">
        <f t="shared" si="306"/>
        <v>0</v>
      </c>
      <c r="CU270">
        <f t="shared" si="307"/>
        <v>0</v>
      </c>
      <c r="CV270">
        <f t="shared" si="308"/>
        <v>0</v>
      </c>
      <c r="CW270">
        <f t="shared" si="309"/>
        <v>0</v>
      </c>
      <c r="CX270">
        <f t="shared" si="310"/>
        <v>0</v>
      </c>
      <c r="CY270">
        <f t="shared" si="311"/>
        <v>0</v>
      </c>
      <c r="CZ270">
        <f t="shared" si="312"/>
        <v>0</v>
      </c>
      <c r="DC270" t="s">
        <v>1069</v>
      </c>
      <c r="DD270" t="s">
        <v>1069</v>
      </c>
      <c r="DE270" t="s">
        <v>1069</v>
      </c>
      <c r="DF270" t="s">
        <v>1069</v>
      </c>
      <c r="DG270" t="s">
        <v>1069</v>
      </c>
      <c r="DH270" t="s">
        <v>1069</v>
      </c>
      <c r="DI270" t="s">
        <v>1069</v>
      </c>
      <c r="DJ270" t="s">
        <v>1069</v>
      </c>
      <c r="DK270" t="s">
        <v>1069</v>
      </c>
      <c r="DL270" t="s">
        <v>1069</v>
      </c>
      <c r="DM270" t="s">
        <v>1069</v>
      </c>
      <c r="DN270">
        <v>0</v>
      </c>
      <c r="DO270">
        <v>0</v>
      </c>
      <c r="DP270">
        <v>1</v>
      </c>
      <c r="DQ270">
        <v>1</v>
      </c>
      <c r="DU270">
        <v>1010</v>
      </c>
      <c r="DV270" t="s">
        <v>1519</v>
      </c>
      <c r="DW270" t="s">
        <v>1519</v>
      </c>
      <c r="DX270">
        <v>1</v>
      </c>
      <c r="EE270">
        <v>27028906</v>
      </c>
      <c r="EF270">
        <v>3</v>
      </c>
      <c r="EG270" t="s">
        <v>813</v>
      </c>
      <c r="EH270">
        <v>0</v>
      </c>
      <c r="EI270" t="s">
        <v>1069</v>
      </c>
      <c r="EJ270">
        <v>2</v>
      </c>
      <c r="EK270">
        <v>108001</v>
      </c>
      <c r="EL270" t="s">
        <v>814</v>
      </c>
      <c r="EM270" t="s">
        <v>815</v>
      </c>
      <c r="EO270" t="s">
        <v>1069</v>
      </c>
      <c r="EQ270">
        <v>0</v>
      </c>
      <c r="ER270">
        <v>89.56</v>
      </c>
      <c r="ES270">
        <v>89.56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313"/>
        <v>0</v>
      </c>
      <c r="FS270">
        <v>0</v>
      </c>
      <c r="FX270">
        <v>95</v>
      </c>
      <c r="FY270">
        <v>65</v>
      </c>
      <c r="GA270" t="s">
        <v>1069</v>
      </c>
      <c r="GD270">
        <v>0</v>
      </c>
      <c r="GF270">
        <v>-320638321</v>
      </c>
      <c r="GG270">
        <v>1</v>
      </c>
      <c r="GH270">
        <v>1</v>
      </c>
      <c r="GI270">
        <v>4</v>
      </c>
      <c r="GJ270">
        <v>0</v>
      </c>
      <c r="GK270">
        <f>ROUND(R270*(R12)/100,2)</f>
        <v>0</v>
      </c>
      <c r="GL270">
        <f t="shared" si="314"/>
        <v>0</v>
      </c>
      <c r="GM270">
        <f t="shared" si="315"/>
        <v>6566.54</v>
      </c>
      <c r="GN270">
        <f t="shared" si="316"/>
        <v>0</v>
      </c>
      <c r="GO270">
        <f t="shared" si="317"/>
        <v>6566.54</v>
      </c>
      <c r="GP270">
        <f t="shared" si="318"/>
        <v>0</v>
      </c>
      <c r="GR270">
        <v>0</v>
      </c>
      <c r="GS270">
        <v>3</v>
      </c>
      <c r="GT270">
        <v>0</v>
      </c>
      <c r="GU270" t="s">
        <v>1069</v>
      </c>
      <c r="GV270">
        <f t="shared" si="319"/>
        <v>0</v>
      </c>
      <c r="GW270">
        <v>1</v>
      </c>
      <c r="GX270">
        <f t="shared" si="320"/>
        <v>0</v>
      </c>
      <c r="HA270">
        <v>0</v>
      </c>
      <c r="HB270">
        <v>0</v>
      </c>
      <c r="HC270">
        <f t="shared" si="321"/>
        <v>0</v>
      </c>
      <c r="IK270">
        <v>0</v>
      </c>
    </row>
    <row r="271" spans="1:245">
      <c r="A271">
        <v>18</v>
      </c>
      <c r="B271">
        <v>1</v>
      </c>
      <c r="C271">
        <v>598</v>
      </c>
      <c r="E271" t="s">
        <v>886</v>
      </c>
      <c r="F271" t="s">
        <v>887</v>
      </c>
      <c r="G271" t="s">
        <v>888</v>
      </c>
      <c r="H271" t="s">
        <v>1519</v>
      </c>
      <c r="I271">
        <f>I269*J271</f>
        <v>12</v>
      </c>
      <c r="J271">
        <v>100</v>
      </c>
      <c r="O271">
        <f t="shared" si="282"/>
        <v>75592.19</v>
      </c>
      <c r="P271">
        <f t="shared" si="283"/>
        <v>75592.19</v>
      </c>
      <c r="Q271">
        <f t="shared" si="284"/>
        <v>0</v>
      </c>
      <c r="R271">
        <f t="shared" si="285"/>
        <v>0</v>
      </c>
      <c r="S271">
        <f t="shared" si="286"/>
        <v>0</v>
      </c>
      <c r="T271">
        <f t="shared" si="287"/>
        <v>0</v>
      </c>
      <c r="U271">
        <f t="shared" si="288"/>
        <v>0</v>
      </c>
      <c r="V271">
        <f t="shared" si="289"/>
        <v>0</v>
      </c>
      <c r="W271">
        <f t="shared" si="290"/>
        <v>0</v>
      </c>
      <c r="X271">
        <f t="shared" si="291"/>
        <v>0</v>
      </c>
      <c r="Y271">
        <f t="shared" si="292"/>
        <v>0</v>
      </c>
      <c r="AA271">
        <v>27906248</v>
      </c>
      <c r="AB271">
        <f t="shared" si="293"/>
        <v>1030.99</v>
      </c>
      <c r="AC271">
        <f t="shared" si="294"/>
        <v>1030.99</v>
      </c>
      <c r="AD271">
        <f t="shared" si="295"/>
        <v>0</v>
      </c>
      <c r="AE271">
        <f t="shared" si="296"/>
        <v>0</v>
      </c>
      <c r="AF271">
        <f t="shared" si="297"/>
        <v>0</v>
      </c>
      <c r="AG271">
        <f t="shared" si="298"/>
        <v>0</v>
      </c>
      <c r="AH271">
        <f t="shared" si="299"/>
        <v>0</v>
      </c>
      <c r="AI271">
        <f t="shared" si="300"/>
        <v>0</v>
      </c>
      <c r="AJ271">
        <f t="shared" si="301"/>
        <v>0</v>
      </c>
      <c r="AK271">
        <v>1030.99</v>
      </c>
      <c r="AL271">
        <v>1030.99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95</v>
      </c>
      <c r="AU271">
        <v>65</v>
      </c>
      <c r="AV271">
        <v>1</v>
      </c>
      <c r="AW271">
        <v>1</v>
      </c>
      <c r="AZ271">
        <v>6.11</v>
      </c>
      <c r="BA271">
        <v>1</v>
      </c>
      <c r="BB271">
        <v>1</v>
      </c>
      <c r="BC271">
        <v>6.11</v>
      </c>
      <c r="BD271" t="s">
        <v>1069</v>
      </c>
      <c r="BE271" t="s">
        <v>1069</v>
      </c>
      <c r="BF271" t="s">
        <v>1069</v>
      </c>
      <c r="BG271" t="s">
        <v>1069</v>
      </c>
      <c r="BH271">
        <v>3</v>
      </c>
      <c r="BI271">
        <v>2</v>
      </c>
      <c r="BJ271" t="s">
        <v>889</v>
      </c>
      <c r="BM271">
        <v>108001</v>
      </c>
      <c r="BN271">
        <v>0</v>
      </c>
      <c r="BO271" t="s">
        <v>1069</v>
      </c>
      <c r="BP271">
        <v>0</v>
      </c>
      <c r="BQ271">
        <v>3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1069</v>
      </c>
      <c r="BZ271">
        <v>95</v>
      </c>
      <c r="CA271">
        <v>65</v>
      </c>
      <c r="CE271">
        <v>0</v>
      </c>
      <c r="CF271">
        <v>0</v>
      </c>
      <c r="CG271">
        <v>0</v>
      </c>
      <c r="CM271">
        <v>0</v>
      </c>
      <c r="CN271" t="s">
        <v>1069</v>
      </c>
      <c r="CO271">
        <v>0</v>
      </c>
      <c r="CP271">
        <f t="shared" si="302"/>
        <v>75592.19</v>
      </c>
      <c r="CQ271">
        <f t="shared" si="303"/>
        <v>6299.3489</v>
      </c>
      <c r="CR271">
        <f t="shared" si="304"/>
        <v>0</v>
      </c>
      <c r="CS271">
        <f t="shared" si="305"/>
        <v>0</v>
      </c>
      <c r="CT271">
        <f t="shared" si="306"/>
        <v>0</v>
      </c>
      <c r="CU271">
        <f t="shared" si="307"/>
        <v>0</v>
      </c>
      <c r="CV271">
        <f t="shared" si="308"/>
        <v>0</v>
      </c>
      <c r="CW271">
        <f t="shared" si="309"/>
        <v>0</v>
      </c>
      <c r="CX271">
        <f t="shared" si="310"/>
        <v>0</v>
      </c>
      <c r="CY271">
        <f t="shared" si="311"/>
        <v>0</v>
      </c>
      <c r="CZ271">
        <f t="shared" si="312"/>
        <v>0</v>
      </c>
      <c r="DC271" t="s">
        <v>1069</v>
      </c>
      <c r="DD271" t="s">
        <v>1069</v>
      </c>
      <c r="DE271" t="s">
        <v>1069</v>
      </c>
      <c r="DF271" t="s">
        <v>1069</v>
      </c>
      <c r="DG271" t="s">
        <v>1069</v>
      </c>
      <c r="DH271" t="s">
        <v>1069</v>
      </c>
      <c r="DI271" t="s">
        <v>1069</v>
      </c>
      <c r="DJ271" t="s">
        <v>1069</v>
      </c>
      <c r="DK271" t="s">
        <v>1069</v>
      </c>
      <c r="DL271" t="s">
        <v>1069</v>
      </c>
      <c r="DM271" t="s">
        <v>1069</v>
      </c>
      <c r="DN271">
        <v>0</v>
      </c>
      <c r="DO271">
        <v>0</v>
      </c>
      <c r="DP271">
        <v>1</v>
      </c>
      <c r="DQ271">
        <v>1</v>
      </c>
      <c r="DU271">
        <v>1010</v>
      </c>
      <c r="DV271" t="s">
        <v>1519</v>
      </c>
      <c r="DW271" t="s">
        <v>1519</v>
      </c>
      <c r="DX271">
        <v>1</v>
      </c>
      <c r="EE271">
        <v>27028906</v>
      </c>
      <c r="EF271">
        <v>3</v>
      </c>
      <c r="EG271" t="s">
        <v>813</v>
      </c>
      <c r="EH271">
        <v>0</v>
      </c>
      <c r="EI271" t="s">
        <v>1069</v>
      </c>
      <c r="EJ271">
        <v>2</v>
      </c>
      <c r="EK271">
        <v>108001</v>
      </c>
      <c r="EL271" t="s">
        <v>814</v>
      </c>
      <c r="EM271" t="s">
        <v>815</v>
      </c>
      <c r="EO271" t="s">
        <v>1069</v>
      </c>
      <c r="EQ271">
        <v>0</v>
      </c>
      <c r="ER271">
        <v>1030.99</v>
      </c>
      <c r="ES271">
        <v>1030.99</v>
      </c>
      <c r="ET271">
        <v>0</v>
      </c>
      <c r="EU271">
        <v>0</v>
      </c>
      <c r="EV271">
        <v>0</v>
      </c>
      <c r="EW271">
        <v>0</v>
      </c>
      <c r="EX271">
        <v>0</v>
      </c>
      <c r="FQ271">
        <v>0</v>
      </c>
      <c r="FR271">
        <f t="shared" si="313"/>
        <v>0</v>
      </c>
      <c r="FS271">
        <v>0</v>
      </c>
      <c r="FX271">
        <v>95</v>
      </c>
      <c r="FY271">
        <v>65</v>
      </c>
      <c r="GA271" t="s">
        <v>1069</v>
      </c>
      <c r="GD271">
        <v>0</v>
      </c>
      <c r="GF271">
        <v>-1938928697</v>
      </c>
      <c r="GG271">
        <v>1</v>
      </c>
      <c r="GH271">
        <v>1</v>
      </c>
      <c r="GI271">
        <v>4</v>
      </c>
      <c r="GJ271">
        <v>0</v>
      </c>
      <c r="GK271">
        <f>ROUND(R271*(R12)/100,2)</f>
        <v>0</v>
      </c>
      <c r="GL271">
        <f t="shared" si="314"/>
        <v>0</v>
      </c>
      <c r="GM271">
        <f t="shared" si="315"/>
        <v>75592.19</v>
      </c>
      <c r="GN271">
        <f t="shared" si="316"/>
        <v>0</v>
      </c>
      <c r="GO271">
        <f t="shared" si="317"/>
        <v>75592.19</v>
      </c>
      <c r="GP271">
        <f t="shared" si="318"/>
        <v>0</v>
      </c>
      <c r="GR271">
        <v>0</v>
      </c>
      <c r="GS271">
        <v>3</v>
      </c>
      <c r="GT271">
        <v>0</v>
      </c>
      <c r="GU271" t="s">
        <v>1069</v>
      </c>
      <c r="GV271">
        <f t="shared" si="319"/>
        <v>0</v>
      </c>
      <c r="GW271">
        <v>1</v>
      </c>
      <c r="GX271">
        <f t="shared" si="320"/>
        <v>0</v>
      </c>
      <c r="HA271">
        <v>0</v>
      </c>
      <c r="HB271">
        <v>0</v>
      </c>
      <c r="HC271">
        <f t="shared" si="321"/>
        <v>0</v>
      </c>
      <c r="IK271">
        <v>0</v>
      </c>
    </row>
    <row r="272" spans="1:245">
      <c r="A272">
        <v>17</v>
      </c>
      <c r="B272">
        <v>1</v>
      </c>
      <c r="C272">
        <f ca="1">ROW(SmtRes!A602)</f>
        <v>602</v>
      </c>
      <c r="D272">
        <f ca="1">ROW(EtalonRes!A587)</f>
        <v>587</v>
      </c>
      <c r="E272" t="s">
        <v>890</v>
      </c>
      <c r="F272" t="s">
        <v>891</v>
      </c>
      <c r="G272" t="s">
        <v>892</v>
      </c>
      <c r="H272" t="s">
        <v>222</v>
      </c>
      <c r="I272">
        <v>2</v>
      </c>
      <c r="J272">
        <v>0</v>
      </c>
      <c r="O272">
        <f t="shared" si="282"/>
        <v>15.03</v>
      </c>
      <c r="P272">
        <f t="shared" si="283"/>
        <v>0</v>
      </c>
      <c r="Q272">
        <f t="shared" si="284"/>
        <v>0</v>
      </c>
      <c r="R272">
        <f t="shared" si="285"/>
        <v>0</v>
      </c>
      <c r="S272">
        <f t="shared" si="286"/>
        <v>15.03</v>
      </c>
      <c r="T272">
        <f t="shared" si="287"/>
        <v>0</v>
      </c>
      <c r="U272">
        <f t="shared" si="288"/>
        <v>0.32</v>
      </c>
      <c r="V272">
        <f t="shared" si="289"/>
        <v>0</v>
      </c>
      <c r="W272">
        <f t="shared" si="290"/>
        <v>0</v>
      </c>
      <c r="X272">
        <f t="shared" si="291"/>
        <v>15.63</v>
      </c>
      <c r="Y272">
        <f t="shared" si="292"/>
        <v>9.02</v>
      </c>
      <c r="AA272">
        <v>27906248</v>
      </c>
      <c r="AB272">
        <f t="shared" si="293"/>
        <v>1.23</v>
      </c>
      <c r="AC272">
        <f t="shared" si="294"/>
        <v>0</v>
      </c>
      <c r="AD272">
        <f t="shared" si="295"/>
        <v>0</v>
      </c>
      <c r="AE272">
        <f t="shared" si="296"/>
        <v>0</v>
      </c>
      <c r="AF272">
        <f t="shared" si="297"/>
        <v>1.23</v>
      </c>
      <c r="AG272">
        <f t="shared" si="298"/>
        <v>0</v>
      </c>
      <c r="AH272">
        <f t="shared" si="299"/>
        <v>0.16</v>
      </c>
      <c r="AI272">
        <f t="shared" si="300"/>
        <v>0</v>
      </c>
      <c r="AJ272">
        <f t="shared" si="301"/>
        <v>0</v>
      </c>
      <c r="AK272">
        <v>1.23</v>
      </c>
      <c r="AL272">
        <v>0</v>
      </c>
      <c r="AM272">
        <v>0</v>
      </c>
      <c r="AN272">
        <v>0</v>
      </c>
      <c r="AO272">
        <v>1.23</v>
      </c>
      <c r="AP272">
        <v>0</v>
      </c>
      <c r="AQ272">
        <v>0.16</v>
      </c>
      <c r="AR272">
        <v>0</v>
      </c>
      <c r="AS272">
        <v>0</v>
      </c>
      <c r="AT272">
        <v>104</v>
      </c>
      <c r="AU272">
        <v>60</v>
      </c>
      <c r="AV272">
        <v>1</v>
      </c>
      <c r="AW272">
        <v>1</v>
      </c>
      <c r="AZ272">
        <v>6.11</v>
      </c>
      <c r="BA272">
        <v>6.11</v>
      </c>
      <c r="BB272">
        <v>6.11</v>
      </c>
      <c r="BC272">
        <v>6.11</v>
      </c>
      <c r="BD272" t="s">
        <v>1069</v>
      </c>
      <c r="BE272" t="s">
        <v>1069</v>
      </c>
      <c r="BF272" t="s">
        <v>1069</v>
      </c>
      <c r="BG272" t="s">
        <v>1069</v>
      </c>
      <c r="BH272">
        <v>0</v>
      </c>
      <c r="BI272">
        <v>1</v>
      </c>
      <c r="BJ272" t="s">
        <v>893</v>
      </c>
      <c r="BM272">
        <v>68001</v>
      </c>
      <c r="BN272">
        <v>0</v>
      </c>
      <c r="BO272" t="s">
        <v>1069</v>
      </c>
      <c r="BP272">
        <v>0</v>
      </c>
      <c r="BQ272">
        <v>6</v>
      </c>
      <c r="BR272">
        <v>0</v>
      </c>
      <c r="BS272">
        <v>6.11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1069</v>
      </c>
      <c r="BZ272">
        <v>104</v>
      </c>
      <c r="CA272">
        <v>60</v>
      </c>
      <c r="CE272">
        <v>0</v>
      </c>
      <c r="CF272">
        <v>0</v>
      </c>
      <c r="CG272">
        <v>0</v>
      </c>
      <c r="CM272">
        <v>0</v>
      </c>
      <c r="CN272" t="s">
        <v>1069</v>
      </c>
      <c r="CO272">
        <v>0</v>
      </c>
      <c r="CP272">
        <f t="shared" si="302"/>
        <v>15.03</v>
      </c>
      <c r="CQ272">
        <f t="shared" si="303"/>
        <v>0</v>
      </c>
      <c r="CR272">
        <f t="shared" si="304"/>
        <v>0</v>
      </c>
      <c r="CS272">
        <f t="shared" si="305"/>
        <v>0</v>
      </c>
      <c r="CT272">
        <f t="shared" si="306"/>
        <v>7.5152999999999999</v>
      </c>
      <c r="CU272">
        <f t="shared" si="307"/>
        <v>0</v>
      </c>
      <c r="CV272">
        <f t="shared" si="308"/>
        <v>0.16</v>
      </c>
      <c r="CW272">
        <f t="shared" si="309"/>
        <v>0</v>
      </c>
      <c r="CX272">
        <f t="shared" si="310"/>
        <v>0</v>
      </c>
      <c r="CY272">
        <f t="shared" si="311"/>
        <v>15.6312</v>
      </c>
      <c r="CZ272">
        <f t="shared" si="312"/>
        <v>9.0179999999999989</v>
      </c>
      <c r="DC272" t="s">
        <v>1069</v>
      </c>
      <c r="DD272" t="s">
        <v>1069</v>
      </c>
      <c r="DE272" t="s">
        <v>1069</v>
      </c>
      <c r="DF272" t="s">
        <v>1069</v>
      </c>
      <c r="DG272" t="s">
        <v>1069</v>
      </c>
      <c r="DH272" t="s">
        <v>1069</v>
      </c>
      <c r="DI272" t="s">
        <v>1069</v>
      </c>
      <c r="DJ272" t="s">
        <v>1069</v>
      </c>
      <c r="DK272" t="s">
        <v>1069</v>
      </c>
      <c r="DL272" t="s">
        <v>1069</v>
      </c>
      <c r="DM272" t="s">
        <v>1069</v>
      </c>
      <c r="DN272">
        <v>0</v>
      </c>
      <c r="DO272">
        <v>0</v>
      </c>
      <c r="DP272">
        <v>1</v>
      </c>
      <c r="DQ272">
        <v>1</v>
      </c>
      <c r="DU272">
        <v>1003</v>
      </c>
      <c r="DV272" t="s">
        <v>222</v>
      </c>
      <c r="DW272" t="s">
        <v>222</v>
      </c>
      <c r="DX272">
        <v>1</v>
      </c>
      <c r="EE272">
        <v>27029149</v>
      </c>
      <c r="EF272">
        <v>6</v>
      </c>
      <c r="EG272" t="s">
        <v>1107</v>
      </c>
      <c r="EH272">
        <v>0</v>
      </c>
      <c r="EI272" t="s">
        <v>1069</v>
      </c>
      <c r="EJ272">
        <v>1</v>
      </c>
      <c r="EK272">
        <v>68001</v>
      </c>
      <c r="EL272" t="s">
        <v>894</v>
      </c>
      <c r="EM272" t="s">
        <v>895</v>
      </c>
      <c r="EO272" t="s">
        <v>1069</v>
      </c>
      <c r="EQ272">
        <v>0</v>
      </c>
      <c r="ER272">
        <v>1.23</v>
      </c>
      <c r="ES272">
        <v>0</v>
      </c>
      <c r="ET272">
        <v>0</v>
      </c>
      <c r="EU272">
        <v>0</v>
      </c>
      <c r="EV272">
        <v>1.23</v>
      </c>
      <c r="EW272">
        <v>0.16</v>
      </c>
      <c r="EX272">
        <v>0</v>
      </c>
      <c r="EY272">
        <v>0</v>
      </c>
      <c r="FQ272">
        <v>0</v>
      </c>
      <c r="FR272">
        <f t="shared" si="313"/>
        <v>0</v>
      </c>
      <c r="FS272">
        <v>0</v>
      </c>
      <c r="FX272">
        <v>104</v>
      </c>
      <c r="FY272">
        <v>60</v>
      </c>
      <c r="GA272" t="s">
        <v>1069</v>
      </c>
      <c r="GD272">
        <v>0</v>
      </c>
      <c r="GF272">
        <v>52590517</v>
      </c>
      <c r="GG272">
        <v>1</v>
      </c>
      <c r="GH272">
        <v>1</v>
      </c>
      <c r="GI272">
        <v>4</v>
      </c>
      <c r="GJ272">
        <v>0</v>
      </c>
      <c r="GK272">
        <f>ROUND(R272*(R12)/100,2)</f>
        <v>0</v>
      </c>
      <c r="GL272">
        <f t="shared" si="314"/>
        <v>0</v>
      </c>
      <c r="GM272">
        <f t="shared" si="315"/>
        <v>39.68</v>
      </c>
      <c r="GN272">
        <f t="shared" si="316"/>
        <v>39.68</v>
      </c>
      <c r="GO272">
        <f t="shared" si="317"/>
        <v>0</v>
      </c>
      <c r="GP272">
        <f t="shared" si="318"/>
        <v>0</v>
      </c>
      <c r="GR272">
        <v>0</v>
      </c>
      <c r="GS272">
        <v>3</v>
      </c>
      <c r="GT272">
        <v>0</v>
      </c>
      <c r="GU272" t="s">
        <v>1069</v>
      </c>
      <c r="GV272">
        <f t="shared" si="319"/>
        <v>0</v>
      </c>
      <c r="GW272">
        <v>1</v>
      </c>
      <c r="GX272">
        <f t="shared" si="320"/>
        <v>0</v>
      </c>
      <c r="HA272">
        <v>0</v>
      </c>
      <c r="HB272">
        <v>0</v>
      </c>
      <c r="HC272">
        <f t="shared" si="321"/>
        <v>0</v>
      </c>
      <c r="IK272">
        <v>0</v>
      </c>
    </row>
    <row r="273" spans="1:245">
      <c r="A273">
        <v>18</v>
      </c>
      <c r="B273">
        <v>1</v>
      </c>
      <c r="C273">
        <v>602</v>
      </c>
      <c r="E273" t="s">
        <v>896</v>
      </c>
      <c r="F273" t="s">
        <v>1241</v>
      </c>
      <c r="G273" t="s">
        <v>1242</v>
      </c>
      <c r="H273" t="s">
        <v>1094</v>
      </c>
      <c r="I273">
        <f>I272*J273</f>
        <v>2E-3</v>
      </c>
      <c r="J273">
        <v>1E-3</v>
      </c>
      <c r="O273">
        <f t="shared" si="282"/>
        <v>13.6</v>
      </c>
      <c r="P273">
        <f t="shared" si="283"/>
        <v>13.6</v>
      </c>
      <c r="Q273">
        <f t="shared" si="284"/>
        <v>0</v>
      </c>
      <c r="R273">
        <f t="shared" si="285"/>
        <v>0</v>
      </c>
      <c r="S273">
        <f t="shared" si="286"/>
        <v>0</v>
      </c>
      <c r="T273">
        <f t="shared" si="287"/>
        <v>0</v>
      </c>
      <c r="U273">
        <f t="shared" si="288"/>
        <v>0</v>
      </c>
      <c r="V273">
        <f t="shared" si="289"/>
        <v>0</v>
      </c>
      <c r="W273">
        <f t="shared" si="290"/>
        <v>0</v>
      </c>
      <c r="X273">
        <f t="shared" si="291"/>
        <v>0</v>
      </c>
      <c r="Y273">
        <f t="shared" si="292"/>
        <v>0</v>
      </c>
      <c r="AA273">
        <v>27906248</v>
      </c>
      <c r="AB273">
        <f t="shared" si="293"/>
        <v>1113.1099999999999</v>
      </c>
      <c r="AC273">
        <f t="shared" si="294"/>
        <v>1113.1099999999999</v>
      </c>
      <c r="AD273">
        <f t="shared" si="295"/>
        <v>0</v>
      </c>
      <c r="AE273">
        <f t="shared" si="296"/>
        <v>0</v>
      </c>
      <c r="AF273">
        <f t="shared" si="297"/>
        <v>0</v>
      </c>
      <c r="AG273">
        <f t="shared" si="298"/>
        <v>0</v>
      </c>
      <c r="AH273">
        <f t="shared" si="299"/>
        <v>0</v>
      </c>
      <c r="AI273">
        <f t="shared" si="300"/>
        <v>0</v>
      </c>
      <c r="AJ273">
        <f t="shared" si="301"/>
        <v>0</v>
      </c>
      <c r="AK273">
        <v>1113.1099999999999</v>
      </c>
      <c r="AL273">
        <v>1113.1099999999999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104</v>
      </c>
      <c r="AU273">
        <v>60</v>
      </c>
      <c r="AV273">
        <v>1</v>
      </c>
      <c r="AW273">
        <v>1</v>
      </c>
      <c r="AZ273">
        <v>6.11</v>
      </c>
      <c r="BA273">
        <v>1</v>
      </c>
      <c r="BB273">
        <v>1</v>
      </c>
      <c r="BC273">
        <v>6.11</v>
      </c>
      <c r="BD273" t="s">
        <v>1069</v>
      </c>
      <c r="BE273" t="s">
        <v>1069</v>
      </c>
      <c r="BF273" t="s">
        <v>1069</v>
      </c>
      <c r="BG273" t="s">
        <v>1069</v>
      </c>
      <c r="BH273">
        <v>3</v>
      </c>
      <c r="BI273">
        <v>1</v>
      </c>
      <c r="BJ273" t="s">
        <v>1243</v>
      </c>
      <c r="BM273">
        <v>68001</v>
      </c>
      <c r="BN273">
        <v>0</v>
      </c>
      <c r="BO273" t="s">
        <v>1069</v>
      </c>
      <c r="BP273">
        <v>0</v>
      </c>
      <c r="BQ273">
        <v>6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1069</v>
      </c>
      <c r="BZ273">
        <v>104</v>
      </c>
      <c r="CA273">
        <v>60</v>
      </c>
      <c r="CE273">
        <v>0</v>
      </c>
      <c r="CF273">
        <v>0</v>
      </c>
      <c r="CG273">
        <v>0</v>
      </c>
      <c r="CM273">
        <v>0</v>
      </c>
      <c r="CN273" t="s">
        <v>1069</v>
      </c>
      <c r="CO273">
        <v>0</v>
      </c>
      <c r="CP273">
        <f t="shared" si="302"/>
        <v>13.6</v>
      </c>
      <c r="CQ273">
        <f t="shared" si="303"/>
        <v>6801.1021000000001</v>
      </c>
      <c r="CR273">
        <f t="shared" si="304"/>
        <v>0</v>
      </c>
      <c r="CS273">
        <f t="shared" si="305"/>
        <v>0</v>
      </c>
      <c r="CT273">
        <f t="shared" si="306"/>
        <v>0</v>
      </c>
      <c r="CU273">
        <f t="shared" si="307"/>
        <v>0</v>
      </c>
      <c r="CV273">
        <f t="shared" si="308"/>
        <v>0</v>
      </c>
      <c r="CW273">
        <f t="shared" si="309"/>
        <v>0</v>
      </c>
      <c r="CX273">
        <f t="shared" si="310"/>
        <v>0</v>
      </c>
      <c r="CY273">
        <f t="shared" si="311"/>
        <v>0</v>
      </c>
      <c r="CZ273">
        <f t="shared" si="312"/>
        <v>0</v>
      </c>
      <c r="DC273" t="s">
        <v>1069</v>
      </c>
      <c r="DD273" t="s">
        <v>1069</v>
      </c>
      <c r="DE273" t="s">
        <v>1069</v>
      </c>
      <c r="DF273" t="s">
        <v>1069</v>
      </c>
      <c r="DG273" t="s">
        <v>1069</v>
      </c>
      <c r="DH273" t="s">
        <v>1069</v>
      </c>
      <c r="DI273" t="s">
        <v>1069</v>
      </c>
      <c r="DJ273" t="s">
        <v>1069</v>
      </c>
      <c r="DK273" t="s">
        <v>1069</v>
      </c>
      <c r="DL273" t="s">
        <v>1069</v>
      </c>
      <c r="DM273" t="s">
        <v>1069</v>
      </c>
      <c r="DN273">
        <v>0</v>
      </c>
      <c r="DO273">
        <v>0</v>
      </c>
      <c r="DP273">
        <v>1</v>
      </c>
      <c r="DQ273">
        <v>1</v>
      </c>
      <c r="DU273">
        <v>1009</v>
      </c>
      <c r="DV273" t="s">
        <v>1094</v>
      </c>
      <c r="DW273" t="s">
        <v>1094</v>
      </c>
      <c r="DX273">
        <v>1000</v>
      </c>
      <c r="EE273">
        <v>27029149</v>
      </c>
      <c r="EF273">
        <v>6</v>
      </c>
      <c r="EG273" t="s">
        <v>1107</v>
      </c>
      <c r="EH273">
        <v>0</v>
      </c>
      <c r="EI273" t="s">
        <v>1069</v>
      </c>
      <c r="EJ273">
        <v>1</v>
      </c>
      <c r="EK273">
        <v>68001</v>
      </c>
      <c r="EL273" t="s">
        <v>894</v>
      </c>
      <c r="EM273" t="s">
        <v>895</v>
      </c>
      <c r="EO273" t="s">
        <v>1069</v>
      </c>
      <c r="EQ273">
        <v>0</v>
      </c>
      <c r="ER273">
        <v>1113.1099999999999</v>
      </c>
      <c r="ES273">
        <v>1113.1099999999999</v>
      </c>
      <c r="ET273">
        <v>0</v>
      </c>
      <c r="EU273">
        <v>0</v>
      </c>
      <c r="EV273">
        <v>0</v>
      </c>
      <c r="EW273">
        <v>0</v>
      </c>
      <c r="EX273">
        <v>0</v>
      </c>
      <c r="FQ273">
        <v>0</v>
      </c>
      <c r="FR273">
        <f t="shared" si="313"/>
        <v>0</v>
      </c>
      <c r="FS273">
        <v>0</v>
      </c>
      <c r="FX273">
        <v>104</v>
      </c>
      <c r="FY273">
        <v>60</v>
      </c>
      <c r="GA273" t="s">
        <v>1069</v>
      </c>
      <c r="GD273">
        <v>0</v>
      </c>
      <c r="GF273">
        <v>-734105246</v>
      </c>
      <c r="GG273">
        <v>1</v>
      </c>
      <c r="GH273">
        <v>1</v>
      </c>
      <c r="GI273">
        <v>4</v>
      </c>
      <c r="GJ273">
        <v>0</v>
      </c>
      <c r="GK273">
        <f>ROUND(R273*(R12)/100,2)</f>
        <v>0</v>
      </c>
      <c r="GL273">
        <f t="shared" si="314"/>
        <v>0</v>
      </c>
      <c r="GM273">
        <f t="shared" si="315"/>
        <v>13.6</v>
      </c>
      <c r="GN273">
        <f t="shared" si="316"/>
        <v>13.6</v>
      </c>
      <c r="GO273">
        <f t="shared" si="317"/>
        <v>0</v>
      </c>
      <c r="GP273">
        <f t="shared" si="318"/>
        <v>0</v>
      </c>
      <c r="GR273">
        <v>0</v>
      </c>
      <c r="GS273">
        <v>3</v>
      </c>
      <c r="GT273">
        <v>0</v>
      </c>
      <c r="GU273" t="s">
        <v>1069</v>
      </c>
      <c r="GV273">
        <f t="shared" si="319"/>
        <v>0</v>
      </c>
      <c r="GW273">
        <v>1</v>
      </c>
      <c r="GX273">
        <f t="shared" si="320"/>
        <v>0</v>
      </c>
      <c r="HA273">
        <v>0</v>
      </c>
      <c r="HB273">
        <v>0</v>
      </c>
      <c r="HC273">
        <f t="shared" si="321"/>
        <v>0</v>
      </c>
      <c r="IK273">
        <v>0</v>
      </c>
    </row>
    <row r="274" spans="1:245">
      <c r="A274">
        <v>17</v>
      </c>
      <c r="B274">
        <v>1</v>
      </c>
      <c r="C274">
        <f ca="1">ROW(SmtRes!A619)</f>
        <v>619</v>
      </c>
      <c r="D274">
        <f ca="1">ROW(EtalonRes!A604)</f>
        <v>604</v>
      </c>
      <c r="E274" t="s">
        <v>897</v>
      </c>
      <c r="F274" t="s">
        <v>898</v>
      </c>
      <c r="G274" t="s">
        <v>899</v>
      </c>
      <c r="H274" t="s">
        <v>810</v>
      </c>
      <c r="I274">
        <v>4</v>
      </c>
      <c r="J274">
        <v>0</v>
      </c>
      <c r="O274">
        <f t="shared" si="282"/>
        <v>4886.7700000000004</v>
      </c>
      <c r="P274">
        <f t="shared" si="283"/>
        <v>1181.43</v>
      </c>
      <c r="Q274">
        <f t="shared" si="284"/>
        <v>967.82</v>
      </c>
      <c r="R274">
        <f t="shared" si="285"/>
        <v>108.27</v>
      </c>
      <c r="S274">
        <f t="shared" si="286"/>
        <v>2737.52</v>
      </c>
      <c r="T274">
        <f t="shared" si="287"/>
        <v>0</v>
      </c>
      <c r="U274">
        <f t="shared" si="288"/>
        <v>40.4</v>
      </c>
      <c r="V274">
        <f t="shared" si="289"/>
        <v>1.76</v>
      </c>
      <c r="W274">
        <f t="shared" si="290"/>
        <v>0</v>
      </c>
      <c r="X274">
        <f t="shared" si="291"/>
        <v>2276.63</v>
      </c>
      <c r="Y274">
        <f t="shared" si="292"/>
        <v>1707.47</v>
      </c>
      <c r="AA274">
        <v>27906248</v>
      </c>
      <c r="AB274">
        <f t="shared" si="293"/>
        <v>199.95</v>
      </c>
      <c r="AC274">
        <f t="shared" si="294"/>
        <v>48.34</v>
      </c>
      <c r="AD274">
        <f t="shared" si="295"/>
        <v>39.6</v>
      </c>
      <c r="AE274">
        <f t="shared" si="296"/>
        <v>4.43</v>
      </c>
      <c r="AF274">
        <f t="shared" si="297"/>
        <v>112.01</v>
      </c>
      <c r="AG274">
        <f t="shared" si="298"/>
        <v>0</v>
      </c>
      <c r="AH274">
        <f t="shared" si="299"/>
        <v>10.1</v>
      </c>
      <c r="AI274">
        <f t="shared" si="300"/>
        <v>0.44</v>
      </c>
      <c r="AJ274">
        <f t="shared" si="301"/>
        <v>0</v>
      </c>
      <c r="AK274">
        <v>199.95</v>
      </c>
      <c r="AL274">
        <v>48.34</v>
      </c>
      <c r="AM274">
        <v>39.6</v>
      </c>
      <c r="AN274">
        <v>4.43</v>
      </c>
      <c r="AO274">
        <v>112.01</v>
      </c>
      <c r="AP274">
        <v>0</v>
      </c>
      <c r="AQ274">
        <v>10.1</v>
      </c>
      <c r="AR274">
        <v>0.44</v>
      </c>
      <c r="AS274">
        <v>0</v>
      </c>
      <c r="AT274">
        <v>80</v>
      </c>
      <c r="AU274">
        <v>60</v>
      </c>
      <c r="AV274">
        <v>1</v>
      </c>
      <c r="AW274">
        <v>1</v>
      </c>
      <c r="AZ274">
        <v>6.11</v>
      </c>
      <c r="BA274">
        <v>6.11</v>
      </c>
      <c r="BB274">
        <v>6.11</v>
      </c>
      <c r="BC274">
        <v>6.11</v>
      </c>
      <c r="BD274" t="s">
        <v>1069</v>
      </c>
      <c r="BE274" t="s">
        <v>1069</v>
      </c>
      <c r="BF274" t="s">
        <v>1069</v>
      </c>
      <c r="BG274" t="s">
        <v>1069</v>
      </c>
      <c r="BH274">
        <v>0</v>
      </c>
      <c r="BI274">
        <v>2</v>
      </c>
      <c r="BJ274" t="s">
        <v>900</v>
      </c>
      <c r="BM274">
        <v>110001</v>
      </c>
      <c r="BN274">
        <v>0</v>
      </c>
      <c r="BO274" t="s">
        <v>1069</v>
      </c>
      <c r="BP274">
        <v>0</v>
      </c>
      <c r="BQ274">
        <v>3</v>
      </c>
      <c r="BR274">
        <v>0</v>
      </c>
      <c r="BS274">
        <v>6.11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1069</v>
      </c>
      <c r="BZ274">
        <v>80</v>
      </c>
      <c r="CA274">
        <v>60</v>
      </c>
      <c r="CE274">
        <v>0</v>
      </c>
      <c r="CF274">
        <v>0</v>
      </c>
      <c r="CG274">
        <v>0</v>
      </c>
      <c r="CM274">
        <v>0</v>
      </c>
      <c r="CN274" t="s">
        <v>1069</v>
      </c>
      <c r="CO274">
        <v>0</v>
      </c>
      <c r="CP274">
        <f t="shared" si="302"/>
        <v>4886.7700000000004</v>
      </c>
      <c r="CQ274">
        <f t="shared" si="303"/>
        <v>295.35740000000004</v>
      </c>
      <c r="CR274">
        <f t="shared" si="304"/>
        <v>241.95600000000002</v>
      </c>
      <c r="CS274">
        <f t="shared" si="305"/>
        <v>27.067299999999999</v>
      </c>
      <c r="CT274">
        <f t="shared" si="306"/>
        <v>684.38110000000006</v>
      </c>
      <c r="CU274">
        <f t="shared" si="307"/>
        <v>0</v>
      </c>
      <c r="CV274">
        <f t="shared" si="308"/>
        <v>10.1</v>
      </c>
      <c r="CW274">
        <f t="shared" si="309"/>
        <v>0.44</v>
      </c>
      <c r="CX274">
        <f t="shared" si="310"/>
        <v>0</v>
      </c>
      <c r="CY274">
        <f t="shared" si="311"/>
        <v>2276.6320000000001</v>
      </c>
      <c r="CZ274">
        <f t="shared" si="312"/>
        <v>1707.4739999999999</v>
      </c>
      <c r="DC274" t="s">
        <v>1069</v>
      </c>
      <c r="DD274" t="s">
        <v>1069</v>
      </c>
      <c r="DE274" t="s">
        <v>1069</v>
      </c>
      <c r="DF274" t="s">
        <v>1069</v>
      </c>
      <c r="DG274" t="s">
        <v>1069</v>
      </c>
      <c r="DH274" t="s">
        <v>1069</v>
      </c>
      <c r="DI274" t="s">
        <v>1069</v>
      </c>
      <c r="DJ274" t="s">
        <v>1069</v>
      </c>
      <c r="DK274" t="s">
        <v>1069</v>
      </c>
      <c r="DL274" t="s">
        <v>1069</v>
      </c>
      <c r="DM274" t="s">
        <v>1069</v>
      </c>
      <c r="DN274">
        <v>0</v>
      </c>
      <c r="DO274">
        <v>0</v>
      </c>
      <c r="DP274">
        <v>1</v>
      </c>
      <c r="DQ274">
        <v>1</v>
      </c>
      <c r="DU274">
        <v>1013</v>
      </c>
      <c r="DV274" t="s">
        <v>810</v>
      </c>
      <c r="DW274" t="s">
        <v>810</v>
      </c>
      <c r="DX274">
        <v>1</v>
      </c>
      <c r="EE274">
        <v>27028909</v>
      </c>
      <c r="EF274">
        <v>3</v>
      </c>
      <c r="EG274" t="s">
        <v>813</v>
      </c>
      <c r="EH274">
        <v>0</v>
      </c>
      <c r="EI274" t="s">
        <v>1069</v>
      </c>
      <c r="EJ274">
        <v>2</v>
      </c>
      <c r="EK274">
        <v>110001</v>
      </c>
      <c r="EL274" t="s">
        <v>901</v>
      </c>
      <c r="EM274" t="s">
        <v>902</v>
      </c>
      <c r="EO274" t="s">
        <v>1069</v>
      </c>
      <c r="EQ274">
        <v>131072</v>
      </c>
      <c r="ER274">
        <v>199.95</v>
      </c>
      <c r="ES274">
        <v>48.34</v>
      </c>
      <c r="ET274">
        <v>39.6</v>
      </c>
      <c r="EU274">
        <v>4.43</v>
      </c>
      <c r="EV274">
        <v>112.01</v>
      </c>
      <c r="EW274">
        <v>10.1</v>
      </c>
      <c r="EX274">
        <v>0.44</v>
      </c>
      <c r="EY274">
        <v>0</v>
      </c>
      <c r="FQ274">
        <v>0</v>
      </c>
      <c r="FR274">
        <f t="shared" si="313"/>
        <v>0</v>
      </c>
      <c r="FS274">
        <v>0</v>
      </c>
      <c r="FX274">
        <v>80</v>
      </c>
      <c r="FY274">
        <v>60</v>
      </c>
      <c r="GA274" t="s">
        <v>1069</v>
      </c>
      <c r="GD274">
        <v>0</v>
      </c>
      <c r="GF274">
        <v>1110635560</v>
      </c>
      <c r="GG274">
        <v>1</v>
      </c>
      <c r="GH274">
        <v>1</v>
      </c>
      <c r="GI274">
        <v>4</v>
      </c>
      <c r="GJ274">
        <v>0</v>
      </c>
      <c r="GK274">
        <f>ROUND(R274*(R12)/100,2)</f>
        <v>0</v>
      </c>
      <c r="GL274">
        <f t="shared" si="314"/>
        <v>0</v>
      </c>
      <c r="GM274">
        <f t="shared" si="315"/>
        <v>8870.8700000000008</v>
      </c>
      <c r="GN274">
        <f t="shared" si="316"/>
        <v>0</v>
      </c>
      <c r="GO274">
        <f t="shared" si="317"/>
        <v>8870.8700000000008</v>
      </c>
      <c r="GP274">
        <f t="shared" si="318"/>
        <v>0</v>
      </c>
      <c r="GR274">
        <v>0</v>
      </c>
      <c r="GS274">
        <v>3</v>
      </c>
      <c r="GT274">
        <v>0</v>
      </c>
      <c r="GU274" t="s">
        <v>1069</v>
      </c>
      <c r="GV274">
        <f t="shared" si="319"/>
        <v>0</v>
      </c>
      <c r="GW274">
        <v>1</v>
      </c>
      <c r="GX274">
        <f t="shared" si="320"/>
        <v>0</v>
      </c>
      <c r="HA274">
        <v>0</v>
      </c>
      <c r="HB274">
        <v>0</v>
      </c>
      <c r="HC274">
        <f t="shared" si="321"/>
        <v>0</v>
      </c>
      <c r="IK274">
        <v>0</v>
      </c>
    </row>
    <row r="275" spans="1:245">
      <c r="A275">
        <v>18</v>
      </c>
      <c r="B275">
        <v>1</v>
      </c>
      <c r="C275">
        <v>618</v>
      </c>
      <c r="E275" t="s">
        <v>903</v>
      </c>
      <c r="F275" t="s">
        <v>904</v>
      </c>
      <c r="G275" t="s">
        <v>905</v>
      </c>
      <c r="H275" t="s">
        <v>1519</v>
      </c>
      <c r="I275">
        <f>I274*J275</f>
        <v>4</v>
      </c>
      <c r="J275">
        <v>1</v>
      </c>
      <c r="O275">
        <f t="shared" si="282"/>
        <v>6859.57</v>
      </c>
      <c r="P275">
        <f t="shared" si="283"/>
        <v>6859.57</v>
      </c>
      <c r="Q275">
        <f t="shared" si="284"/>
        <v>0</v>
      </c>
      <c r="R275">
        <f t="shared" si="285"/>
        <v>0</v>
      </c>
      <c r="S275">
        <f t="shared" si="286"/>
        <v>0</v>
      </c>
      <c r="T275">
        <f t="shared" si="287"/>
        <v>0</v>
      </c>
      <c r="U275">
        <f t="shared" si="288"/>
        <v>0</v>
      </c>
      <c r="V275">
        <f t="shared" si="289"/>
        <v>0</v>
      </c>
      <c r="W275">
        <f t="shared" si="290"/>
        <v>0</v>
      </c>
      <c r="X275">
        <f t="shared" si="291"/>
        <v>0</v>
      </c>
      <c r="Y275">
        <f t="shared" si="292"/>
        <v>0</v>
      </c>
      <c r="AA275">
        <v>27906248</v>
      </c>
      <c r="AB275">
        <f t="shared" si="293"/>
        <v>280.67</v>
      </c>
      <c r="AC275">
        <f t="shared" si="294"/>
        <v>280.67</v>
      </c>
      <c r="AD275">
        <f t="shared" si="295"/>
        <v>0</v>
      </c>
      <c r="AE275">
        <f t="shared" si="296"/>
        <v>0</v>
      </c>
      <c r="AF275">
        <f t="shared" si="297"/>
        <v>0</v>
      </c>
      <c r="AG275">
        <f t="shared" si="298"/>
        <v>0</v>
      </c>
      <c r="AH275">
        <f t="shared" si="299"/>
        <v>0</v>
      </c>
      <c r="AI275">
        <f t="shared" si="300"/>
        <v>0</v>
      </c>
      <c r="AJ275">
        <f t="shared" si="301"/>
        <v>0</v>
      </c>
      <c r="AK275">
        <v>280.67</v>
      </c>
      <c r="AL275">
        <v>280.67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80</v>
      </c>
      <c r="AU275">
        <v>60</v>
      </c>
      <c r="AV275">
        <v>1</v>
      </c>
      <c r="AW275">
        <v>1</v>
      </c>
      <c r="AZ275">
        <v>6.11</v>
      </c>
      <c r="BA275">
        <v>1</v>
      </c>
      <c r="BB275">
        <v>1</v>
      </c>
      <c r="BC275">
        <v>6.11</v>
      </c>
      <c r="BD275" t="s">
        <v>1069</v>
      </c>
      <c r="BE275" t="s">
        <v>1069</v>
      </c>
      <c r="BF275" t="s">
        <v>1069</v>
      </c>
      <c r="BG275" t="s">
        <v>1069</v>
      </c>
      <c r="BH275">
        <v>3</v>
      </c>
      <c r="BI275">
        <v>2</v>
      </c>
      <c r="BJ275" t="s">
        <v>906</v>
      </c>
      <c r="BM275">
        <v>110001</v>
      </c>
      <c r="BN275">
        <v>0</v>
      </c>
      <c r="BO275" t="s">
        <v>1069</v>
      </c>
      <c r="BP275">
        <v>0</v>
      </c>
      <c r="BQ275">
        <v>3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1069</v>
      </c>
      <c r="BZ275">
        <v>80</v>
      </c>
      <c r="CA275">
        <v>60</v>
      </c>
      <c r="CE275">
        <v>0</v>
      </c>
      <c r="CF275">
        <v>0</v>
      </c>
      <c r="CG275">
        <v>0</v>
      </c>
      <c r="CM275">
        <v>0</v>
      </c>
      <c r="CN275" t="s">
        <v>1069</v>
      </c>
      <c r="CO275">
        <v>0</v>
      </c>
      <c r="CP275">
        <f t="shared" si="302"/>
        <v>6859.57</v>
      </c>
      <c r="CQ275">
        <f t="shared" si="303"/>
        <v>1714.8937000000001</v>
      </c>
      <c r="CR275">
        <f t="shared" si="304"/>
        <v>0</v>
      </c>
      <c r="CS275">
        <f t="shared" si="305"/>
        <v>0</v>
      </c>
      <c r="CT275">
        <f t="shared" si="306"/>
        <v>0</v>
      </c>
      <c r="CU275">
        <f t="shared" si="307"/>
        <v>0</v>
      </c>
      <c r="CV275">
        <f t="shared" si="308"/>
        <v>0</v>
      </c>
      <c r="CW275">
        <f t="shared" si="309"/>
        <v>0</v>
      </c>
      <c r="CX275">
        <f t="shared" si="310"/>
        <v>0</v>
      </c>
      <c r="CY275">
        <f t="shared" si="311"/>
        <v>0</v>
      </c>
      <c r="CZ275">
        <f t="shared" si="312"/>
        <v>0</v>
      </c>
      <c r="DC275" t="s">
        <v>1069</v>
      </c>
      <c r="DD275" t="s">
        <v>1069</v>
      </c>
      <c r="DE275" t="s">
        <v>1069</v>
      </c>
      <c r="DF275" t="s">
        <v>1069</v>
      </c>
      <c r="DG275" t="s">
        <v>1069</v>
      </c>
      <c r="DH275" t="s">
        <v>1069</v>
      </c>
      <c r="DI275" t="s">
        <v>1069</v>
      </c>
      <c r="DJ275" t="s">
        <v>1069</v>
      </c>
      <c r="DK275" t="s">
        <v>1069</v>
      </c>
      <c r="DL275" t="s">
        <v>1069</v>
      </c>
      <c r="DM275" t="s">
        <v>1069</v>
      </c>
      <c r="DN275">
        <v>0</v>
      </c>
      <c r="DO275">
        <v>0</v>
      </c>
      <c r="DP275">
        <v>1</v>
      </c>
      <c r="DQ275">
        <v>1</v>
      </c>
      <c r="DU275">
        <v>1010</v>
      </c>
      <c r="DV275" t="s">
        <v>1519</v>
      </c>
      <c r="DW275" t="s">
        <v>1519</v>
      </c>
      <c r="DX275">
        <v>1</v>
      </c>
      <c r="EE275">
        <v>27028909</v>
      </c>
      <c r="EF275">
        <v>3</v>
      </c>
      <c r="EG275" t="s">
        <v>813</v>
      </c>
      <c r="EH275">
        <v>0</v>
      </c>
      <c r="EI275" t="s">
        <v>1069</v>
      </c>
      <c r="EJ275">
        <v>2</v>
      </c>
      <c r="EK275">
        <v>110001</v>
      </c>
      <c r="EL275" t="s">
        <v>901</v>
      </c>
      <c r="EM275" t="s">
        <v>902</v>
      </c>
      <c r="EO275" t="s">
        <v>1069</v>
      </c>
      <c r="EQ275">
        <v>0</v>
      </c>
      <c r="ER275">
        <v>280.67</v>
      </c>
      <c r="ES275">
        <v>280.67</v>
      </c>
      <c r="ET275">
        <v>0</v>
      </c>
      <c r="EU275">
        <v>0</v>
      </c>
      <c r="EV275">
        <v>0</v>
      </c>
      <c r="EW275">
        <v>0</v>
      </c>
      <c r="EX275">
        <v>0</v>
      </c>
      <c r="FQ275">
        <v>0</v>
      </c>
      <c r="FR275">
        <f t="shared" si="313"/>
        <v>0</v>
      </c>
      <c r="FS275">
        <v>0</v>
      </c>
      <c r="FX275">
        <v>80</v>
      </c>
      <c r="FY275">
        <v>60</v>
      </c>
      <c r="GA275" t="s">
        <v>1069</v>
      </c>
      <c r="GD275">
        <v>0</v>
      </c>
      <c r="GF275">
        <v>-783051407</v>
      </c>
      <c r="GG275">
        <v>1</v>
      </c>
      <c r="GH275">
        <v>1</v>
      </c>
      <c r="GI275">
        <v>4</v>
      </c>
      <c r="GJ275">
        <v>0</v>
      </c>
      <c r="GK275">
        <f>ROUND(R275*(R12)/100,2)</f>
        <v>0</v>
      </c>
      <c r="GL275">
        <f t="shared" si="314"/>
        <v>0</v>
      </c>
      <c r="GM275">
        <f t="shared" si="315"/>
        <v>6859.57</v>
      </c>
      <c r="GN275">
        <f t="shared" si="316"/>
        <v>0</v>
      </c>
      <c r="GO275">
        <f t="shared" si="317"/>
        <v>6859.57</v>
      </c>
      <c r="GP275">
        <f t="shared" si="318"/>
        <v>0</v>
      </c>
      <c r="GR275">
        <v>0</v>
      </c>
      <c r="GS275">
        <v>3</v>
      </c>
      <c r="GT275">
        <v>0</v>
      </c>
      <c r="GU275" t="s">
        <v>1069</v>
      </c>
      <c r="GV275">
        <f t="shared" si="319"/>
        <v>0</v>
      </c>
      <c r="GW275">
        <v>1</v>
      </c>
      <c r="GX275">
        <f t="shared" si="320"/>
        <v>0</v>
      </c>
      <c r="HA275">
        <v>0</v>
      </c>
      <c r="HB275">
        <v>0</v>
      </c>
      <c r="HC275">
        <f t="shared" si="321"/>
        <v>0</v>
      </c>
      <c r="IK275">
        <v>0</v>
      </c>
    </row>
    <row r="276" spans="1:245">
      <c r="A276">
        <v>17</v>
      </c>
      <c r="B276">
        <v>1</v>
      </c>
      <c r="C276">
        <f ca="1">ROW(SmtRes!A632)</f>
        <v>632</v>
      </c>
      <c r="D276">
        <f ca="1">ROW(EtalonRes!A616)</f>
        <v>616</v>
      </c>
      <c r="E276" t="s">
        <v>907</v>
      </c>
      <c r="F276" t="s">
        <v>908</v>
      </c>
      <c r="G276" t="s">
        <v>909</v>
      </c>
      <c r="H276" t="s">
        <v>1105</v>
      </c>
      <c r="I276">
        <f>ROUND(50/100,9)</f>
        <v>0.5</v>
      </c>
      <c r="J276">
        <v>0</v>
      </c>
      <c r="O276">
        <f t="shared" si="282"/>
        <v>3084.14</v>
      </c>
      <c r="P276">
        <f t="shared" si="283"/>
        <v>1834.89</v>
      </c>
      <c r="Q276">
        <f t="shared" si="284"/>
        <v>452.08</v>
      </c>
      <c r="R276">
        <f t="shared" si="285"/>
        <v>13.81</v>
      </c>
      <c r="S276">
        <f t="shared" si="286"/>
        <v>797.17</v>
      </c>
      <c r="T276">
        <f t="shared" si="287"/>
        <v>0</v>
      </c>
      <c r="U276">
        <f t="shared" si="288"/>
        <v>13.88</v>
      </c>
      <c r="V276">
        <f t="shared" si="289"/>
        <v>0.18</v>
      </c>
      <c r="W276">
        <f t="shared" si="290"/>
        <v>0</v>
      </c>
      <c r="X276">
        <f t="shared" si="291"/>
        <v>770.43</v>
      </c>
      <c r="Y276">
        <f t="shared" si="292"/>
        <v>527.14</v>
      </c>
      <c r="AA276">
        <v>27906248</v>
      </c>
      <c r="AB276">
        <f t="shared" si="293"/>
        <v>1009.54</v>
      </c>
      <c r="AC276">
        <f t="shared" si="294"/>
        <v>600.62</v>
      </c>
      <c r="AD276">
        <f t="shared" si="295"/>
        <v>147.97999999999999</v>
      </c>
      <c r="AE276">
        <f t="shared" si="296"/>
        <v>4.5199999999999996</v>
      </c>
      <c r="AF276">
        <f t="shared" si="297"/>
        <v>260.94</v>
      </c>
      <c r="AG276">
        <f t="shared" si="298"/>
        <v>0</v>
      </c>
      <c r="AH276">
        <f t="shared" si="299"/>
        <v>27.76</v>
      </c>
      <c r="AI276">
        <f t="shared" si="300"/>
        <v>0.36</v>
      </c>
      <c r="AJ276">
        <f t="shared" si="301"/>
        <v>0</v>
      </c>
      <c r="AK276">
        <v>1009.54</v>
      </c>
      <c r="AL276">
        <v>600.62</v>
      </c>
      <c r="AM276">
        <v>147.97999999999999</v>
      </c>
      <c r="AN276">
        <v>4.5199999999999996</v>
      </c>
      <c r="AO276">
        <v>260.94</v>
      </c>
      <c r="AP276">
        <v>0</v>
      </c>
      <c r="AQ276">
        <v>27.76</v>
      </c>
      <c r="AR276">
        <v>0.36</v>
      </c>
      <c r="AS276">
        <v>0</v>
      </c>
      <c r="AT276">
        <v>95</v>
      </c>
      <c r="AU276">
        <v>65</v>
      </c>
      <c r="AV276">
        <v>1</v>
      </c>
      <c r="AW276">
        <v>1</v>
      </c>
      <c r="AZ276">
        <v>6.11</v>
      </c>
      <c r="BA276">
        <v>6.11</v>
      </c>
      <c r="BB276">
        <v>6.11</v>
      </c>
      <c r="BC276">
        <v>6.11</v>
      </c>
      <c r="BD276" t="s">
        <v>1069</v>
      </c>
      <c r="BE276" t="s">
        <v>1069</v>
      </c>
      <c r="BF276" t="s">
        <v>1069</v>
      </c>
      <c r="BG276" t="s">
        <v>1069</v>
      </c>
      <c r="BH276">
        <v>0</v>
      </c>
      <c r="BI276">
        <v>2</v>
      </c>
      <c r="BJ276" t="s">
        <v>910</v>
      </c>
      <c r="BM276">
        <v>108001</v>
      </c>
      <c r="BN276">
        <v>0</v>
      </c>
      <c r="BO276" t="s">
        <v>1069</v>
      </c>
      <c r="BP276">
        <v>0</v>
      </c>
      <c r="BQ276">
        <v>3</v>
      </c>
      <c r="BR276">
        <v>0</v>
      </c>
      <c r="BS276">
        <v>6.11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1069</v>
      </c>
      <c r="BZ276">
        <v>95</v>
      </c>
      <c r="CA276">
        <v>65</v>
      </c>
      <c r="CE276">
        <v>0</v>
      </c>
      <c r="CF276">
        <v>0</v>
      </c>
      <c r="CG276">
        <v>0</v>
      </c>
      <c r="CM276">
        <v>0</v>
      </c>
      <c r="CN276" t="s">
        <v>1069</v>
      </c>
      <c r="CO276">
        <v>0</v>
      </c>
      <c r="CP276">
        <f t="shared" si="302"/>
        <v>3084.1400000000003</v>
      </c>
      <c r="CQ276">
        <f t="shared" si="303"/>
        <v>3669.7882000000004</v>
      </c>
      <c r="CR276">
        <f t="shared" si="304"/>
        <v>904.15779999999995</v>
      </c>
      <c r="CS276">
        <f t="shared" si="305"/>
        <v>27.6172</v>
      </c>
      <c r="CT276">
        <f t="shared" si="306"/>
        <v>1594.3434</v>
      </c>
      <c r="CU276">
        <f t="shared" si="307"/>
        <v>0</v>
      </c>
      <c r="CV276">
        <f t="shared" si="308"/>
        <v>27.76</v>
      </c>
      <c r="CW276">
        <f t="shared" si="309"/>
        <v>0.36</v>
      </c>
      <c r="CX276">
        <f t="shared" si="310"/>
        <v>0</v>
      </c>
      <c r="CY276">
        <f t="shared" si="311"/>
        <v>770.43099999999993</v>
      </c>
      <c r="CZ276">
        <f t="shared" si="312"/>
        <v>527.13699999999994</v>
      </c>
      <c r="DC276" t="s">
        <v>1069</v>
      </c>
      <c r="DD276" t="s">
        <v>1069</v>
      </c>
      <c r="DE276" t="s">
        <v>1069</v>
      </c>
      <c r="DF276" t="s">
        <v>1069</v>
      </c>
      <c r="DG276" t="s">
        <v>1069</v>
      </c>
      <c r="DH276" t="s">
        <v>1069</v>
      </c>
      <c r="DI276" t="s">
        <v>1069</v>
      </c>
      <c r="DJ276" t="s">
        <v>1069</v>
      </c>
      <c r="DK276" t="s">
        <v>1069</v>
      </c>
      <c r="DL276" t="s">
        <v>1069</v>
      </c>
      <c r="DM276" t="s">
        <v>1069</v>
      </c>
      <c r="DN276">
        <v>0</v>
      </c>
      <c r="DO276">
        <v>0</v>
      </c>
      <c r="DP276">
        <v>1</v>
      </c>
      <c r="DQ276">
        <v>1</v>
      </c>
      <c r="DU276">
        <v>1003</v>
      </c>
      <c r="DV276" t="s">
        <v>1105</v>
      </c>
      <c r="DW276" t="s">
        <v>1105</v>
      </c>
      <c r="DX276">
        <v>100</v>
      </c>
      <c r="EE276">
        <v>27028906</v>
      </c>
      <c r="EF276">
        <v>3</v>
      </c>
      <c r="EG276" t="s">
        <v>813</v>
      </c>
      <c r="EH276">
        <v>0</v>
      </c>
      <c r="EI276" t="s">
        <v>1069</v>
      </c>
      <c r="EJ276">
        <v>2</v>
      </c>
      <c r="EK276">
        <v>108001</v>
      </c>
      <c r="EL276" t="s">
        <v>814</v>
      </c>
      <c r="EM276" t="s">
        <v>815</v>
      </c>
      <c r="EO276" t="s">
        <v>1069</v>
      </c>
      <c r="EQ276">
        <v>131072</v>
      </c>
      <c r="ER276">
        <v>1009.54</v>
      </c>
      <c r="ES276">
        <v>600.62</v>
      </c>
      <c r="ET276">
        <v>147.97999999999999</v>
      </c>
      <c r="EU276">
        <v>4.5199999999999996</v>
      </c>
      <c r="EV276">
        <v>260.94</v>
      </c>
      <c r="EW276">
        <v>27.76</v>
      </c>
      <c r="EX276">
        <v>0.36</v>
      </c>
      <c r="EY276">
        <v>0</v>
      </c>
      <c r="FQ276">
        <v>0</v>
      </c>
      <c r="FR276">
        <f t="shared" si="313"/>
        <v>0</v>
      </c>
      <c r="FS276">
        <v>0</v>
      </c>
      <c r="FX276">
        <v>95</v>
      </c>
      <c r="FY276">
        <v>65</v>
      </c>
      <c r="GA276" t="s">
        <v>1069</v>
      </c>
      <c r="GD276">
        <v>0</v>
      </c>
      <c r="GF276">
        <v>1133036376</v>
      </c>
      <c r="GG276">
        <v>1</v>
      </c>
      <c r="GH276">
        <v>1</v>
      </c>
      <c r="GI276">
        <v>4</v>
      </c>
      <c r="GJ276">
        <v>0</v>
      </c>
      <c r="GK276">
        <f>ROUND(R276*(R12)/100,2)</f>
        <v>0</v>
      </c>
      <c r="GL276">
        <f t="shared" si="314"/>
        <v>0</v>
      </c>
      <c r="GM276">
        <f t="shared" si="315"/>
        <v>4381.71</v>
      </c>
      <c r="GN276">
        <f t="shared" si="316"/>
        <v>0</v>
      </c>
      <c r="GO276">
        <f t="shared" si="317"/>
        <v>4381.71</v>
      </c>
      <c r="GP276">
        <f t="shared" si="318"/>
        <v>0</v>
      </c>
      <c r="GR276">
        <v>0</v>
      </c>
      <c r="GS276">
        <v>3</v>
      </c>
      <c r="GT276">
        <v>0</v>
      </c>
      <c r="GU276" t="s">
        <v>1069</v>
      </c>
      <c r="GV276">
        <f t="shared" si="319"/>
        <v>0</v>
      </c>
      <c r="GW276">
        <v>1</v>
      </c>
      <c r="GX276">
        <f t="shared" si="320"/>
        <v>0</v>
      </c>
      <c r="HA276">
        <v>0</v>
      </c>
      <c r="HB276">
        <v>0</v>
      </c>
      <c r="HC276">
        <f t="shared" si="321"/>
        <v>0</v>
      </c>
      <c r="IK276">
        <v>0</v>
      </c>
    </row>
    <row r="277" spans="1:245">
      <c r="A277">
        <v>18</v>
      </c>
      <c r="B277">
        <v>1</v>
      </c>
      <c r="C277">
        <v>627</v>
      </c>
      <c r="E277" t="s">
        <v>911</v>
      </c>
      <c r="F277" t="s">
        <v>912</v>
      </c>
      <c r="G277" t="s">
        <v>913</v>
      </c>
      <c r="H277" t="s">
        <v>222</v>
      </c>
      <c r="I277">
        <f>I276*J277</f>
        <v>50</v>
      </c>
      <c r="J277">
        <v>100</v>
      </c>
      <c r="O277">
        <f t="shared" si="282"/>
        <v>4047.88</v>
      </c>
      <c r="P277">
        <f t="shared" si="283"/>
        <v>4047.88</v>
      </c>
      <c r="Q277">
        <f t="shared" si="284"/>
        <v>0</v>
      </c>
      <c r="R277">
        <f t="shared" si="285"/>
        <v>0</v>
      </c>
      <c r="S277">
        <f t="shared" si="286"/>
        <v>0</v>
      </c>
      <c r="T277">
        <f t="shared" si="287"/>
        <v>0</v>
      </c>
      <c r="U277">
        <f t="shared" si="288"/>
        <v>0</v>
      </c>
      <c r="V277">
        <f t="shared" si="289"/>
        <v>0</v>
      </c>
      <c r="W277">
        <f t="shared" si="290"/>
        <v>0</v>
      </c>
      <c r="X277">
        <f t="shared" si="291"/>
        <v>0</v>
      </c>
      <c r="Y277">
        <f t="shared" si="292"/>
        <v>0</v>
      </c>
      <c r="AA277">
        <v>27906248</v>
      </c>
      <c r="AB277">
        <f t="shared" si="293"/>
        <v>13.25</v>
      </c>
      <c r="AC277">
        <f t="shared" si="294"/>
        <v>13.25</v>
      </c>
      <c r="AD277">
        <f t="shared" si="295"/>
        <v>0</v>
      </c>
      <c r="AE277">
        <f t="shared" si="296"/>
        <v>0</v>
      </c>
      <c r="AF277">
        <f t="shared" si="297"/>
        <v>0</v>
      </c>
      <c r="AG277">
        <f t="shared" si="298"/>
        <v>0</v>
      </c>
      <c r="AH277">
        <f t="shared" si="299"/>
        <v>0</v>
      </c>
      <c r="AI277">
        <f t="shared" si="300"/>
        <v>0</v>
      </c>
      <c r="AJ277">
        <f t="shared" si="301"/>
        <v>0</v>
      </c>
      <c r="AK277">
        <v>13.25</v>
      </c>
      <c r="AL277">
        <v>13.25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95</v>
      </c>
      <c r="AU277">
        <v>65</v>
      </c>
      <c r="AV277">
        <v>1</v>
      </c>
      <c r="AW277">
        <v>1</v>
      </c>
      <c r="AZ277">
        <v>6.11</v>
      </c>
      <c r="BA277">
        <v>1</v>
      </c>
      <c r="BB277">
        <v>1</v>
      </c>
      <c r="BC277">
        <v>6.11</v>
      </c>
      <c r="BD277" t="s">
        <v>1069</v>
      </c>
      <c r="BE277" t="s">
        <v>1069</v>
      </c>
      <c r="BF277" t="s">
        <v>1069</v>
      </c>
      <c r="BG277" t="s">
        <v>1069</v>
      </c>
      <c r="BH277">
        <v>3</v>
      </c>
      <c r="BI277">
        <v>2</v>
      </c>
      <c r="BJ277" t="s">
        <v>914</v>
      </c>
      <c r="BM277">
        <v>108001</v>
      </c>
      <c r="BN277">
        <v>0</v>
      </c>
      <c r="BO277" t="s">
        <v>1069</v>
      </c>
      <c r="BP277">
        <v>0</v>
      </c>
      <c r="BQ277">
        <v>3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1069</v>
      </c>
      <c r="BZ277">
        <v>95</v>
      </c>
      <c r="CA277">
        <v>65</v>
      </c>
      <c r="CE277">
        <v>0</v>
      </c>
      <c r="CF277">
        <v>0</v>
      </c>
      <c r="CG277">
        <v>0</v>
      </c>
      <c r="CM277">
        <v>0</v>
      </c>
      <c r="CN277" t="s">
        <v>1069</v>
      </c>
      <c r="CO277">
        <v>0</v>
      </c>
      <c r="CP277">
        <f t="shared" si="302"/>
        <v>4047.88</v>
      </c>
      <c r="CQ277">
        <f t="shared" si="303"/>
        <v>80.95750000000001</v>
      </c>
      <c r="CR277">
        <f t="shared" si="304"/>
        <v>0</v>
      </c>
      <c r="CS277">
        <f t="shared" si="305"/>
        <v>0</v>
      </c>
      <c r="CT277">
        <f t="shared" si="306"/>
        <v>0</v>
      </c>
      <c r="CU277">
        <f t="shared" si="307"/>
        <v>0</v>
      </c>
      <c r="CV277">
        <f t="shared" si="308"/>
        <v>0</v>
      </c>
      <c r="CW277">
        <f t="shared" si="309"/>
        <v>0</v>
      </c>
      <c r="CX277">
        <f t="shared" si="310"/>
        <v>0</v>
      </c>
      <c r="CY277">
        <f t="shared" si="311"/>
        <v>0</v>
      </c>
      <c r="CZ277">
        <f t="shared" si="312"/>
        <v>0</v>
      </c>
      <c r="DC277" t="s">
        <v>1069</v>
      </c>
      <c r="DD277" t="s">
        <v>1069</v>
      </c>
      <c r="DE277" t="s">
        <v>1069</v>
      </c>
      <c r="DF277" t="s">
        <v>1069</v>
      </c>
      <c r="DG277" t="s">
        <v>1069</v>
      </c>
      <c r="DH277" t="s">
        <v>1069</v>
      </c>
      <c r="DI277" t="s">
        <v>1069</v>
      </c>
      <c r="DJ277" t="s">
        <v>1069</v>
      </c>
      <c r="DK277" t="s">
        <v>1069</v>
      </c>
      <c r="DL277" t="s">
        <v>1069</v>
      </c>
      <c r="DM277" t="s">
        <v>1069</v>
      </c>
      <c r="DN277">
        <v>0</v>
      </c>
      <c r="DO277">
        <v>0</v>
      </c>
      <c r="DP277">
        <v>1</v>
      </c>
      <c r="DQ277">
        <v>1</v>
      </c>
      <c r="DU277">
        <v>1003</v>
      </c>
      <c r="DV277" t="s">
        <v>222</v>
      </c>
      <c r="DW277" t="s">
        <v>222</v>
      </c>
      <c r="DX277">
        <v>1</v>
      </c>
      <c r="EE277">
        <v>27028906</v>
      </c>
      <c r="EF277">
        <v>3</v>
      </c>
      <c r="EG277" t="s">
        <v>813</v>
      </c>
      <c r="EH277">
        <v>0</v>
      </c>
      <c r="EI277" t="s">
        <v>1069</v>
      </c>
      <c r="EJ277">
        <v>2</v>
      </c>
      <c r="EK277">
        <v>108001</v>
      </c>
      <c r="EL277" t="s">
        <v>814</v>
      </c>
      <c r="EM277" t="s">
        <v>815</v>
      </c>
      <c r="EO277" t="s">
        <v>1069</v>
      </c>
      <c r="EQ277">
        <v>0</v>
      </c>
      <c r="ER277">
        <v>13.25</v>
      </c>
      <c r="ES277">
        <v>13.25</v>
      </c>
      <c r="ET277">
        <v>0</v>
      </c>
      <c r="EU277">
        <v>0</v>
      </c>
      <c r="EV277">
        <v>0</v>
      </c>
      <c r="EW277">
        <v>0</v>
      </c>
      <c r="EX277">
        <v>0</v>
      </c>
      <c r="FQ277">
        <v>0</v>
      </c>
      <c r="FR277">
        <f t="shared" si="313"/>
        <v>0</v>
      </c>
      <c r="FS277">
        <v>0</v>
      </c>
      <c r="FX277">
        <v>95</v>
      </c>
      <c r="FY277">
        <v>65</v>
      </c>
      <c r="GA277" t="s">
        <v>1069</v>
      </c>
      <c r="GD277">
        <v>0</v>
      </c>
      <c r="GF277">
        <v>-2129254070</v>
      </c>
      <c r="GG277">
        <v>1</v>
      </c>
      <c r="GH277">
        <v>1</v>
      </c>
      <c r="GI277">
        <v>4</v>
      </c>
      <c r="GJ277">
        <v>0</v>
      </c>
      <c r="GK277">
        <f>ROUND(R277*(R12)/100,2)</f>
        <v>0</v>
      </c>
      <c r="GL277">
        <f t="shared" si="314"/>
        <v>0</v>
      </c>
      <c r="GM277">
        <f t="shared" si="315"/>
        <v>4047.88</v>
      </c>
      <c r="GN277">
        <f t="shared" si="316"/>
        <v>0</v>
      </c>
      <c r="GO277">
        <f t="shared" si="317"/>
        <v>4047.88</v>
      </c>
      <c r="GP277">
        <f t="shared" si="318"/>
        <v>0</v>
      </c>
      <c r="GR277">
        <v>0</v>
      </c>
      <c r="GS277">
        <v>3</v>
      </c>
      <c r="GT277">
        <v>0</v>
      </c>
      <c r="GU277" t="s">
        <v>1069</v>
      </c>
      <c r="GV277">
        <f t="shared" si="319"/>
        <v>0</v>
      </c>
      <c r="GW277">
        <v>1</v>
      </c>
      <c r="GX277">
        <f t="shared" si="320"/>
        <v>0</v>
      </c>
      <c r="HA277">
        <v>0</v>
      </c>
      <c r="HB277">
        <v>0</v>
      </c>
      <c r="HC277">
        <f t="shared" si="321"/>
        <v>0</v>
      </c>
      <c r="IK277">
        <v>0</v>
      </c>
    </row>
    <row r="278" spans="1:245">
      <c r="A278">
        <v>17</v>
      </c>
      <c r="B278">
        <v>1</v>
      </c>
      <c r="C278">
        <f ca="1">ROW(SmtRes!A641)</f>
        <v>641</v>
      </c>
      <c r="D278">
        <f ca="1">ROW(EtalonRes!A624)</f>
        <v>624</v>
      </c>
      <c r="E278" t="s">
        <v>915</v>
      </c>
      <c r="F278" t="s">
        <v>916</v>
      </c>
      <c r="G278" t="s">
        <v>917</v>
      </c>
      <c r="H278" t="s">
        <v>1105</v>
      </c>
      <c r="I278">
        <f>ROUND(50/100,9)</f>
        <v>0.5</v>
      </c>
      <c r="J278">
        <v>0</v>
      </c>
      <c r="O278">
        <f t="shared" si="282"/>
        <v>1063.23</v>
      </c>
      <c r="P278">
        <f t="shared" si="283"/>
        <v>78.33</v>
      </c>
      <c r="Q278">
        <f t="shared" si="284"/>
        <v>194.6</v>
      </c>
      <c r="R278">
        <f t="shared" si="285"/>
        <v>19.95</v>
      </c>
      <c r="S278">
        <f t="shared" si="286"/>
        <v>790.3</v>
      </c>
      <c r="T278">
        <f t="shared" si="287"/>
        <v>0</v>
      </c>
      <c r="U278">
        <f t="shared" si="288"/>
        <v>13.76</v>
      </c>
      <c r="V278">
        <f t="shared" si="289"/>
        <v>0.26</v>
      </c>
      <c r="W278">
        <f t="shared" si="290"/>
        <v>0</v>
      </c>
      <c r="X278">
        <f t="shared" si="291"/>
        <v>769.74</v>
      </c>
      <c r="Y278">
        <f t="shared" si="292"/>
        <v>526.66</v>
      </c>
      <c r="AA278">
        <v>27906248</v>
      </c>
      <c r="AB278">
        <f t="shared" si="293"/>
        <v>348.03</v>
      </c>
      <c r="AC278">
        <f t="shared" si="294"/>
        <v>25.64</v>
      </c>
      <c r="AD278">
        <f t="shared" si="295"/>
        <v>63.7</v>
      </c>
      <c r="AE278">
        <f t="shared" si="296"/>
        <v>6.53</v>
      </c>
      <c r="AF278">
        <f t="shared" si="297"/>
        <v>258.69</v>
      </c>
      <c r="AG278">
        <f t="shared" si="298"/>
        <v>0</v>
      </c>
      <c r="AH278">
        <f t="shared" si="299"/>
        <v>27.52</v>
      </c>
      <c r="AI278">
        <f t="shared" si="300"/>
        <v>0.52</v>
      </c>
      <c r="AJ278">
        <f t="shared" si="301"/>
        <v>0</v>
      </c>
      <c r="AK278">
        <v>348.03</v>
      </c>
      <c r="AL278">
        <v>25.64</v>
      </c>
      <c r="AM278">
        <v>63.7</v>
      </c>
      <c r="AN278">
        <v>6.53</v>
      </c>
      <c r="AO278">
        <v>258.69</v>
      </c>
      <c r="AP278">
        <v>0</v>
      </c>
      <c r="AQ278">
        <v>27.52</v>
      </c>
      <c r="AR278">
        <v>0.52</v>
      </c>
      <c r="AS278">
        <v>0</v>
      </c>
      <c r="AT278">
        <v>95</v>
      </c>
      <c r="AU278">
        <v>65</v>
      </c>
      <c r="AV278">
        <v>1</v>
      </c>
      <c r="AW278">
        <v>1</v>
      </c>
      <c r="AZ278">
        <v>6.11</v>
      </c>
      <c r="BA278">
        <v>6.11</v>
      </c>
      <c r="BB278">
        <v>6.11</v>
      </c>
      <c r="BC278">
        <v>6.11</v>
      </c>
      <c r="BD278" t="s">
        <v>1069</v>
      </c>
      <c r="BE278" t="s">
        <v>1069</v>
      </c>
      <c r="BF278" t="s">
        <v>1069</v>
      </c>
      <c r="BG278" t="s">
        <v>1069</v>
      </c>
      <c r="BH278">
        <v>0</v>
      </c>
      <c r="BI278">
        <v>2</v>
      </c>
      <c r="BJ278" t="s">
        <v>918</v>
      </c>
      <c r="BM278">
        <v>108001</v>
      </c>
      <c r="BN278">
        <v>0</v>
      </c>
      <c r="BO278" t="s">
        <v>1069</v>
      </c>
      <c r="BP278">
        <v>0</v>
      </c>
      <c r="BQ278">
        <v>3</v>
      </c>
      <c r="BR278">
        <v>0</v>
      </c>
      <c r="BS278">
        <v>6.11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1069</v>
      </c>
      <c r="BZ278">
        <v>95</v>
      </c>
      <c r="CA278">
        <v>65</v>
      </c>
      <c r="CE278">
        <v>0</v>
      </c>
      <c r="CF278">
        <v>0</v>
      </c>
      <c r="CG278">
        <v>0</v>
      </c>
      <c r="CM278">
        <v>0</v>
      </c>
      <c r="CN278" t="s">
        <v>1069</v>
      </c>
      <c r="CO278">
        <v>0</v>
      </c>
      <c r="CP278">
        <f t="shared" si="302"/>
        <v>1063.23</v>
      </c>
      <c r="CQ278">
        <f t="shared" si="303"/>
        <v>156.66040000000001</v>
      </c>
      <c r="CR278">
        <f t="shared" si="304"/>
        <v>389.20700000000005</v>
      </c>
      <c r="CS278">
        <f t="shared" si="305"/>
        <v>39.898300000000006</v>
      </c>
      <c r="CT278">
        <f t="shared" si="306"/>
        <v>1580.5959</v>
      </c>
      <c r="CU278">
        <f t="shared" si="307"/>
        <v>0</v>
      </c>
      <c r="CV278">
        <f t="shared" si="308"/>
        <v>27.52</v>
      </c>
      <c r="CW278">
        <f t="shared" si="309"/>
        <v>0.52</v>
      </c>
      <c r="CX278">
        <f t="shared" si="310"/>
        <v>0</v>
      </c>
      <c r="CY278">
        <f t="shared" si="311"/>
        <v>769.73749999999995</v>
      </c>
      <c r="CZ278">
        <f t="shared" si="312"/>
        <v>526.66250000000002</v>
      </c>
      <c r="DC278" t="s">
        <v>1069</v>
      </c>
      <c r="DD278" t="s">
        <v>1069</v>
      </c>
      <c r="DE278" t="s">
        <v>1069</v>
      </c>
      <c r="DF278" t="s">
        <v>1069</v>
      </c>
      <c r="DG278" t="s">
        <v>1069</v>
      </c>
      <c r="DH278" t="s">
        <v>1069</v>
      </c>
      <c r="DI278" t="s">
        <v>1069</v>
      </c>
      <c r="DJ278" t="s">
        <v>1069</v>
      </c>
      <c r="DK278" t="s">
        <v>1069</v>
      </c>
      <c r="DL278" t="s">
        <v>1069</v>
      </c>
      <c r="DM278" t="s">
        <v>1069</v>
      </c>
      <c r="DN278">
        <v>0</v>
      </c>
      <c r="DO278">
        <v>0</v>
      </c>
      <c r="DP278">
        <v>1</v>
      </c>
      <c r="DQ278">
        <v>1</v>
      </c>
      <c r="DU278">
        <v>1003</v>
      </c>
      <c r="DV278" t="s">
        <v>1105</v>
      </c>
      <c r="DW278" t="s">
        <v>1105</v>
      </c>
      <c r="DX278">
        <v>100</v>
      </c>
      <c r="EE278">
        <v>27028906</v>
      </c>
      <c r="EF278">
        <v>3</v>
      </c>
      <c r="EG278" t="s">
        <v>813</v>
      </c>
      <c r="EH278">
        <v>0</v>
      </c>
      <c r="EI278" t="s">
        <v>1069</v>
      </c>
      <c r="EJ278">
        <v>2</v>
      </c>
      <c r="EK278">
        <v>108001</v>
      </c>
      <c r="EL278" t="s">
        <v>814</v>
      </c>
      <c r="EM278" t="s">
        <v>815</v>
      </c>
      <c r="EO278" t="s">
        <v>1069</v>
      </c>
      <c r="EQ278">
        <v>131072</v>
      </c>
      <c r="ER278">
        <v>348.03</v>
      </c>
      <c r="ES278">
        <v>25.64</v>
      </c>
      <c r="ET278">
        <v>63.7</v>
      </c>
      <c r="EU278">
        <v>6.53</v>
      </c>
      <c r="EV278">
        <v>258.69</v>
      </c>
      <c r="EW278">
        <v>27.52</v>
      </c>
      <c r="EX278">
        <v>0.52</v>
      </c>
      <c r="EY278">
        <v>0</v>
      </c>
      <c r="FQ278">
        <v>0</v>
      </c>
      <c r="FR278">
        <f t="shared" si="313"/>
        <v>0</v>
      </c>
      <c r="FS278">
        <v>0</v>
      </c>
      <c r="FX278">
        <v>95</v>
      </c>
      <c r="FY278">
        <v>65</v>
      </c>
      <c r="GA278" t="s">
        <v>1069</v>
      </c>
      <c r="GD278">
        <v>0</v>
      </c>
      <c r="GF278">
        <v>1030763556</v>
      </c>
      <c r="GG278">
        <v>1</v>
      </c>
      <c r="GH278">
        <v>1</v>
      </c>
      <c r="GI278">
        <v>4</v>
      </c>
      <c r="GJ278">
        <v>0</v>
      </c>
      <c r="GK278">
        <f>ROUND(R278*(R12)/100,2)</f>
        <v>0</v>
      </c>
      <c r="GL278">
        <f t="shared" si="314"/>
        <v>0</v>
      </c>
      <c r="GM278">
        <f t="shared" si="315"/>
        <v>2359.63</v>
      </c>
      <c r="GN278">
        <f t="shared" si="316"/>
        <v>0</v>
      </c>
      <c r="GO278">
        <f t="shared" si="317"/>
        <v>2359.63</v>
      </c>
      <c r="GP278">
        <f t="shared" si="318"/>
        <v>0</v>
      </c>
      <c r="GR278">
        <v>0</v>
      </c>
      <c r="GS278">
        <v>3</v>
      </c>
      <c r="GT278">
        <v>0</v>
      </c>
      <c r="GU278" t="s">
        <v>1069</v>
      </c>
      <c r="GV278">
        <f t="shared" si="319"/>
        <v>0</v>
      </c>
      <c r="GW278">
        <v>1</v>
      </c>
      <c r="GX278">
        <f t="shared" si="320"/>
        <v>0</v>
      </c>
      <c r="HA278">
        <v>0</v>
      </c>
      <c r="HB278">
        <v>0</v>
      </c>
      <c r="HC278">
        <f t="shared" si="321"/>
        <v>0</v>
      </c>
      <c r="IK278">
        <v>0</v>
      </c>
    </row>
    <row r="279" spans="1:245">
      <c r="A279">
        <v>18</v>
      </c>
      <c r="B279">
        <v>1</v>
      </c>
      <c r="C279">
        <v>640</v>
      </c>
      <c r="E279" t="s">
        <v>919</v>
      </c>
      <c r="F279" t="s">
        <v>920</v>
      </c>
      <c r="G279" t="s">
        <v>921</v>
      </c>
      <c r="H279" t="s">
        <v>222</v>
      </c>
      <c r="I279">
        <f>I278*J279</f>
        <v>50</v>
      </c>
      <c r="J279">
        <v>100</v>
      </c>
      <c r="O279">
        <f t="shared" si="282"/>
        <v>1836.06</v>
      </c>
      <c r="P279">
        <f t="shared" si="283"/>
        <v>1836.06</v>
      </c>
      <c r="Q279">
        <f t="shared" si="284"/>
        <v>0</v>
      </c>
      <c r="R279">
        <f t="shared" si="285"/>
        <v>0</v>
      </c>
      <c r="S279">
        <f t="shared" si="286"/>
        <v>0</v>
      </c>
      <c r="T279">
        <f t="shared" si="287"/>
        <v>0</v>
      </c>
      <c r="U279">
        <f t="shared" si="288"/>
        <v>0</v>
      </c>
      <c r="V279">
        <f t="shared" si="289"/>
        <v>0</v>
      </c>
      <c r="W279">
        <f t="shared" si="290"/>
        <v>0</v>
      </c>
      <c r="X279">
        <f t="shared" si="291"/>
        <v>0</v>
      </c>
      <c r="Y279">
        <f t="shared" si="292"/>
        <v>0</v>
      </c>
      <c r="AA279">
        <v>27906248</v>
      </c>
      <c r="AB279">
        <f t="shared" si="293"/>
        <v>6.01</v>
      </c>
      <c r="AC279">
        <f t="shared" si="294"/>
        <v>6.01</v>
      </c>
      <c r="AD279">
        <f t="shared" si="295"/>
        <v>0</v>
      </c>
      <c r="AE279">
        <f t="shared" si="296"/>
        <v>0</v>
      </c>
      <c r="AF279">
        <f t="shared" si="297"/>
        <v>0</v>
      </c>
      <c r="AG279">
        <f t="shared" si="298"/>
        <v>0</v>
      </c>
      <c r="AH279">
        <f t="shared" si="299"/>
        <v>0</v>
      </c>
      <c r="AI279">
        <f t="shared" si="300"/>
        <v>0</v>
      </c>
      <c r="AJ279">
        <f t="shared" si="301"/>
        <v>0</v>
      </c>
      <c r="AK279">
        <v>6.01</v>
      </c>
      <c r="AL279">
        <v>6.01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95</v>
      </c>
      <c r="AU279">
        <v>65</v>
      </c>
      <c r="AV279">
        <v>1</v>
      </c>
      <c r="AW279">
        <v>1</v>
      </c>
      <c r="AZ279">
        <v>6.11</v>
      </c>
      <c r="BA279">
        <v>1</v>
      </c>
      <c r="BB279">
        <v>1</v>
      </c>
      <c r="BC279">
        <v>6.11</v>
      </c>
      <c r="BD279" t="s">
        <v>1069</v>
      </c>
      <c r="BE279" t="s">
        <v>1069</v>
      </c>
      <c r="BF279" t="s">
        <v>1069</v>
      </c>
      <c r="BG279" t="s">
        <v>1069</v>
      </c>
      <c r="BH279">
        <v>3</v>
      </c>
      <c r="BI279">
        <v>2</v>
      </c>
      <c r="BJ279" t="s">
        <v>922</v>
      </c>
      <c r="BM279">
        <v>108001</v>
      </c>
      <c r="BN279">
        <v>0</v>
      </c>
      <c r="BO279" t="s">
        <v>1069</v>
      </c>
      <c r="BP279">
        <v>0</v>
      </c>
      <c r="BQ279">
        <v>3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1069</v>
      </c>
      <c r="BZ279">
        <v>95</v>
      </c>
      <c r="CA279">
        <v>65</v>
      </c>
      <c r="CE279">
        <v>0</v>
      </c>
      <c r="CF279">
        <v>0</v>
      </c>
      <c r="CG279">
        <v>0</v>
      </c>
      <c r="CM279">
        <v>0</v>
      </c>
      <c r="CN279" t="s">
        <v>1069</v>
      </c>
      <c r="CO279">
        <v>0</v>
      </c>
      <c r="CP279">
        <f t="shared" si="302"/>
        <v>1836.06</v>
      </c>
      <c r="CQ279">
        <f t="shared" si="303"/>
        <v>36.7211</v>
      </c>
      <c r="CR279">
        <f t="shared" si="304"/>
        <v>0</v>
      </c>
      <c r="CS279">
        <f t="shared" si="305"/>
        <v>0</v>
      </c>
      <c r="CT279">
        <f t="shared" si="306"/>
        <v>0</v>
      </c>
      <c r="CU279">
        <f t="shared" si="307"/>
        <v>0</v>
      </c>
      <c r="CV279">
        <f t="shared" si="308"/>
        <v>0</v>
      </c>
      <c r="CW279">
        <f t="shared" si="309"/>
        <v>0</v>
      </c>
      <c r="CX279">
        <f t="shared" si="310"/>
        <v>0</v>
      </c>
      <c r="CY279">
        <f t="shared" si="311"/>
        <v>0</v>
      </c>
      <c r="CZ279">
        <f t="shared" si="312"/>
        <v>0</v>
      </c>
      <c r="DC279" t="s">
        <v>1069</v>
      </c>
      <c r="DD279" t="s">
        <v>1069</v>
      </c>
      <c r="DE279" t="s">
        <v>1069</v>
      </c>
      <c r="DF279" t="s">
        <v>1069</v>
      </c>
      <c r="DG279" t="s">
        <v>1069</v>
      </c>
      <c r="DH279" t="s">
        <v>1069</v>
      </c>
      <c r="DI279" t="s">
        <v>1069</v>
      </c>
      <c r="DJ279" t="s">
        <v>1069</v>
      </c>
      <c r="DK279" t="s">
        <v>1069</v>
      </c>
      <c r="DL279" t="s">
        <v>1069</v>
      </c>
      <c r="DM279" t="s">
        <v>1069</v>
      </c>
      <c r="DN279">
        <v>0</v>
      </c>
      <c r="DO279">
        <v>0</v>
      </c>
      <c r="DP279">
        <v>1</v>
      </c>
      <c r="DQ279">
        <v>1</v>
      </c>
      <c r="DU279">
        <v>1003</v>
      </c>
      <c r="DV279" t="s">
        <v>222</v>
      </c>
      <c r="DW279" t="s">
        <v>222</v>
      </c>
      <c r="DX279">
        <v>1</v>
      </c>
      <c r="EE279">
        <v>27028906</v>
      </c>
      <c r="EF279">
        <v>3</v>
      </c>
      <c r="EG279" t="s">
        <v>813</v>
      </c>
      <c r="EH279">
        <v>0</v>
      </c>
      <c r="EI279" t="s">
        <v>1069</v>
      </c>
      <c r="EJ279">
        <v>2</v>
      </c>
      <c r="EK279">
        <v>108001</v>
      </c>
      <c r="EL279" t="s">
        <v>814</v>
      </c>
      <c r="EM279" t="s">
        <v>815</v>
      </c>
      <c r="EO279" t="s">
        <v>1069</v>
      </c>
      <c r="EQ279">
        <v>0</v>
      </c>
      <c r="ER279">
        <v>6.01</v>
      </c>
      <c r="ES279">
        <v>6.01</v>
      </c>
      <c r="ET279">
        <v>0</v>
      </c>
      <c r="EU279">
        <v>0</v>
      </c>
      <c r="EV279">
        <v>0</v>
      </c>
      <c r="EW279">
        <v>0</v>
      </c>
      <c r="EX279">
        <v>0</v>
      </c>
      <c r="FQ279">
        <v>0</v>
      </c>
      <c r="FR279">
        <f t="shared" si="313"/>
        <v>0</v>
      </c>
      <c r="FS279">
        <v>0</v>
      </c>
      <c r="FX279">
        <v>95</v>
      </c>
      <c r="FY279">
        <v>65</v>
      </c>
      <c r="GA279" t="s">
        <v>1069</v>
      </c>
      <c r="GD279">
        <v>0</v>
      </c>
      <c r="GF279">
        <v>1869765301</v>
      </c>
      <c r="GG279">
        <v>1</v>
      </c>
      <c r="GH279">
        <v>1</v>
      </c>
      <c r="GI279">
        <v>4</v>
      </c>
      <c r="GJ279">
        <v>0</v>
      </c>
      <c r="GK279">
        <f>ROUND(R279*(R12)/100,2)</f>
        <v>0</v>
      </c>
      <c r="GL279">
        <f t="shared" si="314"/>
        <v>0</v>
      </c>
      <c r="GM279">
        <f t="shared" si="315"/>
        <v>1836.06</v>
      </c>
      <c r="GN279">
        <f t="shared" si="316"/>
        <v>0</v>
      </c>
      <c r="GO279">
        <f t="shared" si="317"/>
        <v>1836.06</v>
      </c>
      <c r="GP279">
        <f t="shared" si="318"/>
        <v>0</v>
      </c>
      <c r="GR279">
        <v>0</v>
      </c>
      <c r="GS279">
        <v>3</v>
      </c>
      <c r="GT279">
        <v>0</v>
      </c>
      <c r="GU279" t="s">
        <v>1069</v>
      </c>
      <c r="GV279">
        <f t="shared" si="319"/>
        <v>0</v>
      </c>
      <c r="GW279">
        <v>1</v>
      </c>
      <c r="GX279">
        <f t="shared" si="320"/>
        <v>0</v>
      </c>
      <c r="HA279">
        <v>0</v>
      </c>
      <c r="HB279">
        <v>0</v>
      </c>
      <c r="HC279">
        <f t="shared" si="321"/>
        <v>0</v>
      </c>
      <c r="IK279">
        <v>0</v>
      </c>
    </row>
    <row r="280" spans="1:245">
      <c r="A280">
        <v>17</v>
      </c>
      <c r="B280">
        <v>1</v>
      </c>
      <c r="C280">
        <f ca="1">ROW(SmtRes!A652)</f>
        <v>652</v>
      </c>
      <c r="D280">
        <f ca="1">ROW(EtalonRes!A634)</f>
        <v>634</v>
      </c>
      <c r="E280" t="s">
        <v>923</v>
      </c>
      <c r="F280" t="s">
        <v>924</v>
      </c>
      <c r="G280" t="s">
        <v>925</v>
      </c>
      <c r="H280" t="s">
        <v>1105</v>
      </c>
      <c r="I280">
        <f>ROUND(100/100,9)</f>
        <v>1</v>
      </c>
      <c r="J280">
        <v>0</v>
      </c>
      <c r="O280">
        <f t="shared" si="282"/>
        <v>532.49</v>
      </c>
      <c r="P280">
        <f t="shared" si="283"/>
        <v>138.63999999999999</v>
      </c>
      <c r="Q280">
        <f t="shared" si="284"/>
        <v>32.57</v>
      </c>
      <c r="R280">
        <f t="shared" si="285"/>
        <v>4.6399999999999997</v>
      </c>
      <c r="S280">
        <f t="shared" si="286"/>
        <v>361.28</v>
      </c>
      <c r="T280">
        <f t="shared" si="287"/>
        <v>0</v>
      </c>
      <c r="U280">
        <f t="shared" si="288"/>
        <v>6.29</v>
      </c>
      <c r="V280">
        <f t="shared" si="289"/>
        <v>0.06</v>
      </c>
      <c r="W280">
        <f t="shared" si="290"/>
        <v>0</v>
      </c>
      <c r="X280">
        <f t="shared" si="291"/>
        <v>347.62</v>
      </c>
      <c r="Y280">
        <f t="shared" si="292"/>
        <v>237.85</v>
      </c>
      <c r="AA280">
        <v>27906248</v>
      </c>
      <c r="AB280">
        <f t="shared" si="293"/>
        <v>87.15</v>
      </c>
      <c r="AC280">
        <f t="shared" si="294"/>
        <v>22.69</v>
      </c>
      <c r="AD280">
        <f t="shared" si="295"/>
        <v>5.33</v>
      </c>
      <c r="AE280">
        <f t="shared" si="296"/>
        <v>0.76</v>
      </c>
      <c r="AF280">
        <f t="shared" si="297"/>
        <v>59.13</v>
      </c>
      <c r="AG280">
        <f t="shared" si="298"/>
        <v>0</v>
      </c>
      <c r="AH280">
        <f t="shared" si="299"/>
        <v>6.29</v>
      </c>
      <c r="AI280">
        <f t="shared" si="300"/>
        <v>0.06</v>
      </c>
      <c r="AJ280">
        <f t="shared" si="301"/>
        <v>0</v>
      </c>
      <c r="AK280">
        <v>87.15</v>
      </c>
      <c r="AL280">
        <v>22.69</v>
      </c>
      <c r="AM280">
        <v>5.33</v>
      </c>
      <c r="AN280">
        <v>0.76</v>
      </c>
      <c r="AO280">
        <v>59.13</v>
      </c>
      <c r="AP280">
        <v>0</v>
      </c>
      <c r="AQ280">
        <v>6.29</v>
      </c>
      <c r="AR280">
        <v>0.06</v>
      </c>
      <c r="AS280">
        <v>0</v>
      </c>
      <c r="AT280">
        <v>95</v>
      </c>
      <c r="AU280">
        <v>65</v>
      </c>
      <c r="AV280">
        <v>1</v>
      </c>
      <c r="AW280">
        <v>1</v>
      </c>
      <c r="AZ280">
        <v>6.11</v>
      </c>
      <c r="BA280">
        <v>6.11</v>
      </c>
      <c r="BB280">
        <v>6.11</v>
      </c>
      <c r="BC280">
        <v>6.11</v>
      </c>
      <c r="BD280" t="s">
        <v>1069</v>
      </c>
      <c r="BE280" t="s">
        <v>1069</v>
      </c>
      <c r="BF280" t="s">
        <v>1069</v>
      </c>
      <c r="BG280" t="s">
        <v>1069</v>
      </c>
      <c r="BH280">
        <v>0</v>
      </c>
      <c r="BI280">
        <v>2</v>
      </c>
      <c r="BJ280" t="s">
        <v>926</v>
      </c>
      <c r="BM280">
        <v>108001</v>
      </c>
      <c r="BN280">
        <v>0</v>
      </c>
      <c r="BO280" t="s">
        <v>1069</v>
      </c>
      <c r="BP280">
        <v>0</v>
      </c>
      <c r="BQ280">
        <v>3</v>
      </c>
      <c r="BR280">
        <v>0</v>
      </c>
      <c r="BS280">
        <v>6.11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1069</v>
      </c>
      <c r="BZ280">
        <v>95</v>
      </c>
      <c r="CA280">
        <v>65</v>
      </c>
      <c r="CE280">
        <v>0</v>
      </c>
      <c r="CF280">
        <v>0</v>
      </c>
      <c r="CG280">
        <v>0</v>
      </c>
      <c r="CM280">
        <v>0</v>
      </c>
      <c r="CN280" t="s">
        <v>1069</v>
      </c>
      <c r="CO280">
        <v>0</v>
      </c>
      <c r="CP280">
        <f t="shared" si="302"/>
        <v>532.49</v>
      </c>
      <c r="CQ280">
        <f t="shared" si="303"/>
        <v>138.63590000000002</v>
      </c>
      <c r="CR280">
        <f t="shared" si="304"/>
        <v>32.566300000000005</v>
      </c>
      <c r="CS280">
        <f t="shared" si="305"/>
        <v>4.6436000000000002</v>
      </c>
      <c r="CT280">
        <f t="shared" si="306"/>
        <v>361.28430000000003</v>
      </c>
      <c r="CU280">
        <f t="shared" si="307"/>
        <v>0</v>
      </c>
      <c r="CV280">
        <f t="shared" si="308"/>
        <v>6.29</v>
      </c>
      <c r="CW280">
        <f t="shared" si="309"/>
        <v>0.06</v>
      </c>
      <c r="CX280">
        <f t="shared" si="310"/>
        <v>0</v>
      </c>
      <c r="CY280">
        <f t="shared" si="311"/>
        <v>347.62399999999997</v>
      </c>
      <c r="CZ280">
        <f t="shared" si="312"/>
        <v>237.84799999999996</v>
      </c>
      <c r="DC280" t="s">
        <v>1069</v>
      </c>
      <c r="DD280" t="s">
        <v>1069</v>
      </c>
      <c r="DE280" t="s">
        <v>1069</v>
      </c>
      <c r="DF280" t="s">
        <v>1069</v>
      </c>
      <c r="DG280" t="s">
        <v>1069</v>
      </c>
      <c r="DH280" t="s">
        <v>1069</v>
      </c>
      <c r="DI280" t="s">
        <v>1069</v>
      </c>
      <c r="DJ280" t="s">
        <v>1069</v>
      </c>
      <c r="DK280" t="s">
        <v>1069</v>
      </c>
      <c r="DL280" t="s">
        <v>1069</v>
      </c>
      <c r="DM280" t="s">
        <v>1069</v>
      </c>
      <c r="DN280">
        <v>0</v>
      </c>
      <c r="DO280">
        <v>0</v>
      </c>
      <c r="DP280">
        <v>1</v>
      </c>
      <c r="DQ280">
        <v>1</v>
      </c>
      <c r="DU280">
        <v>1003</v>
      </c>
      <c r="DV280" t="s">
        <v>1105</v>
      </c>
      <c r="DW280" t="s">
        <v>1105</v>
      </c>
      <c r="DX280">
        <v>100</v>
      </c>
      <c r="EE280">
        <v>27028906</v>
      </c>
      <c r="EF280">
        <v>3</v>
      </c>
      <c r="EG280" t="s">
        <v>813</v>
      </c>
      <c r="EH280">
        <v>0</v>
      </c>
      <c r="EI280" t="s">
        <v>1069</v>
      </c>
      <c r="EJ280">
        <v>2</v>
      </c>
      <c r="EK280">
        <v>108001</v>
      </c>
      <c r="EL280" t="s">
        <v>814</v>
      </c>
      <c r="EM280" t="s">
        <v>815</v>
      </c>
      <c r="EO280" t="s">
        <v>1069</v>
      </c>
      <c r="EQ280">
        <v>131072</v>
      </c>
      <c r="ER280">
        <v>87.15</v>
      </c>
      <c r="ES280">
        <v>22.69</v>
      </c>
      <c r="ET280">
        <v>5.33</v>
      </c>
      <c r="EU280">
        <v>0.76</v>
      </c>
      <c r="EV280">
        <v>59.13</v>
      </c>
      <c r="EW280">
        <v>6.29</v>
      </c>
      <c r="EX280">
        <v>0.06</v>
      </c>
      <c r="EY280">
        <v>0</v>
      </c>
      <c r="FQ280">
        <v>0</v>
      </c>
      <c r="FR280">
        <f t="shared" si="313"/>
        <v>0</v>
      </c>
      <c r="FS280">
        <v>0</v>
      </c>
      <c r="FX280">
        <v>95</v>
      </c>
      <c r="FY280">
        <v>65</v>
      </c>
      <c r="GA280" t="s">
        <v>1069</v>
      </c>
      <c r="GD280">
        <v>0</v>
      </c>
      <c r="GF280">
        <v>1667817228</v>
      </c>
      <c r="GG280">
        <v>1</v>
      </c>
      <c r="GH280">
        <v>1</v>
      </c>
      <c r="GI280">
        <v>4</v>
      </c>
      <c r="GJ280">
        <v>0</v>
      </c>
      <c r="GK280">
        <f>ROUND(R280*(R12)/100,2)</f>
        <v>0</v>
      </c>
      <c r="GL280">
        <f t="shared" si="314"/>
        <v>0</v>
      </c>
      <c r="GM280">
        <f t="shared" si="315"/>
        <v>1117.96</v>
      </c>
      <c r="GN280">
        <f t="shared" si="316"/>
        <v>0</v>
      </c>
      <c r="GO280">
        <f t="shared" si="317"/>
        <v>1117.96</v>
      </c>
      <c r="GP280">
        <f t="shared" si="318"/>
        <v>0</v>
      </c>
      <c r="GR280">
        <v>0</v>
      </c>
      <c r="GS280">
        <v>3</v>
      </c>
      <c r="GT280">
        <v>0</v>
      </c>
      <c r="GU280" t="s">
        <v>1069</v>
      </c>
      <c r="GV280">
        <f t="shared" si="319"/>
        <v>0</v>
      </c>
      <c r="GW280">
        <v>1</v>
      </c>
      <c r="GX280">
        <f t="shared" si="320"/>
        <v>0</v>
      </c>
      <c r="HA280">
        <v>0</v>
      </c>
      <c r="HB280">
        <v>0</v>
      </c>
      <c r="HC280">
        <f t="shared" si="321"/>
        <v>0</v>
      </c>
      <c r="IK280">
        <v>0</v>
      </c>
    </row>
    <row r="281" spans="1:245">
      <c r="A281">
        <v>18</v>
      </c>
      <c r="B281">
        <v>1</v>
      </c>
      <c r="C281">
        <v>651</v>
      </c>
      <c r="E281" t="s">
        <v>927</v>
      </c>
      <c r="F281" t="s">
        <v>928</v>
      </c>
      <c r="G281" t="s">
        <v>929</v>
      </c>
      <c r="H281" t="s">
        <v>930</v>
      </c>
      <c r="I281">
        <f>I280*J281</f>
        <v>0.1</v>
      </c>
      <c r="J281">
        <v>0.1</v>
      </c>
      <c r="O281">
        <f t="shared" si="282"/>
        <v>4228.37</v>
      </c>
      <c r="P281">
        <f t="shared" si="283"/>
        <v>4228.37</v>
      </c>
      <c r="Q281">
        <f t="shared" si="284"/>
        <v>0</v>
      </c>
      <c r="R281">
        <f t="shared" si="285"/>
        <v>0</v>
      </c>
      <c r="S281">
        <f t="shared" si="286"/>
        <v>0</v>
      </c>
      <c r="T281">
        <f t="shared" si="287"/>
        <v>0</v>
      </c>
      <c r="U281">
        <f t="shared" si="288"/>
        <v>0</v>
      </c>
      <c r="V281">
        <f t="shared" si="289"/>
        <v>0</v>
      </c>
      <c r="W281">
        <f t="shared" si="290"/>
        <v>0</v>
      </c>
      <c r="X281">
        <f t="shared" si="291"/>
        <v>0</v>
      </c>
      <c r="Y281">
        <f t="shared" si="292"/>
        <v>0</v>
      </c>
      <c r="AA281">
        <v>27906248</v>
      </c>
      <c r="AB281">
        <f t="shared" si="293"/>
        <v>6920.41</v>
      </c>
      <c r="AC281">
        <f t="shared" si="294"/>
        <v>6920.41</v>
      </c>
      <c r="AD281">
        <f t="shared" si="295"/>
        <v>0</v>
      </c>
      <c r="AE281">
        <f t="shared" si="296"/>
        <v>0</v>
      </c>
      <c r="AF281">
        <f t="shared" si="297"/>
        <v>0</v>
      </c>
      <c r="AG281">
        <f t="shared" si="298"/>
        <v>0</v>
      </c>
      <c r="AH281">
        <f t="shared" si="299"/>
        <v>0</v>
      </c>
      <c r="AI281">
        <f t="shared" si="300"/>
        <v>0</v>
      </c>
      <c r="AJ281">
        <f t="shared" si="301"/>
        <v>0</v>
      </c>
      <c r="AK281">
        <v>6920.41</v>
      </c>
      <c r="AL281">
        <v>6920.41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95</v>
      </c>
      <c r="AU281">
        <v>65</v>
      </c>
      <c r="AV281">
        <v>1</v>
      </c>
      <c r="AW281">
        <v>1</v>
      </c>
      <c r="AZ281">
        <v>6.11</v>
      </c>
      <c r="BA281">
        <v>1</v>
      </c>
      <c r="BB281">
        <v>1</v>
      </c>
      <c r="BC281">
        <v>6.11</v>
      </c>
      <c r="BD281" t="s">
        <v>1069</v>
      </c>
      <c r="BE281" t="s">
        <v>1069</v>
      </c>
      <c r="BF281" t="s">
        <v>1069</v>
      </c>
      <c r="BG281" t="s">
        <v>1069</v>
      </c>
      <c r="BH281">
        <v>3</v>
      </c>
      <c r="BI281">
        <v>2</v>
      </c>
      <c r="BJ281" t="s">
        <v>931</v>
      </c>
      <c r="BM281">
        <v>108001</v>
      </c>
      <c r="BN281">
        <v>0</v>
      </c>
      <c r="BO281" t="s">
        <v>1069</v>
      </c>
      <c r="BP281">
        <v>0</v>
      </c>
      <c r="BQ281">
        <v>3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1069</v>
      </c>
      <c r="BZ281">
        <v>95</v>
      </c>
      <c r="CA281">
        <v>65</v>
      </c>
      <c r="CE281">
        <v>0</v>
      </c>
      <c r="CF281">
        <v>0</v>
      </c>
      <c r="CG281">
        <v>0</v>
      </c>
      <c r="CM281">
        <v>0</v>
      </c>
      <c r="CN281" t="s">
        <v>1069</v>
      </c>
      <c r="CO281">
        <v>0</v>
      </c>
      <c r="CP281">
        <f t="shared" si="302"/>
        <v>4228.37</v>
      </c>
      <c r="CQ281">
        <f t="shared" si="303"/>
        <v>42283.705099999999</v>
      </c>
      <c r="CR281">
        <f t="shared" si="304"/>
        <v>0</v>
      </c>
      <c r="CS281">
        <f t="shared" si="305"/>
        <v>0</v>
      </c>
      <c r="CT281">
        <f t="shared" si="306"/>
        <v>0</v>
      </c>
      <c r="CU281">
        <f t="shared" si="307"/>
        <v>0</v>
      </c>
      <c r="CV281">
        <f t="shared" si="308"/>
        <v>0</v>
      </c>
      <c r="CW281">
        <f t="shared" si="309"/>
        <v>0</v>
      </c>
      <c r="CX281">
        <f t="shared" si="310"/>
        <v>0</v>
      </c>
      <c r="CY281">
        <f t="shared" si="311"/>
        <v>0</v>
      </c>
      <c r="CZ281">
        <f t="shared" si="312"/>
        <v>0</v>
      </c>
      <c r="DC281" t="s">
        <v>1069</v>
      </c>
      <c r="DD281" t="s">
        <v>1069</v>
      </c>
      <c r="DE281" t="s">
        <v>1069</v>
      </c>
      <c r="DF281" t="s">
        <v>1069</v>
      </c>
      <c r="DG281" t="s">
        <v>1069</v>
      </c>
      <c r="DH281" t="s">
        <v>1069</v>
      </c>
      <c r="DI281" t="s">
        <v>1069</v>
      </c>
      <c r="DJ281" t="s">
        <v>1069</v>
      </c>
      <c r="DK281" t="s">
        <v>1069</v>
      </c>
      <c r="DL281" t="s">
        <v>1069</v>
      </c>
      <c r="DM281" t="s">
        <v>1069</v>
      </c>
      <c r="DN281">
        <v>0</v>
      </c>
      <c r="DO281">
        <v>0</v>
      </c>
      <c r="DP281">
        <v>1</v>
      </c>
      <c r="DQ281">
        <v>1</v>
      </c>
      <c r="DU281">
        <v>1013</v>
      </c>
      <c r="DV281" t="s">
        <v>930</v>
      </c>
      <c r="DW281" t="s">
        <v>932</v>
      </c>
      <c r="DX281">
        <v>1</v>
      </c>
      <c r="EE281">
        <v>27028906</v>
      </c>
      <c r="EF281">
        <v>3</v>
      </c>
      <c r="EG281" t="s">
        <v>813</v>
      </c>
      <c r="EH281">
        <v>0</v>
      </c>
      <c r="EI281" t="s">
        <v>1069</v>
      </c>
      <c r="EJ281">
        <v>2</v>
      </c>
      <c r="EK281">
        <v>108001</v>
      </c>
      <c r="EL281" t="s">
        <v>814</v>
      </c>
      <c r="EM281" t="s">
        <v>815</v>
      </c>
      <c r="EO281" t="s">
        <v>1069</v>
      </c>
      <c r="EQ281">
        <v>0</v>
      </c>
      <c r="ER281">
        <v>6920.41</v>
      </c>
      <c r="ES281">
        <v>6920.41</v>
      </c>
      <c r="ET281">
        <v>0</v>
      </c>
      <c r="EU281">
        <v>0</v>
      </c>
      <c r="EV281">
        <v>0</v>
      </c>
      <c r="EW281">
        <v>0</v>
      </c>
      <c r="EX281">
        <v>0</v>
      </c>
      <c r="FQ281">
        <v>0</v>
      </c>
      <c r="FR281">
        <f t="shared" si="313"/>
        <v>0</v>
      </c>
      <c r="FS281">
        <v>0</v>
      </c>
      <c r="FX281">
        <v>95</v>
      </c>
      <c r="FY281">
        <v>65</v>
      </c>
      <c r="GA281" t="s">
        <v>1069</v>
      </c>
      <c r="GD281">
        <v>0</v>
      </c>
      <c r="GF281">
        <v>559331636</v>
      </c>
      <c r="GG281">
        <v>1</v>
      </c>
      <c r="GH281">
        <v>1</v>
      </c>
      <c r="GI281">
        <v>4</v>
      </c>
      <c r="GJ281">
        <v>0</v>
      </c>
      <c r="GK281">
        <f>ROUND(R281*(R12)/100,2)</f>
        <v>0</v>
      </c>
      <c r="GL281">
        <f t="shared" si="314"/>
        <v>0</v>
      </c>
      <c r="GM281">
        <f t="shared" si="315"/>
        <v>4228.37</v>
      </c>
      <c r="GN281">
        <f t="shared" si="316"/>
        <v>0</v>
      </c>
      <c r="GO281">
        <f t="shared" si="317"/>
        <v>4228.37</v>
      </c>
      <c r="GP281">
        <f t="shared" si="318"/>
        <v>0</v>
      </c>
      <c r="GR281">
        <v>0</v>
      </c>
      <c r="GS281">
        <v>3</v>
      </c>
      <c r="GT281">
        <v>0</v>
      </c>
      <c r="GU281" t="s">
        <v>1069</v>
      </c>
      <c r="GV281">
        <f t="shared" si="319"/>
        <v>0</v>
      </c>
      <c r="GW281">
        <v>1</v>
      </c>
      <c r="GX281">
        <f t="shared" si="320"/>
        <v>0</v>
      </c>
      <c r="HA281">
        <v>0</v>
      </c>
      <c r="HB281">
        <v>0</v>
      </c>
      <c r="HC281">
        <f t="shared" si="321"/>
        <v>0</v>
      </c>
      <c r="IK281">
        <v>0</v>
      </c>
    </row>
    <row r="282" spans="1:245">
      <c r="A282">
        <v>17</v>
      </c>
      <c r="B282">
        <v>1</v>
      </c>
      <c r="C282">
        <f ca="1">ROW(SmtRes!A656)</f>
        <v>656</v>
      </c>
      <c r="D282">
        <f ca="1">ROW(EtalonRes!A638)</f>
        <v>638</v>
      </c>
      <c r="E282" t="s">
        <v>933</v>
      </c>
      <c r="F282" t="s">
        <v>934</v>
      </c>
      <c r="G282" t="s">
        <v>935</v>
      </c>
      <c r="H282" t="s">
        <v>820</v>
      </c>
      <c r="I282">
        <f>ROUND(32/100,9)</f>
        <v>0.32</v>
      </c>
      <c r="J282">
        <v>0</v>
      </c>
      <c r="O282">
        <f t="shared" si="282"/>
        <v>1677.72</v>
      </c>
      <c r="P282">
        <f t="shared" si="283"/>
        <v>0</v>
      </c>
      <c r="Q282">
        <f t="shared" si="284"/>
        <v>1.84</v>
      </c>
      <c r="R282">
        <f t="shared" si="285"/>
        <v>0.8</v>
      </c>
      <c r="S282">
        <f t="shared" si="286"/>
        <v>1675.88</v>
      </c>
      <c r="T282">
        <f t="shared" si="287"/>
        <v>0</v>
      </c>
      <c r="U282">
        <f t="shared" si="288"/>
        <v>28.512</v>
      </c>
      <c r="V282">
        <f t="shared" si="289"/>
        <v>9.5999999999999992E-3</v>
      </c>
      <c r="W282">
        <f t="shared" si="290"/>
        <v>0</v>
      </c>
      <c r="X282">
        <f t="shared" si="291"/>
        <v>1425.18</v>
      </c>
      <c r="Y282">
        <f t="shared" si="292"/>
        <v>1089.8399999999999</v>
      </c>
      <c r="AA282">
        <v>27906248</v>
      </c>
      <c r="AB282">
        <f t="shared" si="293"/>
        <v>858.08</v>
      </c>
      <c r="AC282">
        <f t="shared" si="294"/>
        <v>0</v>
      </c>
      <c r="AD282">
        <f t="shared" si="295"/>
        <v>0.94</v>
      </c>
      <c r="AE282">
        <f t="shared" si="296"/>
        <v>0.41</v>
      </c>
      <c r="AF282">
        <f t="shared" si="297"/>
        <v>857.14</v>
      </c>
      <c r="AG282">
        <f t="shared" si="298"/>
        <v>0</v>
      </c>
      <c r="AH282">
        <f t="shared" si="299"/>
        <v>89.1</v>
      </c>
      <c r="AI282">
        <f t="shared" si="300"/>
        <v>0.03</v>
      </c>
      <c r="AJ282">
        <f t="shared" si="301"/>
        <v>0</v>
      </c>
      <c r="AK282">
        <v>858.08</v>
      </c>
      <c r="AL282">
        <v>0</v>
      </c>
      <c r="AM282">
        <v>0.94</v>
      </c>
      <c r="AN282">
        <v>0.41</v>
      </c>
      <c r="AO282">
        <v>857.14</v>
      </c>
      <c r="AP282">
        <v>0</v>
      </c>
      <c r="AQ282">
        <v>89.1</v>
      </c>
      <c r="AR282">
        <v>0.03</v>
      </c>
      <c r="AS282">
        <v>0</v>
      </c>
      <c r="AT282">
        <v>85</v>
      </c>
      <c r="AU282">
        <v>65</v>
      </c>
      <c r="AV282">
        <v>1</v>
      </c>
      <c r="AW282">
        <v>1</v>
      </c>
      <c r="AZ282">
        <v>6.11</v>
      </c>
      <c r="BA282">
        <v>6.11</v>
      </c>
      <c r="BB282">
        <v>6.11</v>
      </c>
      <c r="BC282">
        <v>6.11</v>
      </c>
      <c r="BD282" t="s">
        <v>1069</v>
      </c>
      <c r="BE282" t="s">
        <v>1069</v>
      </c>
      <c r="BF282" t="s">
        <v>1069</v>
      </c>
      <c r="BG282" t="s">
        <v>1069</v>
      </c>
      <c r="BH282">
        <v>0</v>
      </c>
      <c r="BI282">
        <v>1</v>
      </c>
      <c r="BJ282" t="s">
        <v>936</v>
      </c>
      <c r="BM282">
        <v>67001</v>
      </c>
      <c r="BN282">
        <v>0</v>
      </c>
      <c r="BO282" t="s">
        <v>1069</v>
      </c>
      <c r="BP282">
        <v>0</v>
      </c>
      <c r="BQ282">
        <v>6</v>
      </c>
      <c r="BR282">
        <v>0</v>
      </c>
      <c r="BS282">
        <v>6.11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1069</v>
      </c>
      <c r="BZ282">
        <v>85</v>
      </c>
      <c r="CA282">
        <v>65</v>
      </c>
      <c r="CE282">
        <v>0</v>
      </c>
      <c r="CF282">
        <v>0</v>
      </c>
      <c r="CG282">
        <v>0</v>
      </c>
      <c r="CM282">
        <v>0</v>
      </c>
      <c r="CN282" t="s">
        <v>1069</v>
      </c>
      <c r="CO282">
        <v>0</v>
      </c>
      <c r="CP282">
        <f t="shared" si="302"/>
        <v>1677.72</v>
      </c>
      <c r="CQ282">
        <f t="shared" si="303"/>
        <v>0</v>
      </c>
      <c r="CR282">
        <f t="shared" si="304"/>
        <v>5.7434000000000003</v>
      </c>
      <c r="CS282">
        <f t="shared" si="305"/>
        <v>2.5051000000000001</v>
      </c>
      <c r="CT282">
        <f t="shared" si="306"/>
        <v>5237.1253999999999</v>
      </c>
      <c r="CU282">
        <f t="shared" si="307"/>
        <v>0</v>
      </c>
      <c r="CV282">
        <f t="shared" si="308"/>
        <v>89.1</v>
      </c>
      <c r="CW282">
        <f t="shared" si="309"/>
        <v>0.03</v>
      </c>
      <c r="CX282">
        <f t="shared" si="310"/>
        <v>0</v>
      </c>
      <c r="CY282">
        <f t="shared" si="311"/>
        <v>1425.1780000000001</v>
      </c>
      <c r="CZ282">
        <f t="shared" si="312"/>
        <v>1089.8419999999999</v>
      </c>
      <c r="DC282" t="s">
        <v>1069</v>
      </c>
      <c r="DD282" t="s">
        <v>1069</v>
      </c>
      <c r="DE282" t="s">
        <v>1069</v>
      </c>
      <c r="DF282" t="s">
        <v>1069</v>
      </c>
      <c r="DG282" t="s">
        <v>1069</v>
      </c>
      <c r="DH282" t="s">
        <v>1069</v>
      </c>
      <c r="DI282" t="s">
        <v>1069</v>
      </c>
      <c r="DJ282" t="s">
        <v>1069</v>
      </c>
      <c r="DK282" t="s">
        <v>1069</v>
      </c>
      <c r="DL282" t="s">
        <v>1069</v>
      </c>
      <c r="DM282" t="s">
        <v>1069</v>
      </c>
      <c r="DN282">
        <v>0</v>
      </c>
      <c r="DO282">
        <v>0</v>
      </c>
      <c r="DP282">
        <v>1</v>
      </c>
      <c r="DQ282">
        <v>1</v>
      </c>
      <c r="DU282">
        <v>1013</v>
      </c>
      <c r="DV282" t="s">
        <v>820</v>
      </c>
      <c r="DW282" t="s">
        <v>820</v>
      </c>
      <c r="DX282">
        <v>1</v>
      </c>
      <c r="EE282">
        <v>27029148</v>
      </c>
      <c r="EF282">
        <v>6</v>
      </c>
      <c r="EG282" t="s">
        <v>1107</v>
      </c>
      <c r="EH282">
        <v>0</v>
      </c>
      <c r="EI282" t="s">
        <v>1069</v>
      </c>
      <c r="EJ282">
        <v>1</v>
      </c>
      <c r="EK282">
        <v>67001</v>
      </c>
      <c r="EL282" t="s">
        <v>822</v>
      </c>
      <c r="EM282" t="s">
        <v>823</v>
      </c>
      <c r="EO282" t="s">
        <v>1069</v>
      </c>
      <c r="EQ282">
        <v>131072</v>
      </c>
      <c r="ER282">
        <v>858.08</v>
      </c>
      <c r="ES282">
        <v>0</v>
      </c>
      <c r="ET282">
        <v>0.94</v>
      </c>
      <c r="EU282">
        <v>0.41</v>
      </c>
      <c r="EV282">
        <v>857.14</v>
      </c>
      <c r="EW282">
        <v>89.1</v>
      </c>
      <c r="EX282">
        <v>0.03</v>
      </c>
      <c r="EY282">
        <v>0</v>
      </c>
      <c r="FQ282">
        <v>0</v>
      </c>
      <c r="FR282">
        <f t="shared" si="313"/>
        <v>0</v>
      </c>
      <c r="FS282">
        <v>0</v>
      </c>
      <c r="FX282">
        <v>85</v>
      </c>
      <c r="FY282">
        <v>65</v>
      </c>
      <c r="GA282" t="s">
        <v>1069</v>
      </c>
      <c r="GD282">
        <v>0</v>
      </c>
      <c r="GF282">
        <v>-1620714942</v>
      </c>
      <c r="GG282">
        <v>1</v>
      </c>
      <c r="GH282">
        <v>1</v>
      </c>
      <c r="GI282">
        <v>4</v>
      </c>
      <c r="GJ282">
        <v>0</v>
      </c>
      <c r="GK282">
        <f>ROUND(R282*(R12)/100,2)</f>
        <v>0</v>
      </c>
      <c r="GL282">
        <f t="shared" si="314"/>
        <v>0</v>
      </c>
      <c r="GM282">
        <f t="shared" si="315"/>
        <v>4192.74</v>
      </c>
      <c r="GN282">
        <f t="shared" si="316"/>
        <v>4192.74</v>
      </c>
      <c r="GO282">
        <f t="shared" si="317"/>
        <v>0</v>
      </c>
      <c r="GP282">
        <f t="shared" si="318"/>
        <v>0</v>
      </c>
      <c r="GR282">
        <v>0</v>
      </c>
      <c r="GS282">
        <v>3</v>
      </c>
      <c r="GT282">
        <v>0</v>
      </c>
      <c r="GU282" t="s">
        <v>1069</v>
      </c>
      <c r="GV282">
        <f t="shared" si="319"/>
        <v>0</v>
      </c>
      <c r="GW282">
        <v>1</v>
      </c>
      <c r="GX282">
        <f t="shared" si="320"/>
        <v>0</v>
      </c>
      <c r="HA282">
        <v>0</v>
      </c>
      <c r="HB282">
        <v>0</v>
      </c>
      <c r="HC282">
        <f t="shared" si="321"/>
        <v>0</v>
      </c>
      <c r="IK282">
        <v>0</v>
      </c>
    </row>
    <row r="283" spans="1:245">
      <c r="A283">
        <v>18</v>
      </c>
      <c r="B283">
        <v>1</v>
      </c>
      <c r="C283">
        <v>656</v>
      </c>
      <c r="E283" t="s">
        <v>937</v>
      </c>
      <c r="F283" t="s">
        <v>938</v>
      </c>
      <c r="G283" t="s">
        <v>404</v>
      </c>
      <c r="H283" t="s">
        <v>1519</v>
      </c>
      <c r="I283">
        <f>I282*J283</f>
        <v>32</v>
      </c>
      <c r="J283">
        <v>100</v>
      </c>
      <c r="O283">
        <f t="shared" si="282"/>
        <v>43209.919999999998</v>
      </c>
      <c r="P283">
        <f t="shared" si="283"/>
        <v>43209.919999999998</v>
      </c>
      <c r="Q283">
        <f t="shared" si="284"/>
        <v>0</v>
      </c>
      <c r="R283">
        <f t="shared" si="285"/>
        <v>0</v>
      </c>
      <c r="S283">
        <f t="shared" si="286"/>
        <v>0</v>
      </c>
      <c r="T283">
        <f t="shared" si="287"/>
        <v>0</v>
      </c>
      <c r="U283">
        <f t="shared" si="288"/>
        <v>0</v>
      </c>
      <c r="V283">
        <f t="shared" si="289"/>
        <v>0</v>
      </c>
      <c r="W283">
        <f t="shared" si="290"/>
        <v>0</v>
      </c>
      <c r="X283">
        <f t="shared" si="291"/>
        <v>0</v>
      </c>
      <c r="Y283">
        <f t="shared" si="292"/>
        <v>0</v>
      </c>
      <c r="AA283">
        <v>27906248</v>
      </c>
      <c r="AB283">
        <f t="shared" si="293"/>
        <v>221</v>
      </c>
      <c r="AC283">
        <f t="shared" si="294"/>
        <v>221</v>
      </c>
      <c r="AD283">
        <f t="shared" si="295"/>
        <v>0</v>
      </c>
      <c r="AE283">
        <f t="shared" si="296"/>
        <v>0</v>
      </c>
      <c r="AF283">
        <f t="shared" si="297"/>
        <v>0</v>
      </c>
      <c r="AG283">
        <f t="shared" si="298"/>
        <v>0</v>
      </c>
      <c r="AH283">
        <f t="shared" si="299"/>
        <v>0</v>
      </c>
      <c r="AI283">
        <f t="shared" si="300"/>
        <v>0</v>
      </c>
      <c r="AJ283">
        <f t="shared" si="301"/>
        <v>0</v>
      </c>
      <c r="AK283">
        <v>221</v>
      </c>
      <c r="AL283">
        <v>221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85</v>
      </c>
      <c r="AU283">
        <v>65</v>
      </c>
      <c r="AV283">
        <v>1</v>
      </c>
      <c r="AW283">
        <v>1</v>
      </c>
      <c r="AZ283">
        <v>6.11</v>
      </c>
      <c r="BA283">
        <v>1</v>
      </c>
      <c r="BB283">
        <v>1</v>
      </c>
      <c r="BC283">
        <v>6.11</v>
      </c>
      <c r="BD283" t="s">
        <v>1069</v>
      </c>
      <c r="BE283" t="s">
        <v>1069</v>
      </c>
      <c r="BF283" t="s">
        <v>1069</v>
      </c>
      <c r="BG283" t="s">
        <v>1069</v>
      </c>
      <c r="BH283">
        <v>3</v>
      </c>
      <c r="BI283">
        <v>1</v>
      </c>
      <c r="BJ283" t="s">
        <v>405</v>
      </c>
      <c r="BM283">
        <v>67001</v>
      </c>
      <c r="BN283">
        <v>0</v>
      </c>
      <c r="BO283" t="s">
        <v>1069</v>
      </c>
      <c r="BP283">
        <v>0</v>
      </c>
      <c r="BQ283">
        <v>6</v>
      </c>
      <c r="BR283">
        <v>0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1069</v>
      </c>
      <c r="BZ283">
        <v>85</v>
      </c>
      <c r="CA283">
        <v>65</v>
      </c>
      <c r="CE283">
        <v>0</v>
      </c>
      <c r="CF283">
        <v>0</v>
      </c>
      <c r="CG283">
        <v>0</v>
      </c>
      <c r="CM283">
        <v>0</v>
      </c>
      <c r="CN283" t="s">
        <v>1069</v>
      </c>
      <c r="CO283">
        <v>0</v>
      </c>
      <c r="CP283">
        <f t="shared" si="302"/>
        <v>43209.919999999998</v>
      </c>
      <c r="CQ283">
        <f t="shared" si="303"/>
        <v>1350.3100000000002</v>
      </c>
      <c r="CR283">
        <f t="shared" si="304"/>
        <v>0</v>
      </c>
      <c r="CS283">
        <f t="shared" si="305"/>
        <v>0</v>
      </c>
      <c r="CT283">
        <f t="shared" si="306"/>
        <v>0</v>
      </c>
      <c r="CU283">
        <f t="shared" si="307"/>
        <v>0</v>
      </c>
      <c r="CV283">
        <f t="shared" si="308"/>
        <v>0</v>
      </c>
      <c r="CW283">
        <f t="shared" si="309"/>
        <v>0</v>
      </c>
      <c r="CX283">
        <f t="shared" si="310"/>
        <v>0</v>
      </c>
      <c r="CY283">
        <f t="shared" si="311"/>
        <v>0</v>
      </c>
      <c r="CZ283">
        <f t="shared" si="312"/>
        <v>0</v>
      </c>
      <c r="DC283" t="s">
        <v>1069</v>
      </c>
      <c r="DD283" t="s">
        <v>1069</v>
      </c>
      <c r="DE283" t="s">
        <v>1069</v>
      </c>
      <c r="DF283" t="s">
        <v>1069</v>
      </c>
      <c r="DG283" t="s">
        <v>1069</v>
      </c>
      <c r="DH283" t="s">
        <v>1069</v>
      </c>
      <c r="DI283" t="s">
        <v>1069</v>
      </c>
      <c r="DJ283" t="s">
        <v>1069</v>
      </c>
      <c r="DK283" t="s">
        <v>1069</v>
      </c>
      <c r="DL283" t="s">
        <v>1069</v>
      </c>
      <c r="DM283" t="s">
        <v>1069</v>
      </c>
      <c r="DN283">
        <v>0</v>
      </c>
      <c r="DO283">
        <v>0</v>
      </c>
      <c r="DP283">
        <v>1</v>
      </c>
      <c r="DQ283">
        <v>1</v>
      </c>
      <c r="DU283">
        <v>1010</v>
      </c>
      <c r="DV283" t="s">
        <v>1519</v>
      </c>
      <c r="DW283" t="s">
        <v>1519</v>
      </c>
      <c r="DX283">
        <v>1</v>
      </c>
      <c r="EE283">
        <v>27029148</v>
      </c>
      <c r="EF283">
        <v>6</v>
      </c>
      <c r="EG283" t="s">
        <v>1107</v>
      </c>
      <c r="EH283">
        <v>0</v>
      </c>
      <c r="EI283" t="s">
        <v>1069</v>
      </c>
      <c r="EJ283">
        <v>1</v>
      </c>
      <c r="EK283">
        <v>67001</v>
      </c>
      <c r="EL283" t="s">
        <v>822</v>
      </c>
      <c r="EM283" t="s">
        <v>823</v>
      </c>
      <c r="EO283" t="s">
        <v>1069</v>
      </c>
      <c r="EQ283">
        <v>0</v>
      </c>
      <c r="ER283">
        <v>221</v>
      </c>
      <c r="ES283">
        <v>221</v>
      </c>
      <c r="ET283">
        <v>0</v>
      </c>
      <c r="EU283">
        <v>0</v>
      </c>
      <c r="EV283">
        <v>0</v>
      </c>
      <c r="EW283">
        <v>0</v>
      </c>
      <c r="EX283">
        <v>0</v>
      </c>
      <c r="FQ283">
        <v>0</v>
      </c>
      <c r="FR283">
        <f t="shared" si="313"/>
        <v>0</v>
      </c>
      <c r="FS283">
        <v>0</v>
      </c>
      <c r="FX283">
        <v>85</v>
      </c>
      <c r="FY283">
        <v>65</v>
      </c>
      <c r="GA283" t="s">
        <v>1069</v>
      </c>
      <c r="GD283">
        <v>0</v>
      </c>
      <c r="GF283">
        <v>-221208904</v>
      </c>
      <c r="GG283">
        <v>1</v>
      </c>
      <c r="GH283">
        <v>1</v>
      </c>
      <c r="GI283">
        <v>4</v>
      </c>
      <c r="GJ283">
        <v>0</v>
      </c>
      <c r="GK283">
        <f>ROUND(R283*(R12)/100,2)</f>
        <v>0</v>
      </c>
      <c r="GL283">
        <f t="shared" si="314"/>
        <v>0</v>
      </c>
      <c r="GM283">
        <f t="shared" si="315"/>
        <v>43209.919999999998</v>
      </c>
      <c r="GN283">
        <f t="shared" si="316"/>
        <v>43209.919999999998</v>
      </c>
      <c r="GO283">
        <f t="shared" si="317"/>
        <v>0</v>
      </c>
      <c r="GP283">
        <f t="shared" si="318"/>
        <v>0</v>
      </c>
      <c r="GR283">
        <v>0</v>
      </c>
      <c r="GS283">
        <v>3</v>
      </c>
      <c r="GT283">
        <v>0</v>
      </c>
      <c r="GU283" t="s">
        <v>1069</v>
      </c>
      <c r="GV283">
        <f t="shared" si="319"/>
        <v>0</v>
      </c>
      <c r="GW283">
        <v>1</v>
      </c>
      <c r="GX283">
        <f t="shared" si="320"/>
        <v>0</v>
      </c>
      <c r="HA283">
        <v>0</v>
      </c>
      <c r="HB283">
        <v>0</v>
      </c>
      <c r="HC283">
        <f t="shared" si="321"/>
        <v>0</v>
      </c>
      <c r="IK283">
        <v>0</v>
      </c>
    </row>
    <row r="285" spans="1:245">
      <c r="A285" s="2">
        <v>51</v>
      </c>
      <c r="B285" s="2">
        <f>B262</f>
        <v>1</v>
      </c>
      <c r="C285" s="2">
        <f>A262</f>
        <v>4</v>
      </c>
      <c r="D285" s="2">
        <f>ROW(A262)</f>
        <v>262</v>
      </c>
      <c r="E285" s="2"/>
      <c r="F285" s="2" t="str">
        <f>IF(F262&lt;&gt;"",F262,"")</f>
        <v>Новый раздел</v>
      </c>
      <c r="G285" s="2" t="str">
        <f>IF(G262&lt;&gt;"",G262,"")</f>
        <v>3 Система электроосвещения</v>
      </c>
      <c r="H285" s="2">
        <v>0</v>
      </c>
      <c r="I285" s="2"/>
      <c r="J285" s="2"/>
      <c r="K285" s="2"/>
      <c r="L285" s="2"/>
      <c r="M285" s="2"/>
      <c r="N285" s="2"/>
      <c r="O285" s="2">
        <f t="shared" ref="O285:T285" si="322">ROUND(AB285,2)</f>
        <v>168844.57</v>
      </c>
      <c r="P285" s="2">
        <f t="shared" si="322"/>
        <v>146538.85</v>
      </c>
      <c r="Q285" s="2">
        <f t="shared" si="322"/>
        <v>13204.32</v>
      </c>
      <c r="R285" s="2">
        <f t="shared" si="322"/>
        <v>1245.8399999999999</v>
      </c>
      <c r="S285" s="2">
        <f t="shared" si="322"/>
        <v>9101.4</v>
      </c>
      <c r="T285" s="2">
        <f t="shared" si="322"/>
        <v>0</v>
      </c>
      <c r="U285" s="2">
        <f>AH285</f>
        <v>149.64920000000001</v>
      </c>
      <c r="V285" s="2">
        <f>AI285</f>
        <v>15.616000000000001</v>
      </c>
      <c r="W285" s="2">
        <f>ROUND(AJ285,2)</f>
        <v>0</v>
      </c>
      <c r="X285" s="2">
        <f>ROUND(AK285,2)</f>
        <v>9203.4599999999991</v>
      </c>
      <c r="Y285" s="2">
        <f>ROUND(AL285,2)</f>
        <v>6581.78</v>
      </c>
      <c r="Z285" s="2"/>
      <c r="AA285" s="2"/>
      <c r="AB285" s="2">
        <f>ROUND(SUMIF(AA266:AA283,"=27906248",O266:O283),2)</f>
        <v>168844.57</v>
      </c>
      <c r="AC285" s="2">
        <f>ROUND(SUMIF(AA266:AA283,"=27906248",P266:P283),2)</f>
        <v>146538.85</v>
      </c>
      <c r="AD285" s="2">
        <f>ROUND(SUMIF(AA266:AA283,"=27906248",Q266:Q283),2)</f>
        <v>13204.32</v>
      </c>
      <c r="AE285" s="2">
        <f>ROUND(SUMIF(AA266:AA283,"=27906248",R266:R283),2)</f>
        <v>1245.8399999999999</v>
      </c>
      <c r="AF285" s="2">
        <f>ROUND(SUMIF(AA266:AA283,"=27906248",S266:S283),2)</f>
        <v>9101.4</v>
      </c>
      <c r="AG285" s="2">
        <f>ROUND(SUMIF(AA266:AA283,"=27906248",T266:T283),2)</f>
        <v>0</v>
      </c>
      <c r="AH285" s="2">
        <f>SUMIF(AA266:AA283,"=27906248",U266:U283)</f>
        <v>149.64920000000001</v>
      </c>
      <c r="AI285" s="2">
        <f>SUMIF(AA266:AA283,"=27906248",V266:V283)</f>
        <v>15.616000000000001</v>
      </c>
      <c r="AJ285" s="2">
        <f>ROUND(SUMIF(AA266:AA283,"=27906248",W266:W283),2)</f>
        <v>0</v>
      </c>
      <c r="AK285" s="2">
        <f>ROUND(SUMIF(AA266:AA283,"=27906248",X266:X283),2)</f>
        <v>9203.4599999999991</v>
      </c>
      <c r="AL285" s="2">
        <f>ROUND(SUMIF(AA266:AA283,"=27906248",Y266:Y283),2)</f>
        <v>6581.78</v>
      </c>
      <c r="AM285" s="2"/>
      <c r="AN285" s="2"/>
      <c r="AO285" s="2">
        <f t="shared" ref="AO285:BC285" si="323">ROUND(BX285,2)</f>
        <v>0</v>
      </c>
      <c r="AP285" s="2">
        <f t="shared" si="323"/>
        <v>0</v>
      </c>
      <c r="AQ285" s="2">
        <f t="shared" si="323"/>
        <v>0</v>
      </c>
      <c r="AR285" s="2">
        <f t="shared" si="323"/>
        <v>184629.81</v>
      </c>
      <c r="AS285" s="2">
        <f t="shared" si="323"/>
        <v>48368.24</v>
      </c>
      <c r="AT285" s="2">
        <f t="shared" si="323"/>
        <v>136261.57</v>
      </c>
      <c r="AU285" s="2">
        <f t="shared" si="323"/>
        <v>0</v>
      </c>
      <c r="AV285" s="2">
        <f t="shared" si="323"/>
        <v>146538.85</v>
      </c>
      <c r="AW285" s="2">
        <f t="shared" si="323"/>
        <v>146538.85</v>
      </c>
      <c r="AX285" s="2">
        <f t="shared" si="323"/>
        <v>0</v>
      </c>
      <c r="AY285" s="2">
        <f t="shared" si="323"/>
        <v>146538.85</v>
      </c>
      <c r="AZ285" s="2">
        <f t="shared" si="323"/>
        <v>0</v>
      </c>
      <c r="BA285" s="2">
        <f t="shared" si="323"/>
        <v>0</v>
      </c>
      <c r="BB285" s="2">
        <f t="shared" si="323"/>
        <v>0</v>
      </c>
      <c r="BC285" s="2">
        <f t="shared" si="323"/>
        <v>0</v>
      </c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>
        <f>ROUND(SUMIF(AA266:AA283,"=27906248",FQ266:FQ283),2)</f>
        <v>0</v>
      </c>
      <c r="BY285" s="2">
        <f>ROUND(SUMIF(AA266:AA283,"=27906248",FR266:FR283),2)</f>
        <v>0</v>
      </c>
      <c r="BZ285" s="2">
        <f>ROUND(SUMIF(AA266:AA283,"=27906248",GL266:GL283),2)</f>
        <v>0</v>
      </c>
      <c r="CA285" s="2">
        <f>ROUND(SUMIF(AA266:AA283,"=27906248",GM266:GM283),2)</f>
        <v>184629.81</v>
      </c>
      <c r="CB285" s="2">
        <f>ROUND(SUMIF(AA266:AA283,"=27906248",GN266:GN283),2)</f>
        <v>48368.24</v>
      </c>
      <c r="CC285" s="2">
        <f>ROUND(SUMIF(AA266:AA283,"=27906248",GO266:GO283),2)</f>
        <v>136261.57</v>
      </c>
      <c r="CD285" s="2">
        <f>ROUND(SUMIF(AA266:AA283,"=27906248",GP266:GP283),2)</f>
        <v>0</v>
      </c>
      <c r="CE285" s="2">
        <f>AC285-BX285</f>
        <v>146538.85</v>
      </c>
      <c r="CF285" s="2">
        <f>AC285-BY285</f>
        <v>146538.85</v>
      </c>
      <c r="CG285" s="2">
        <f>BX285-BZ285</f>
        <v>0</v>
      </c>
      <c r="CH285" s="2">
        <f>AC285-BX285-BY285+BZ285</f>
        <v>146538.85</v>
      </c>
      <c r="CI285" s="2">
        <f>BY285-BZ285</f>
        <v>0</v>
      </c>
      <c r="CJ285" s="2">
        <f>ROUND(SUMIF(AA266:AA283,"=27906248",GX266:GX283),2)</f>
        <v>0</v>
      </c>
      <c r="CK285" s="2">
        <f>ROUND(SUMIF(AA266:AA283,"=27906248",GY266:GY283),2)</f>
        <v>0</v>
      </c>
      <c r="CL285" s="2">
        <f>ROUND(SUMIF(AA266:AA283,"=27906248",GZ266:GZ283),2)</f>
        <v>0</v>
      </c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>
        <v>0</v>
      </c>
    </row>
    <row r="287" spans="1:245">
      <c r="A287" s="4">
        <v>50</v>
      </c>
      <c r="B287" s="4">
        <v>0</v>
      </c>
      <c r="C287" s="4">
        <v>0</v>
      </c>
      <c r="D287" s="4">
        <v>1</v>
      </c>
      <c r="E287" s="4">
        <v>201</v>
      </c>
      <c r="F287" s="4">
        <f ca="1">ROUND(Source!O285,O287)</f>
        <v>168844.57</v>
      </c>
      <c r="G287" s="4" t="s">
        <v>255</v>
      </c>
      <c r="H287" s="4" t="s">
        <v>256</v>
      </c>
      <c r="I287" s="4"/>
      <c r="J287" s="4"/>
      <c r="K287" s="4">
        <v>201</v>
      </c>
      <c r="L287" s="4">
        <v>1</v>
      </c>
      <c r="M287" s="4">
        <v>3</v>
      </c>
      <c r="N287" s="4" t="s">
        <v>1069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8" spans="1:245">
      <c r="A288" s="4">
        <v>50</v>
      </c>
      <c r="B288" s="4">
        <v>0</v>
      </c>
      <c r="C288" s="4">
        <v>0</v>
      </c>
      <c r="D288" s="4">
        <v>1</v>
      </c>
      <c r="E288" s="4">
        <v>202</v>
      </c>
      <c r="F288" s="4">
        <f ca="1">ROUND(Source!P285,O288)</f>
        <v>146538.85</v>
      </c>
      <c r="G288" s="4" t="s">
        <v>257</v>
      </c>
      <c r="H288" s="4" t="s">
        <v>258</v>
      </c>
      <c r="I288" s="4"/>
      <c r="J288" s="4"/>
      <c r="K288" s="4">
        <v>202</v>
      </c>
      <c r="L288" s="4">
        <v>2</v>
      </c>
      <c r="M288" s="4">
        <v>3</v>
      </c>
      <c r="N288" s="4" t="s">
        <v>1069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3">
      <c r="A289" s="4">
        <v>50</v>
      </c>
      <c r="B289" s="4">
        <v>0</v>
      </c>
      <c r="C289" s="4">
        <v>0</v>
      </c>
      <c r="D289" s="4">
        <v>1</v>
      </c>
      <c r="E289" s="4">
        <v>222</v>
      </c>
      <c r="F289" s="4">
        <f ca="1">ROUND(Source!AO285,O289)</f>
        <v>0</v>
      </c>
      <c r="G289" s="4" t="s">
        <v>259</v>
      </c>
      <c r="H289" s="4" t="s">
        <v>260</v>
      </c>
      <c r="I289" s="4"/>
      <c r="J289" s="4"/>
      <c r="K289" s="4">
        <v>222</v>
      </c>
      <c r="L289" s="4">
        <v>3</v>
      </c>
      <c r="M289" s="4">
        <v>3</v>
      </c>
      <c r="N289" s="4" t="s">
        <v>1069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3">
      <c r="A290" s="4">
        <v>50</v>
      </c>
      <c r="B290" s="4">
        <v>0</v>
      </c>
      <c r="C290" s="4">
        <v>0</v>
      </c>
      <c r="D290" s="4">
        <v>1</v>
      </c>
      <c r="E290" s="4">
        <v>225</v>
      </c>
      <c r="F290" s="4">
        <f ca="1">ROUND(Source!AV285,O290)</f>
        <v>146538.85</v>
      </c>
      <c r="G290" s="4" t="s">
        <v>261</v>
      </c>
      <c r="H290" s="4" t="s">
        <v>262</v>
      </c>
      <c r="I290" s="4"/>
      <c r="J290" s="4"/>
      <c r="K290" s="4">
        <v>225</v>
      </c>
      <c r="L290" s="4">
        <v>4</v>
      </c>
      <c r="M290" s="4">
        <v>3</v>
      </c>
      <c r="N290" s="4" t="s">
        <v>1069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3">
      <c r="A291" s="4">
        <v>50</v>
      </c>
      <c r="B291" s="4">
        <v>0</v>
      </c>
      <c r="C291" s="4">
        <v>0</v>
      </c>
      <c r="D291" s="4">
        <v>1</v>
      </c>
      <c r="E291" s="4">
        <v>226</v>
      </c>
      <c r="F291" s="4">
        <f ca="1">ROUND(Source!AW285,O291)</f>
        <v>146538.85</v>
      </c>
      <c r="G291" s="4" t="s">
        <v>263</v>
      </c>
      <c r="H291" s="4" t="s">
        <v>264</v>
      </c>
      <c r="I291" s="4"/>
      <c r="J291" s="4"/>
      <c r="K291" s="4">
        <v>226</v>
      </c>
      <c r="L291" s="4">
        <v>5</v>
      </c>
      <c r="M291" s="4">
        <v>3</v>
      </c>
      <c r="N291" s="4" t="s">
        <v>1069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3">
      <c r="A292" s="4">
        <v>50</v>
      </c>
      <c r="B292" s="4">
        <v>0</v>
      </c>
      <c r="C292" s="4">
        <v>0</v>
      </c>
      <c r="D292" s="4">
        <v>1</v>
      </c>
      <c r="E292" s="4">
        <v>227</v>
      </c>
      <c r="F292" s="4">
        <f ca="1">ROUND(Source!AX285,O292)</f>
        <v>0</v>
      </c>
      <c r="G292" s="4" t="s">
        <v>265</v>
      </c>
      <c r="H292" s="4" t="s">
        <v>266</v>
      </c>
      <c r="I292" s="4"/>
      <c r="J292" s="4"/>
      <c r="K292" s="4">
        <v>227</v>
      </c>
      <c r="L292" s="4">
        <v>6</v>
      </c>
      <c r="M292" s="4">
        <v>3</v>
      </c>
      <c r="N292" s="4" t="s">
        <v>1069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3">
      <c r="A293" s="4">
        <v>50</v>
      </c>
      <c r="B293" s="4">
        <v>0</v>
      </c>
      <c r="C293" s="4">
        <v>0</v>
      </c>
      <c r="D293" s="4">
        <v>1</v>
      </c>
      <c r="E293" s="4">
        <v>228</v>
      </c>
      <c r="F293" s="4">
        <f ca="1">ROUND(Source!AY285,O293)</f>
        <v>146538.85</v>
      </c>
      <c r="G293" s="4" t="s">
        <v>267</v>
      </c>
      <c r="H293" s="4" t="s">
        <v>268</v>
      </c>
      <c r="I293" s="4"/>
      <c r="J293" s="4"/>
      <c r="K293" s="4">
        <v>228</v>
      </c>
      <c r="L293" s="4">
        <v>7</v>
      </c>
      <c r="M293" s="4">
        <v>3</v>
      </c>
      <c r="N293" s="4" t="s">
        <v>1069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3">
      <c r="A294" s="4">
        <v>50</v>
      </c>
      <c r="B294" s="4">
        <v>0</v>
      </c>
      <c r="C294" s="4">
        <v>0</v>
      </c>
      <c r="D294" s="4">
        <v>1</v>
      </c>
      <c r="E294" s="4">
        <v>216</v>
      </c>
      <c r="F294" s="4">
        <f ca="1">ROUND(Source!AP285,O294)</f>
        <v>0</v>
      </c>
      <c r="G294" s="4" t="s">
        <v>269</v>
      </c>
      <c r="H294" s="4" t="s">
        <v>270</v>
      </c>
      <c r="I294" s="4"/>
      <c r="J294" s="4"/>
      <c r="K294" s="4">
        <v>216</v>
      </c>
      <c r="L294" s="4">
        <v>8</v>
      </c>
      <c r="M294" s="4">
        <v>3</v>
      </c>
      <c r="N294" s="4" t="s">
        <v>1069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3">
      <c r="A295" s="4">
        <v>50</v>
      </c>
      <c r="B295" s="4">
        <v>0</v>
      </c>
      <c r="C295" s="4">
        <v>0</v>
      </c>
      <c r="D295" s="4">
        <v>1</v>
      </c>
      <c r="E295" s="4">
        <v>223</v>
      </c>
      <c r="F295" s="4">
        <f ca="1">ROUND(Source!AQ285,O295)</f>
        <v>0</v>
      </c>
      <c r="G295" s="4" t="s">
        <v>271</v>
      </c>
      <c r="H295" s="4" t="s">
        <v>272</v>
      </c>
      <c r="I295" s="4"/>
      <c r="J295" s="4"/>
      <c r="K295" s="4">
        <v>223</v>
      </c>
      <c r="L295" s="4">
        <v>9</v>
      </c>
      <c r="M295" s="4">
        <v>3</v>
      </c>
      <c r="N295" s="4" t="s">
        <v>1069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23">
      <c r="A296" s="4">
        <v>50</v>
      </c>
      <c r="B296" s="4">
        <v>0</v>
      </c>
      <c r="C296" s="4">
        <v>0</v>
      </c>
      <c r="D296" s="4">
        <v>1</v>
      </c>
      <c r="E296" s="4">
        <v>229</v>
      </c>
      <c r="F296" s="4">
        <f ca="1">ROUND(Source!AZ285,O296)</f>
        <v>0</v>
      </c>
      <c r="G296" s="4" t="s">
        <v>273</v>
      </c>
      <c r="H296" s="4" t="s">
        <v>274</v>
      </c>
      <c r="I296" s="4"/>
      <c r="J296" s="4"/>
      <c r="K296" s="4">
        <v>229</v>
      </c>
      <c r="L296" s="4">
        <v>10</v>
      </c>
      <c r="M296" s="4">
        <v>3</v>
      </c>
      <c r="N296" s="4" t="s">
        <v>1069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3">
      <c r="A297" s="4">
        <v>50</v>
      </c>
      <c r="B297" s="4">
        <v>0</v>
      </c>
      <c r="C297" s="4">
        <v>0</v>
      </c>
      <c r="D297" s="4">
        <v>1</v>
      </c>
      <c r="E297" s="4">
        <v>203</v>
      </c>
      <c r="F297" s="4">
        <f ca="1">ROUND(Source!Q285,O297)</f>
        <v>13204.32</v>
      </c>
      <c r="G297" s="4" t="s">
        <v>275</v>
      </c>
      <c r="H297" s="4" t="s">
        <v>276</v>
      </c>
      <c r="I297" s="4"/>
      <c r="J297" s="4"/>
      <c r="K297" s="4">
        <v>203</v>
      </c>
      <c r="L297" s="4">
        <v>11</v>
      </c>
      <c r="M297" s="4">
        <v>3</v>
      </c>
      <c r="N297" s="4" t="s">
        <v>1069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3">
      <c r="A298" s="4">
        <v>50</v>
      </c>
      <c r="B298" s="4">
        <v>0</v>
      </c>
      <c r="C298" s="4">
        <v>0</v>
      </c>
      <c r="D298" s="4">
        <v>1</v>
      </c>
      <c r="E298" s="4">
        <v>231</v>
      </c>
      <c r="F298" s="4">
        <f ca="1">ROUND(Source!BB285,O298)</f>
        <v>0</v>
      </c>
      <c r="G298" s="4" t="s">
        <v>277</v>
      </c>
      <c r="H298" s="4" t="s">
        <v>278</v>
      </c>
      <c r="I298" s="4"/>
      <c r="J298" s="4"/>
      <c r="K298" s="4">
        <v>231</v>
      </c>
      <c r="L298" s="4">
        <v>12</v>
      </c>
      <c r="M298" s="4">
        <v>3</v>
      </c>
      <c r="N298" s="4" t="s">
        <v>1069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3">
      <c r="A299" s="4">
        <v>50</v>
      </c>
      <c r="B299" s="4">
        <v>0</v>
      </c>
      <c r="C299" s="4">
        <v>0</v>
      </c>
      <c r="D299" s="4">
        <v>1</v>
      </c>
      <c r="E299" s="4">
        <v>204</v>
      </c>
      <c r="F299" s="4">
        <f ca="1">ROUND(Source!R285,O299)</f>
        <v>1245.8399999999999</v>
      </c>
      <c r="G299" s="4" t="s">
        <v>279</v>
      </c>
      <c r="H299" s="4" t="s">
        <v>779</v>
      </c>
      <c r="I299" s="4"/>
      <c r="J299" s="4"/>
      <c r="K299" s="4">
        <v>204</v>
      </c>
      <c r="L299" s="4">
        <v>13</v>
      </c>
      <c r="M299" s="4">
        <v>3</v>
      </c>
      <c r="N299" s="4" t="s">
        <v>1069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3">
      <c r="A300" s="4">
        <v>50</v>
      </c>
      <c r="B300" s="4">
        <v>0</v>
      </c>
      <c r="C300" s="4">
        <v>0</v>
      </c>
      <c r="D300" s="4">
        <v>1</v>
      </c>
      <c r="E300" s="4">
        <v>205</v>
      </c>
      <c r="F300" s="4">
        <f ca="1">ROUND(Source!S285,O300)</f>
        <v>9101.4</v>
      </c>
      <c r="G300" s="4" t="s">
        <v>780</v>
      </c>
      <c r="H300" s="4" t="s">
        <v>781</v>
      </c>
      <c r="I300" s="4"/>
      <c r="J300" s="4"/>
      <c r="K300" s="4">
        <v>205</v>
      </c>
      <c r="L300" s="4">
        <v>14</v>
      </c>
      <c r="M300" s="4">
        <v>3</v>
      </c>
      <c r="N300" s="4" t="s">
        <v>1069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3">
      <c r="A301" s="4">
        <v>50</v>
      </c>
      <c r="B301" s="4">
        <v>0</v>
      </c>
      <c r="C301" s="4">
        <v>0</v>
      </c>
      <c r="D301" s="4">
        <v>1</v>
      </c>
      <c r="E301" s="4">
        <v>232</v>
      </c>
      <c r="F301" s="4">
        <f ca="1">ROUND(Source!BC285,O301)</f>
        <v>0</v>
      </c>
      <c r="G301" s="4" t="s">
        <v>782</v>
      </c>
      <c r="H301" s="4" t="s">
        <v>783</v>
      </c>
      <c r="I301" s="4"/>
      <c r="J301" s="4"/>
      <c r="K301" s="4">
        <v>232</v>
      </c>
      <c r="L301" s="4">
        <v>15</v>
      </c>
      <c r="M301" s="4">
        <v>3</v>
      </c>
      <c r="N301" s="4" t="s">
        <v>1069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23">
      <c r="A302" s="4">
        <v>50</v>
      </c>
      <c r="B302" s="4">
        <v>0</v>
      </c>
      <c r="C302" s="4">
        <v>0</v>
      </c>
      <c r="D302" s="4">
        <v>1</v>
      </c>
      <c r="E302" s="4">
        <v>214</v>
      </c>
      <c r="F302" s="4">
        <f ca="1">ROUND(Source!AS285,O302)</f>
        <v>48368.24</v>
      </c>
      <c r="G302" s="4" t="s">
        <v>784</v>
      </c>
      <c r="H302" s="4" t="s">
        <v>785</v>
      </c>
      <c r="I302" s="4"/>
      <c r="J302" s="4"/>
      <c r="K302" s="4">
        <v>214</v>
      </c>
      <c r="L302" s="4">
        <v>16</v>
      </c>
      <c r="M302" s="4">
        <v>3</v>
      </c>
      <c r="N302" s="4" t="s">
        <v>1069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3">
      <c r="A303" s="4">
        <v>50</v>
      </c>
      <c r="B303" s="4">
        <v>0</v>
      </c>
      <c r="C303" s="4">
        <v>0</v>
      </c>
      <c r="D303" s="4">
        <v>1</v>
      </c>
      <c r="E303" s="4">
        <v>215</v>
      </c>
      <c r="F303" s="4">
        <f ca="1">ROUND(Source!AT285,O303)</f>
        <v>136261.57</v>
      </c>
      <c r="G303" s="4" t="s">
        <v>786</v>
      </c>
      <c r="H303" s="4" t="s">
        <v>787</v>
      </c>
      <c r="I303" s="4"/>
      <c r="J303" s="4"/>
      <c r="K303" s="4">
        <v>215</v>
      </c>
      <c r="L303" s="4">
        <v>17</v>
      </c>
      <c r="M303" s="4">
        <v>3</v>
      </c>
      <c r="N303" s="4" t="s">
        <v>1069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3">
      <c r="A304" s="4">
        <v>50</v>
      </c>
      <c r="B304" s="4">
        <v>0</v>
      </c>
      <c r="C304" s="4">
        <v>0</v>
      </c>
      <c r="D304" s="4">
        <v>1</v>
      </c>
      <c r="E304" s="4">
        <v>217</v>
      </c>
      <c r="F304" s="4">
        <f ca="1">ROUND(Source!AU285,O304)</f>
        <v>0</v>
      </c>
      <c r="G304" s="4" t="s">
        <v>788</v>
      </c>
      <c r="H304" s="4" t="s">
        <v>789</v>
      </c>
      <c r="I304" s="4"/>
      <c r="J304" s="4"/>
      <c r="K304" s="4">
        <v>217</v>
      </c>
      <c r="L304" s="4">
        <v>18</v>
      </c>
      <c r="M304" s="4">
        <v>3</v>
      </c>
      <c r="N304" s="4" t="s">
        <v>1069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45">
      <c r="A305" s="4">
        <v>50</v>
      </c>
      <c r="B305" s="4">
        <v>0</v>
      </c>
      <c r="C305" s="4">
        <v>0</v>
      </c>
      <c r="D305" s="4">
        <v>1</v>
      </c>
      <c r="E305" s="4">
        <v>230</v>
      </c>
      <c r="F305" s="4">
        <f ca="1">ROUND(Source!BA285,O305)</f>
        <v>0</v>
      </c>
      <c r="G305" s="4" t="s">
        <v>790</v>
      </c>
      <c r="H305" s="4" t="s">
        <v>791</v>
      </c>
      <c r="I305" s="4"/>
      <c r="J305" s="4"/>
      <c r="K305" s="4">
        <v>230</v>
      </c>
      <c r="L305" s="4">
        <v>19</v>
      </c>
      <c r="M305" s="4">
        <v>3</v>
      </c>
      <c r="N305" s="4" t="s">
        <v>1069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45">
      <c r="A306" s="4">
        <v>50</v>
      </c>
      <c r="B306" s="4">
        <v>0</v>
      </c>
      <c r="C306" s="4">
        <v>0</v>
      </c>
      <c r="D306" s="4">
        <v>1</v>
      </c>
      <c r="E306" s="4">
        <v>206</v>
      </c>
      <c r="F306" s="4">
        <f ca="1">ROUND(Source!T285,O306)</f>
        <v>0</v>
      </c>
      <c r="G306" s="4" t="s">
        <v>792</v>
      </c>
      <c r="H306" s="4" t="s">
        <v>793</v>
      </c>
      <c r="I306" s="4"/>
      <c r="J306" s="4"/>
      <c r="K306" s="4">
        <v>206</v>
      </c>
      <c r="L306" s="4">
        <v>20</v>
      </c>
      <c r="M306" s="4">
        <v>3</v>
      </c>
      <c r="N306" s="4" t="s">
        <v>1069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45">
      <c r="A307" s="4">
        <v>50</v>
      </c>
      <c r="B307" s="4">
        <v>0</v>
      </c>
      <c r="C307" s="4">
        <v>0</v>
      </c>
      <c r="D307" s="4">
        <v>1</v>
      </c>
      <c r="E307" s="4">
        <v>207</v>
      </c>
      <c r="F307" s="4">
        <f ca="1">Source!U285</f>
        <v>149.64920000000001</v>
      </c>
      <c r="G307" s="4" t="s">
        <v>794</v>
      </c>
      <c r="H307" s="4" t="s">
        <v>795</v>
      </c>
      <c r="I307" s="4"/>
      <c r="J307" s="4"/>
      <c r="K307" s="4">
        <v>207</v>
      </c>
      <c r="L307" s="4">
        <v>21</v>
      </c>
      <c r="M307" s="4">
        <v>3</v>
      </c>
      <c r="N307" s="4" t="s">
        <v>1069</v>
      </c>
      <c r="O307" s="4">
        <v>-1</v>
      </c>
      <c r="P307" s="4"/>
      <c r="Q307" s="4"/>
      <c r="R307" s="4"/>
      <c r="S307" s="4"/>
      <c r="T307" s="4"/>
      <c r="U307" s="4"/>
      <c r="V307" s="4"/>
      <c r="W307" s="4"/>
    </row>
    <row r="308" spans="1:245">
      <c r="A308" s="4">
        <v>50</v>
      </c>
      <c r="B308" s="4">
        <v>0</v>
      </c>
      <c r="C308" s="4">
        <v>0</v>
      </c>
      <c r="D308" s="4">
        <v>1</v>
      </c>
      <c r="E308" s="4">
        <v>208</v>
      </c>
      <c r="F308" s="4">
        <f ca="1">Source!V285</f>
        <v>15.616000000000001</v>
      </c>
      <c r="G308" s="4" t="s">
        <v>796</v>
      </c>
      <c r="H308" s="4" t="s">
        <v>797</v>
      </c>
      <c r="I308" s="4"/>
      <c r="J308" s="4"/>
      <c r="K308" s="4">
        <v>208</v>
      </c>
      <c r="L308" s="4">
        <v>22</v>
      </c>
      <c r="M308" s="4">
        <v>3</v>
      </c>
      <c r="N308" s="4" t="s">
        <v>1069</v>
      </c>
      <c r="O308" s="4">
        <v>-1</v>
      </c>
      <c r="P308" s="4"/>
      <c r="Q308" s="4"/>
      <c r="R308" s="4"/>
      <c r="S308" s="4"/>
      <c r="T308" s="4"/>
      <c r="U308" s="4"/>
      <c r="V308" s="4"/>
      <c r="W308" s="4"/>
    </row>
    <row r="309" spans="1:245">
      <c r="A309" s="4">
        <v>50</v>
      </c>
      <c r="B309" s="4">
        <v>0</v>
      </c>
      <c r="C309" s="4">
        <v>0</v>
      </c>
      <c r="D309" s="4">
        <v>1</v>
      </c>
      <c r="E309" s="4">
        <v>209</v>
      </c>
      <c r="F309" s="4">
        <f ca="1">ROUND(Source!W285,O309)</f>
        <v>0</v>
      </c>
      <c r="G309" s="4" t="s">
        <v>798</v>
      </c>
      <c r="H309" s="4" t="s">
        <v>799</v>
      </c>
      <c r="I309" s="4"/>
      <c r="J309" s="4"/>
      <c r="K309" s="4">
        <v>209</v>
      </c>
      <c r="L309" s="4">
        <v>23</v>
      </c>
      <c r="M309" s="4">
        <v>3</v>
      </c>
      <c r="N309" s="4" t="s">
        <v>1069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0" spans="1:245">
      <c r="A310" s="4">
        <v>50</v>
      </c>
      <c r="B310" s="4">
        <v>0</v>
      </c>
      <c r="C310" s="4">
        <v>0</v>
      </c>
      <c r="D310" s="4">
        <v>1</v>
      </c>
      <c r="E310" s="4">
        <v>210</v>
      </c>
      <c r="F310" s="4">
        <f ca="1">ROUND(Source!X285,O310)</f>
        <v>9203.4599999999991</v>
      </c>
      <c r="G310" s="4" t="s">
        <v>800</v>
      </c>
      <c r="H310" s="4" t="s">
        <v>801</v>
      </c>
      <c r="I310" s="4"/>
      <c r="J310" s="4"/>
      <c r="K310" s="4">
        <v>210</v>
      </c>
      <c r="L310" s="4">
        <v>24</v>
      </c>
      <c r="M310" s="4">
        <v>3</v>
      </c>
      <c r="N310" s="4" t="s">
        <v>1069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45">
      <c r="A311" s="4">
        <v>50</v>
      </c>
      <c r="B311" s="4">
        <v>0</v>
      </c>
      <c r="C311" s="4">
        <v>0</v>
      </c>
      <c r="D311" s="4">
        <v>1</v>
      </c>
      <c r="E311" s="4">
        <v>211</v>
      </c>
      <c r="F311" s="4">
        <f ca="1">ROUND(Source!Y285,O311)</f>
        <v>6581.78</v>
      </c>
      <c r="G311" s="4" t="s">
        <v>802</v>
      </c>
      <c r="H311" s="4" t="s">
        <v>803</v>
      </c>
      <c r="I311" s="4"/>
      <c r="J311" s="4"/>
      <c r="K311" s="4">
        <v>211</v>
      </c>
      <c r="L311" s="4">
        <v>25</v>
      </c>
      <c r="M311" s="4">
        <v>3</v>
      </c>
      <c r="N311" s="4" t="s">
        <v>1069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45">
      <c r="A312" s="4">
        <v>50</v>
      </c>
      <c r="B312" s="4">
        <v>0</v>
      </c>
      <c r="C312" s="4">
        <v>0</v>
      </c>
      <c r="D312" s="4">
        <v>1</v>
      </c>
      <c r="E312" s="4">
        <v>224</v>
      </c>
      <c r="F312" s="4">
        <f ca="1">ROUND(Source!AR285,O312)</f>
        <v>184629.81</v>
      </c>
      <c r="G312" s="4" t="s">
        <v>804</v>
      </c>
      <c r="H312" s="4" t="s">
        <v>805</v>
      </c>
      <c r="I312" s="4"/>
      <c r="J312" s="4"/>
      <c r="K312" s="4">
        <v>224</v>
      </c>
      <c r="L312" s="4">
        <v>26</v>
      </c>
      <c r="M312" s="4">
        <v>3</v>
      </c>
      <c r="N312" s="4" t="s">
        <v>1069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4" spans="1:245">
      <c r="A314" s="1">
        <v>4</v>
      </c>
      <c r="B314" s="1">
        <v>1</v>
      </c>
      <c r="C314" s="1"/>
      <c r="D314" s="1">
        <f>ROW(A347)</f>
        <v>347</v>
      </c>
      <c r="E314" s="1"/>
      <c r="F314" s="1" t="s">
        <v>1076</v>
      </c>
      <c r="G314" s="1" t="s">
        <v>406</v>
      </c>
      <c r="H314" s="1" t="s">
        <v>1069</v>
      </c>
      <c r="I314" s="1">
        <v>0</v>
      </c>
      <c r="J314" s="1"/>
      <c r="K314" s="1">
        <v>0</v>
      </c>
      <c r="L314" s="1"/>
      <c r="M314" s="1"/>
      <c r="N314" s="1"/>
      <c r="O314" s="1"/>
      <c r="P314" s="1"/>
      <c r="Q314" s="1"/>
      <c r="R314" s="1"/>
      <c r="S314" s="1"/>
      <c r="T314" s="1"/>
      <c r="U314" s="1" t="s">
        <v>1069</v>
      </c>
      <c r="V314" s="1">
        <v>0</v>
      </c>
      <c r="W314" s="1"/>
      <c r="X314" s="1"/>
      <c r="Y314" s="1"/>
      <c r="Z314" s="1"/>
      <c r="AA314" s="1"/>
      <c r="AB314" s="1" t="s">
        <v>1069</v>
      </c>
      <c r="AC314" s="1" t="s">
        <v>1069</v>
      </c>
      <c r="AD314" s="1" t="s">
        <v>1069</v>
      </c>
      <c r="AE314" s="1" t="s">
        <v>1069</v>
      </c>
      <c r="AF314" s="1" t="s">
        <v>1069</v>
      </c>
      <c r="AG314" s="1" t="s">
        <v>1069</v>
      </c>
      <c r="AH314" s="1"/>
      <c r="AI314" s="1"/>
      <c r="AJ314" s="1"/>
      <c r="AK314" s="1"/>
      <c r="AL314" s="1"/>
      <c r="AM314" s="1"/>
      <c r="AN314" s="1"/>
      <c r="AO314" s="1"/>
      <c r="AP314" s="1" t="s">
        <v>1069</v>
      </c>
      <c r="AQ314" s="1" t="s">
        <v>1069</v>
      </c>
      <c r="AR314" s="1" t="s">
        <v>1069</v>
      </c>
      <c r="AS314" s="1"/>
      <c r="AT314" s="1"/>
      <c r="AU314" s="1"/>
      <c r="AV314" s="1"/>
      <c r="AW314" s="1"/>
      <c r="AX314" s="1"/>
      <c r="AY314" s="1"/>
      <c r="AZ314" s="1" t="s">
        <v>1069</v>
      </c>
      <c r="BA314" s="1"/>
      <c r="BB314" s="1" t="s">
        <v>1069</v>
      </c>
      <c r="BC314" s="1" t="s">
        <v>1069</v>
      </c>
      <c r="BD314" s="1" t="s">
        <v>1069</v>
      </c>
      <c r="BE314" s="1" t="s">
        <v>1069</v>
      </c>
      <c r="BF314" s="1" t="s">
        <v>1069</v>
      </c>
      <c r="BG314" s="1" t="s">
        <v>1069</v>
      </c>
      <c r="BH314" s="1" t="s">
        <v>1069</v>
      </c>
      <c r="BI314" s="1" t="s">
        <v>1069</v>
      </c>
      <c r="BJ314" s="1" t="s">
        <v>1069</v>
      </c>
      <c r="BK314" s="1" t="s">
        <v>1069</v>
      </c>
      <c r="BL314" s="1" t="s">
        <v>1069</v>
      </c>
      <c r="BM314" s="1" t="s">
        <v>1069</v>
      </c>
      <c r="BN314" s="1" t="s">
        <v>1069</v>
      </c>
      <c r="BO314" s="1" t="s">
        <v>1069</v>
      </c>
      <c r="BP314" s="1" t="s">
        <v>1069</v>
      </c>
      <c r="BQ314" s="1"/>
      <c r="BR314" s="1"/>
      <c r="BS314" s="1"/>
      <c r="BT314" s="1"/>
      <c r="BU314" s="1"/>
      <c r="BV314" s="1"/>
      <c r="BW314" s="1"/>
      <c r="BX314" s="1">
        <v>0</v>
      </c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>
        <v>0</v>
      </c>
    </row>
    <row r="316" spans="1:245">
      <c r="A316" s="2">
        <v>52</v>
      </c>
      <c r="B316" s="2">
        <f t="shared" ref="B316:G316" si="324">B347</f>
        <v>1</v>
      </c>
      <c r="C316" s="2">
        <f t="shared" si="324"/>
        <v>4</v>
      </c>
      <c r="D316" s="2">
        <f t="shared" si="324"/>
        <v>314</v>
      </c>
      <c r="E316" s="2">
        <f t="shared" si="324"/>
        <v>0</v>
      </c>
      <c r="F316" s="2" t="str">
        <f t="shared" si="324"/>
        <v>Новый раздел</v>
      </c>
      <c r="G316" s="2" t="str">
        <f t="shared" si="324"/>
        <v>4 Система отопления</v>
      </c>
      <c r="H316" s="2"/>
      <c r="I316" s="2"/>
      <c r="J316" s="2"/>
      <c r="K316" s="2"/>
      <c r="L316" s="2"/>
      <c r="M316" s="2"/>
      <c r="N316" s="2"/>
      <c r="O316" s="2">
        <f t="shared" ref="O316:AT316" si="325">O347</f>
        <v>499966.5</v>
      </c>
      <c r="P316" s="2">
        <f t="shared" si="325"/>
        <v>458626.97</v>
      </c>
      <c r="Q316" s="2">
        <f t="shared" si="325"/>
        <v>6894.72</v>
      </c>
      <c r="R316" s="2">
        <f t="shared" si="325"/>
        <v>669.21</v>
      </c>
      <c r="S316" s="2">
        <f t="shared" si="325"/>
        <v>34444.81</v>
      </c>
      <c r="T316" s="2">
        <f t="shared" si="325"/>
        <v>0</v>
      </c>
      <c r="U316" s="2">
        <f t="shared" si="325"/>
        <v>622.60148559999982</v>
      </c>
      <c r="V316" s="2">
        <f t="shared" si="325"/>
        <v>8.8401600000000009</v>
      </c>
      <c r="W316" s="2">
        <f t="shared" si="325"/>
        <v>0</v>
      </c>
      <c r="X316" s="2">
        <f t="shared" si="325"/>
        <v>35846.32</v>
      </c>
      <c r="Y316" s="2">
        <f t="shared" si="325"/>
        <v>22629.42</v>
      </c>
      <c r="Z316" s="2">
        <f t="shared" si="325"/>
        <v>0</v>
      </c>
      <c r="AA316" s="2">
        <f t="shared" si="325"/>
        <v>0</v>
      </c>
      <c r="AB316" s="2">
        <f t="shared" si="325"/>
        <v>499966.5</v>
      </c>
      <c r="AC316" s="2">
        <f t="shared" si="325"/>
        <v>458626.97</v>
      </c>
      <c r="AD316" s="2">
        <f t="shared" si="325"/>
        <v>6894.72</v>
      </c>
      <c r="AE316" s="2">
        <f t="shared" si="325"/>
        <v>669.21</v>
      </c>
      <c r="AF316" s="2">
        <f t="shared" si="325"/>
        <v>34444.81</v>
      </c>
      <c r="AG316" s="2">
        <f t="shared" si="325"/>
        <v>0</v>
      </c>
      <c r="AH316" s="2">
        <f t="shared" si="325"/>
        <v>622.60148559999982</v>
      </c>
      <c r="AI316" s="2">
        <f t="shared" si="325"/>
        <v>8.8401600000000009</v>
      </c>
      <c r="AJ316" s="2">
        <f t="shared" si="325"/>
        <v>0</v>
      </c>
      <c r="AK316" s="2">
        <f t="shared" si="325"/>
        <v>35846.32</v>
      </c>
      <c r="AL316" s="2">
        <f t="shared" si="325"/>
        <v>22629.42</v>
      </c>
      <c r="AM316" s="2">
        <f t="shared" si="325"/>
        <v>0</v>
      </c>
      <c r="AN316" s="2">
        <f t="shared" si="325"/>
        <v>0</v>
      </c>
      <c r="AO316" s="2">
        <f t="shared" si="325"/>
        <v>0</v>
      </c>
      <c r="AP316" s="2">
        <f t="shared" si="325"/>
        <v>0</v>
      </c>
      <c r="AQ316" s="2">
        <f t="shared" si="325"/>
        <v>0</v>
      </c>
      <c r="AR316" s="2">
        <f t="shared" si="325"/>
        <v>558442.23999999999</v>
      </c>
      <c r="AS316" s="2">
        <f t="shared" si="325"/>
        <v>558442.23999999999</v>
      </c>
      <c r="AT316" s="2">
        <f t="shared" si="325"/>
        <v>0</v>
      </c>
      <c r="AU316" s="2">
        <f t="shared" ref="AU316:BZ316" si="326">AU347</f>
        <v>0</v>
      </c>
      <c r="AV316" s="2">
        <f t="shared" si="326"/>
        <v>458626.97</v>
      </c>
      <c r="AW316" s="2">
        <f t="shared" si="326"/>
        <v>458626.97</v>
      </c>
      <c r="AX316" s="2">
        <f t="shared" si="326"/>
        <v>0</v>
      </c>
      <c r="AY316" s="2">
        <f t="shared" si="326"/>
        <v>458626.97</v>
      </c>
      <c r="AZ316" s="2">
        <f t="shared" si="326"/>
        <v>0</v>
      </c>
      <c r="BA316" s="2">
        <f t="shared" si="326"/>
        <v>0</v>
      </c>
      <c r="BB316" s="2">
        <f t="shared" si="326"/>
        <v>0</v>
      </c>
      <c r="BC316" s="2">
        <f t="shared" si="326"/>
        <v>0</v>
      </c>
      <c r="BD316" s="2">
        <f t="shared" si="326"/>
        <v>0</v>
      </c>
      <c r="BE316" s="2">
        <f t="shared" si="326"/>
        <v>0</v>
      </c>
      <c r="BF316" s="2">
        <f t="shared" si="326"/>
        <v>0</v>
      </c>
      <c r="BG316" s="2">
        <f t="shared" si="326"/>
        <v>0</v>
      </c>
      <c r="BH316" s="2">
        <f t="shared" si="326"/>
        <v>0</v>
      </c>
      <c r="BI316" s="2">
        <f t="shared" si="326"/>
        <v>0</v>
      </c>
      <c r="BJ316" s="2">
        <f t="shared" si="326"/>
        <v>0</v>
      </c>
      <c r="BK316" s="2">
        <f t="shared" si="326"/>
        <v>0</v>
      </c>
      <c r="BL316" s="2">
        <f t="shared" si="326"/>
        <v>0</v>
      </c>
      <c r="BM316" s="2">
        <f t="shared" si="326"/>
        <v>0</v>
      </c>
      <c r="BN316" s="2">
        <f t="shared" si="326"/>
        <v>0</v>
      </c>
      <c r="BO316" s="2">
        <f t="shared" si="326"/>
        <v>0</v>
      </c>
      <c r="BP316" s="2">
        <f t="shared" si="326"/>
        <v>0</v>
      </c>
      <c r="BQ316" s="2">
        <f t="shared" si="326"/>
        <v>0</v>
      </c>
      <c r="BR316" s="2">
        <f t="shared" si="326"/>
        <v>0</v>
      </c>
      <c r="BS316" s="2">
        <f t="shared" si="326"/>
        <v>0</v>
      </c>
      <c r="BT316" s="2">
        <f t="shared" si="326"/>
        <v>0</v>
      </c>
      <c r="BU316" s="2">
        <f t="shared" si="326"/>
        <v>0</v>
      </c>
      <c r="BV316" s="2">
        <f t="shared" si="326"/>
        <v>0</v>
      </c>
      <c r="BW316" s="2">
        <f t="shared" si="326"/>
        <v>0</v>
      </c>
      <c r="BX316" s="2">
        <f t="shared" si="326"/>
        <v>0</v>
      </c>
      <c r="BY316" s="2">
        <f t="shared" si="326"/>
        <v>0</v>
      </c>
      <c r="BZ316" s="2">
        <f t="shared" si="326"/>
        <v>0</v>
      </c>
      <c r="CA316" s="2">
        <f t="shared" ref="CA316:DF316" si="327">CA347</f>
        <v>558442.23999999999</v>
      </c>
      <c r="CB316" s="2">
        <f t="shared" si="327"/>
        <v>558442.23999999999</v>
      </c>
      <c r="CC316" s="2">
        <f t="shared" si="327"/>
        <v>0</v>
      </c>
      <c r="CD316" s="2">
        <f t="shared" si="327"/>
        <v>0</v>
      </c>
      <c r="CE316" s="2">
        <f t="shared" si="327"/>
        <v>458626.97</v>
      </c>
      <c r="CF316" s="2">
        <f t="shared" si="327"/>
        <v>458626.97</v>
      </c>
      <c r="CG316" s="2">
        <f t="shared" si="327"/>
        <v>0</v>
      </c>
      <c r="CH316" s="2">
        <f t="shared" si="327"/>
        <v>458626.97</v>
      </c>
      <c r="CI316" s="2">
        <f t="shared" si="327"/>
        <v>0</v>
      </c>
      <c r="CJ316" s="2">
        <f t="shared" si="327"/>
        <v>0</v>
      </c>
      <c r="CK316" s="2">
        <f t="shared" si="327"/>
        <v>0</v>
      </c>
      <c r="CL316" s="2">
        <f t="shared" si="327"/>
        <v>0</v>
      </c>
      <c r="CM316" s="2">
        <f t="shared" si="327"/>
        <v>0</v>
      </c>
      <c r="CN316" s="2">
        <f t="shared" si="327"/>
        <v>0</v>
      </c>
      <c r="CO316" s="2">
        <f t="shared" si="327"/>
        <v>0</v>
      </c>
      <c r="CP316" s="2">
        <f t="shared" si="327"/>
        <v>0</v>
      </c>
      <c r="CQ316" s="2">
        <f t="shared" si="327"/>
        <v>0</v>
      </c>
      <c r="CR316" s="2">
        <f t="shared" si="327"/>
        <v>0</v>
      </c>
      <c r="CS316" s="2">
        <f t="shared" si="327"/>
        <v>0</v>
      </c>
      <c r="CT316" s="2">
        <f t="shared" si="327"/>
        <v>0</v>
      </c>
      <c r="CU316" s="2">
        <f t="shared" si="327"/>
        <v>0</v>
      </c>
      <c r="CV316" s="2">
        <f t="shared" si="327"/>
        <v>0</v>
      </c>
      <c r="CW316" s="2">
        <f t="shared" si="327"/>
        <v>0</v>
      </c>
      <c r="CX316" s="2">
        <f t="shared" si="327"/>
        <v>0</v>
      </c>
      <c r="CY316" s="2">
        <f t="shared" si="327"/>
        <v>0</v>
      </c>
      <c r="CZ316" s="2">
        <f t="shared" si="327"/>
        <v>0</v>
      </c>
      <c r="DA316" s="2">
        <f t="shared" si="327"/>
        <v>0</v>
      </c>
      <c r="DB316" s="2">
        <f t="shared" si="327"/>
        <v>0</v>
      </c>
      <c r="DC316" s="2">
        <f t="shared" si="327"/>
        <v>0</v>
      </c>
      <c r="DD316" s="2">
        <f t="shared" si="327"/>
        <v>0</v>
      </c>
      <c r="DE316" s="2">
        <f t="shared" si="327"/>
        <v>0</v>
      </c>
      <c r="DF316" s="2">
        <f t="shared" si="327"/>
        <v>0</v>
      </c>
      <c r="DG316" s="3">
        <f t="shared" ref="DG316:EL316" si="328">DG347</f>
        <v>0</v>
      </c>
      <c r="DH316" s="3">
        <f t="shared" si="328"/>
        <v>0</v>
      </c>
      <c r="DI316" s="3">
        <f t="shared" si="328"/>
        <v>0</v>
      </c>
      <c r="DJ316" s="3">
        <f t="shared" si="328"/>
        <v>0</v>
      </c>
      <c r="DK316" s="3">
        <f t="shared" si="328"/>
        <v>0</v>
      </c>
      <c r="DL316" s="3">
        <f t="shared" si="328"/>
        <v>0</v>
      </c>
      <c r="DM316" s="3">
        <f t="shared" si="328"/>
        <v>0</v>
      </c>
      <c r="DN316" s="3">
        <f t="shared" si="328"/>
        <v>0</v>
      </c>
      <c r="DO316" s="3">
        <f t="shared" si="328"/>
        <v>0</v>
      </c>
      <c r="DP316" s="3">
        <f t="shared" si="328"/>
        <v>0</v>
      </c>
      <c r="DQ316" s="3">
        <f t="shared" si="328"/>
        <v>0</v>
      </c>
      <c r="DR316" s="3">
        <f t="shared" si="328"/>
        <v>0</v>
      </c>
      <c r="DS316" s="3">
        <f t="shared" si="328"/>
        <v>0</v>
      </c>
      <c r="DT316" s="3">
        <f t="shared" si="328"/>
        <v>0</v>
      </c>
      <c r="DU316" s="3">
        <f t="shared" si="328"/>
        <v>0</v>
      </c>
      <c r="DV316" s="3">
        <f t="shared" si="328"/>
        <v>0</v>
      </c>
      <c r="DW316" s="3">
        <f t="shared" si="328"/>
        <v>0</v>
      </c>
      <c r="DX316" s="3">
        <f t="shared" si="328"/>
        <v>0</v>
      </c>
      <c r="DY316" s="3">
        <f t="shared" si="328"/>
        <v>0</v>
      </c>
      <c r="DZ316" s="3">
        <f t="shared" si="328"/>
        <v>0</v>
      </c>
      <c r="EA316" s="3">
        <f t="shared" si="328"/>
        <v>0</v>
      </c>
      <c r="EB316" s="3">
        <f t="shared" si="328"/>
        <v>0</v>
      </c>
      <c r="EC316" s="3">
        <f t="shared" si="328"/>
        <v>0</v>
      </c>
      <c r="ED316" s="3">
        <f t="shared" si="328"/>
        <v>0</v>
      </c>
      <c r="EE316" s="3">
        <f t="shared" si="328"/>
        <v>0</v>
      </c>
      <c r="EF316" s="3">
        <f t="shared" si="328"/>
        <v>0</v>
      </c>
      <c r="EG316" s="3">
        <f t="shared" si="328"/>
        <v>0</v>
      </c>
      <c r="EH316" s="3">
        <f t="shared" si="328"/>
        <v>0</v>
      </c>
      <c r="EI316" s="3">
        <f t="shared" si="328"/>
        <v>0</v>
      </c>
      <c r="EJ316" s="3">
        <f t="shared" si="328"/>
        <v>0</v>
      </c>
      <c r="EK316" s="3">
        <f t="shared" si="328"/>
        <v>0</v>
      </c>
      <c r="EL316" s="3">
        <f t="shared" si="328"/>
        <v>0</v>
      </c>
      <c r="EM316" s="3">
        <f t="shared" ref="EM316:FR316" si="329">EM347</f>
        <v>0</v>
      </c>
      <c r="EN316" s="3">
        <f t="shared" si="329"/>
        <v>0</v>
      </c>
      <c r="EO316" s="3">
        <f t="shared" si="329"/>
        <v>0</v>
      </c>
      <c r="EP316" s="3">
        <f t="shared" si="329"/>
        <v>0</v>
      </c>
      <c r="EQ316" s="3">
        <f t="shared" si="329"/>
        <v>0</v>
      </c>
      <c r="ER316" s="3">
        <f t="shared" si="329"/>
        <v>0</v>
      </c>
      <c r="ES316" s="3">
        <f t="shared" si="329"/>
        <v>0</v>
      </c>
      <c r="ET316" s="3">
        <f t="shared" si="329"/>
        <v>0</v>
      </c>
      <c r="EU316" s="3">
        <f t="shared" si="329"/>
        <v>0</v>
      </c>
      <c r="EV316" s="3">
        <f t="shared" si="329"/>
        <v>0</v>
      </c>
      <c r="EW316" s="3">
        <f t="shared" si="329"/>
        <v>0</v>
      </c>
      <c r="EX316" s="3">
        <f t="shared" si="329"/>
        <v>0</v>
      </c>
      <c r="EY316" s="3">
        <f t="shared" si="329"/>
        <v>0</v>
      </c>
      <c r="EZ316" s="3">
        <f t="shared" si="329"/>
        <v>0</v>
      </c>
      <c r="FA316" s="3">
        <f t="shared" si="329"/>
        <v>0</v>
      </c>
      <c r="FB316" s="3">
        <f t="shared" si="329"/>
        <v>0</v>
      </c>
      <c r="FC316" s="3">
        <f t="shared" si="329"/>
        <v>0</v>
      </c>
      <c r="FD316" s="3">
        <f t="shared" si="329"/>
        <v>0</v>
      </c>
      <c r="FE316" s="3">
        <f t="shared" si="329"/>
        <v>0</v>
      </c>
      <c r="FF316" s="3">
        <f t="shared" si="329"/>
        <v>0</v>
      </c>
      <c r="FG316" s="3">
        <f t="shared" si="329"/>
        <v>0</v>
      </c>
      <c r="FH316" s="3">
        <f t="shared" si="329"/>
        <v>0</v>
      </c>
      <c r="FI316" s="3">
        <f t="shared" si="329"/>
        <v>0</v>
      </c>
      <c r="FJ316" s="3">
        <f t="shared" si="329"/>
        <v>0</v>
      </c>
      <c r="FK316" s="3">
        <f t="shared" si="329"/>
        <v>0</v>
      </c>
      <c r="FL316" s="3">
        <f t="shared" si="329"/>
        <v>0</v>
      </c>
      <c r="FM316" s="3">
        <f t="shared" si="329"/>
        <v>0</v>
      </c>
      <c r="FN316" s="3">
        <f t="shared" si="329"/>
        <v>0</v>
      </c>
      <c r="FO316" s="3">
        <f t="shared" si="329"/>
        <v>0</v>
      </c>
      <c r="FP316" s="3">
        <f t="shared" si="329"/>
        <v>0</v>
      </c>
      <c r="FQ316" s="3">
        <f t="shared" si="329"/>
        <v>0</v>
      </c>
      <c r="FR316" s="3">
        <f t="shared" si="329"/>
        <v>0</v>
      </c>
      <c r="FS316" s="3">
        <f t="shared" ref="FS316:GX316" si="330">FS347</f>
        <v>0</v>
      </c>
      <c r="FT316" s="3">
        <f t="shared" si="330"/>
        <v>0</v>
      </c>
      <c r="FU316" s="3">
        <f t="shared" si="330"/>
        <v>0</v>
      </c>
      <c r="FV316" s="3">
        <f t="shared" si="330"/>
        <v>0</v>
      </c>
      <c r="FW316" s="3">
        <f t="shared" si="330"/>
        <v>0</v>
      </c>
      <c r="FX316" s="3">
        <f t="shared" si="330"/>
        <v>0</v>
      </c>
      <c r="FY316" s="3">
        <f t="shared" si="330"/>
        <v>0</v>
      </c>
      <c r="FZ316" s="3">
        <f t="shared" si="330"/>
        <v>0</v>
      </c>
      <c r="GA316" s="3">
        <f t="shared" si="330"/>
        <v>0</v>
      </c>
      <c r="GB316" s="3">
        <f t="shared" si="330"/>
        <v>0</v>
      </c>
      <c r="GC316" s="3">
        <f t="shared" si="330"/>
        <v>0</v>
      </c>
      <c r="GD316" s="3">
        <f t="shared" si="330"/>
        <v>0</v>
      </c>
      <c r="GE316" s="3">
        <f t="shared" si="330"/>
        <v>0</v>
      </c>
      <c r="GF316" s="3">
        <f t="shared" si="330"/>
        <v>0</v>
      </c>
      <c r="GG316" s="3">
        <f t="shared" si="330"/>
        <v>0</v>
      </c>
      <c r="GH316" s="3">
        <f t="shared" si="330"/>
        <v>0</v>
      </c>
      <c r="GI316" s="3">
        <f t="shared" si="330"/>
        <v>0</v>
      </c>
      <c r="GJ316" s="3">
        <f t="shared" si="330"/>
        <v>0</v>
      </c>
      <c r="GK316" s="3">
        <f t="shared" si="330"/>
        <v>0</v>
      </c>
      <c r="GL316" s="3">
        <f t="shared" si="330"/>
        <v>0</v>
      </c>
      <c r="GM316" s="3">
        <f t="shared" si="330"/>
        <v>0</v>
      </c>
      <c r="GN316" s="3">
        <f t="shared" si="330"/>
        <v>0</v>
      </c>
      <c r="GO316" s="3">
        <f t="shared" si="330"/>
        <v>0</v>
      </c>
      <c r="GP316" s="3">
        <f t="shared" si="330"/>
        <v>0</v>
      </c>
      <c r="GQ316" s="3">
        <f t="shared" si="330"/>
        <v>0</v>
      </c>
      <c r="GR316" s="3">
        <f t="shared" si="330"/>
        <v>0</v>
      </c>
      <c r="GS316" s="3">
        <f t="shared" si="330"/>
        <v>0</v>
      </c>
      <c r="GT316" s="3">
        <f t="shared" si="330"/>
        <v>0</v>
      </c>
      <c r="GU316" s="3">
        <f t="shared" si="330"/>
        <v>0</v>
      </c>
      <c r="GV316" s="3">
        <f t="shared" si="330"/>
        <v>0</v>
      </c>
      <c r="GW316" s="3">
        <f t="shared" si="330"/>
        <v>0</v>
      </c>
      <c r="GX316" s="3">
        <f t="shared" si="330"/>
        <v>0</v>
      </c>
    </row>
    <row r="318" spans="1:245">
      <c r="A318">
        <v>17</v>
      </c>
      <c r="B318">
        <v>1</v>
      </c>
      <c r="C318">
        <f ca="1">ROW(SmtRes!A662)</f>
        <v>662</v>
      </c>
      <c r="D318">
        <f ca="1">ROW(EtalonRes!A645)</f>
        <v>645</v>
      </c>
      <c r="E318" t="s">
        <v>407</v>
      </c>
      <c r="F318" t="s">
        <v>408</v>
      </c>
      <c r="G318" t="s">
        <v>409</v>
      </c>
      <c r="H318" t="s">
        <v>1105</v>
      </c>
      <c r="I318">
        <v>3.8780000000000001</v>
      </c>
      <c r="J318">
        <v>0</v>
      </c>
      <c r="O318">
        <f t="shared" ref="O318:O345" si="331">ROUND(CP318,2)</f>
        <v>6992.5</v>
      </c>
      <c r="P318">
        <f t="shared" ref="P318:P345" si="332">ROUND(CQ318*I318,2)</f>
        <v>0</v>
      </c>
      <c r="Q318">
        <f t="shared" ref="Q318:Q345" si="333">ROUND(CR318*I318,2)</f>
        <v>167.99</v>
      </c>
      <c r="R318">
        <f t="shared" ref="R318:R345" si="334">ROUND(CS318*I318,2)</f>
        <v>31.99</v>
      </c>
      <c r="S318">
        <f t="shared" ref="S318:S345" si="335">ROUND(CT318*I318,2)</f>
        <v>6824.51</v>
      </c>
      <c r="T318">
        <f t="shared" ref="T318:T345" si="336">ROUND(CU318*I318,2)</f>
        <v>0</v>
      </c>
      <c r="U318">
        <f t="shared" ref="U318:U345" si="337">CV318*I318</f>
        <v>134.41147999999998</v>
      </c>
      <c r="V318">
        <f t="shared" ref="V318:V345" si="338">CW318*I318</f>
        <v>0.38780000000000003</v>
      </c>
      <c r="W318">
        <f t="shared" ref="W318:W345" si="339">ROUND(CX318*I318,2)</f>
        <v>0</v>
      </c>
      <c r="X318">
        <f t="shared" ref="X318:X345" si="340">ROUND(CY318,2)</f>
        <v>5073.8100000000004</v>
      </c>
      <c r="Y318">
        <f t="shared" ref="Y318:Y345" si="341">ROUND(CZ318,2)</f>
        <v>3428.25</v>
      </c>
      <c r="AA318">
        <v>27906248</v>
      </c>
      <c r="AB318">
        <f t="shared" ref="AB318:AB345" si="342">ROUND((AC318+AD318+AF318),2)</f>
        <v>295.11</v>
      </c>
      <c r="AC318">
        <f>ROUND(((ES318*0)),2)</f>
        <v>0</v>
      </c>
      <c r="AD318">
        <f>ROUND((((ET318)-(EU318))+AE318),2)</f>
        <v>7.09</v>
      </c>
      <c r="AE318">
        <f t="shared" ref="AE318:AF320" si="343">ROUND((EU318),2)</f>
        <v>1.35</v>
      </c>
      <c r="AF318">
        <f t="shared" si="343"/>
        <v>288.02</v>
      </c>
      <c r="AG318">
        <f t="shared" ref="AG318:AG345" si="344">ROUND((AP318),2)</f>
        <v>0</v>
      </c>
      <c r="AH318">
        <f t="shared" ref="AH318:AI320" si="345">(EW318)</f>
        <v>34.659999999999997</v>
      </c>
      <c r="AI318">
        <f t="shared" si="345"/>
        <v>0.1</v>
      </c>
      <c r="AJ318">
        <f t="shared" ref="AJ318:AJ345" si="346">(AS318)</f>
        <v>0</v>
      </c>
      <c r="AK318">
        <v>328.71</v>
      </c>
      <c r="AL318">
        <v>33.6</v>
      </c>
      <c r="AM318">
        <v>7.09</v>
      </c>
      <c r="AN318">
        <v>1.35</v>
      </c>
      <c r="AO318">
        <v>288.02</v>
      </c>
      <c r="AP318">
        <v>0</v>
      </c>
      <c r="AQ318">
        <v>34.659999999999997</v>
      </c>
      <c r="AR318">
        <v>0.1</v>
      </c>
      <c r="AS318">
        <v>0</v>
      </c>
      <c r="AT318">
        <v>74</v>
      </c>
      <c r="AU318">
        <v>50</v>
      </c>
      <c r="AV318">
        <v>1</v>
      </c>
      <c r="AW318">
        <v>1</v>
      </c>
      <c r="AZ318">
        <v>6.11</v>
      </c>
      <c r="BA318">
        <v>6.11</v>
      </c>
      <c r="BB318">
        <v>6.11</v>
      </c>
      <c r="BC318">
        <v>6.11</v>
      </c>
      <c r="BD318" t="s">
        <v>1069</v>
      </c>
      <c r="BE318" t="s">
        <v>1069</v>
      </c>
      <c r="BF318" t="s">
        <v>1069</v>
      </c>
      <c r="BG318" t="s">
        <v>1069</v>
      </c>
      <c r="BH318">
        <v>0</v>
      </c>
      <c r="BI318">
        <v>1</v>
      </c>
      <c r="BJ318" t="s">
        <v>410</v>
      </c>
      <c r="BM318">
        <v>65001</v>
      </c>
      <c r="BN318">
        <v>0</v>
      </c>
      <c r="BO318" t="s">
        <v>1069</v>
      </c>
      <c r="BP318">
        <v>0</v>
      </c>
      <c r="BQ318">
        <v>6</v>
      </c>
      <c r="BR318">
        <v>0</v>
      </c>
      <c r="BS318">
        <v>6.11</v>
      </c>
      <c r="BT318">
        <v>1</v>
      </c>
      <c r="BU318">
        <v>1</v>
      </c>
      <c r="BV318">
        <v>1</v>
      </c>
      <c r="BW318">
        <v>1</v>
      </c>
      <c r="BX318">
        <v>1</v>
      </c>
      <c r="BY318" t="s">
        <v>1069</v>
      </c>
      <c r="BZ318">
        <v>74</v>
      </c>
      <c r="CA318">
        <v>50</v>
      </c>
      <c r="CE318">
        <v>0</v>
      </c>
      <c r="CF318">
        <v>0</v>
      </c>
      <c r="CG318">
        <v>0</v>
      </c>
      <c r="CM318">
        <v>0</v>
      </c>
      <c r="CN318" t="s">
        <v>1069</v>
      </c>
      <c r="CO318">
        <v>0</v>
      </c>
      <c r="CP318">
        <f t="shared" ref="CP318:CP345" si="347">(P318+Q318+S318)</f>
        <v>6992.5</v>
      </c>
      <c r="CQ318">
        <f t="shared" ref="CQ318:CQ345" si="348">AC318*BC318</f>
        <v>0</v>
      </c>
      <c r="CR318">
        <f t="shared" ref="CR318:CR345" si="349">AD318*BB318</f>
        <v>43.319900000000004</v>
      </c>
      <c r="CS318">
        <f t="shared" ref="CS318:CS345" si="350">AE318*BS318</f>
        <v>8.2485000000000017</v>
      </c>
      <c r="CT318">
        <f t="shared" ref="CT318:CT345" si="351">AF318*BA318</f>
        <v>1759.8022000000001</v>
      </c>
      <c r="CU318">
        <f t="shared" ref="CU318:CU345" si="352">AG318</f>
        <v>0</v>
      </c>
      <c r="CV318">
        <f t="shared" ref="CV318:CV345" si="353">AH318</f>
        <v>34.659999999999997</v>
      </c>
      <c r="CW318">
        <f t="shared" ref="CW318:CW345" si="354">AI318</f>
        <v>0.1</v>
      </c>
      <c r="CX318">
        <f t="shared" ref="CX318:CX345" si="355">AJ318</f>
        <v>0</v>
      </c>
      <c r="CY318">
        <f t="shared" ref="CY318:CY345" si="356">(((S318+R318)*AT318)/100)</f>
        <v>5073.8100000000004</v>
      </c>
      <c r="CZ318">
        <f t="shared" ref="CZ318:CZ345" si="357">(((S318+R318)*AU318)/100)</f>
        <v>3428.25</v>
      </c>
      <c r="DC318" t="s">
        <v>1069</v>
      </c>
      <c r="DD318" t="s">
        <v>411</v>
      </c>
      <c r="DE318" t="s">
        <v>1069</v>
      </c>
      <c r="DF318" t="s">
        <v>1069</v>
      </c>
      <c r="DG318" t="s">
        <v>1069</v>
      </c>
      <c r="DH318" t="s">
        <v>1069</v>
      </c>
      <c r="DI318" t="s">
        <v>1069</v>
      </c>
      <c r="DJ318" t="s">
        <v>1069</v>
      </c>
      <c r="DK318" t="s">
        <v>1069</v>
      </c>
      <c r="DL318" t="s">
        <v>1069</v>
      </c>
      <c r="DM318" t="s">
        <v>1069</v>
      </c>
      <c r="DN318">
        <v>0</v>
      </c>
      <c r="DO318">
        <v>0</v>
      </c>
      <c r="DP318">
        <v>1</v>
      </c>
      <c r="DQ318">
        <v>1</v>
      </c>
      <c r="DU318">
        <v>1003</v>
      </c>
      <c r="DV318" t="s">
        <v>1105</v>
      </c>
      <c r="DW318" t="s">
        <v>1105</v>
      </c>
      <c r="DX318">
        <v>100</v>
      </c>
      <c r="EE318">
        <v>27029110</v>
      </c>
      <c r="EF318">
        <v>6</v>
      </c>
      <c r="EG318" t="s">
        <v>1107</v>
      </c>
      <c r="EH318">
        <v>0</v>
      </c>
      <c r="EI318" t="s">
        <v>1069</v>
      </c>
      <c r="EJ318">
        <v>1</v>
      </c>
      <c r="EK318">
        <v>65001</v>
      </c>
      <c r="EL318" t="s">
        <v>412</v>
      </c>
      <c r="EM318" t="s">
        <v>413</v>
      </c>
      <c r="EO318" t="s">
        <v>1069</v>
      </c>
      <c r="EQ318">
        <v>131072</v>
      </c>
      <c r="ER318">
        <v>328.71</v>
      </c>
      <c r="ES318">
        <v>33.6</v>
      </c>
      <c r="ET318">
        <v>7.09</v>
      </c>
      <c r="EU318">
        <v>1.35</v>
      </c>
      <c r="EV318">
        <v>288.02</v>
      </c>
      <c r="EW318">
        <v>34.659999999999997</v>
      </c>
      <c r="EX318">
        <v>0.1</v>
      </c>
      <c r="EY318">
        <v>0</v>
      </c>
      <c r="FQ318">
        <v>0</v>
      </c>
      <c r="FR318">
        <f t="shared" ref="FR318:FR345" si="358">ROUND(IF(AND(BH318=3,BI318=3),P318,0),2)</f>
        <v>0</v>
      </c>
      <c r="FS318">
        <v>0</v>
      </c>
      <c r="FX318">
        <v>74</v>
      </c>
      <c r="FY318">
        <v>50</v>
      </c>
      <c r="GA318" t="s">
        <v>1069</v>
      </c>
      <c r="GD318">
        <v>0</v>
      </c>
      <c r="GF318">
        <v>-319600296</v>
      </c>
      <c r="GG318">
        <v>1</v>
      </c>
      <c r="GH318">
        <v>1</v>
      </c>
      <c r="GI318">
        <v>4</v>
      </c>
      <c r="GJ318">
        <v>0</v>
      </c>
      <c r="GK318">
        <f>ROUND(R318*(R12)/100,2)</f>
        <v>0</v>
      </c>
      <c r="GL318">
        <f t="shared" ref="GL318:GL345" si="359">ROUND(IF(AND(BH318=3,BI318=3,FS318&lt;&gt;0),P318,0),2)</f>
        <v>0</v>
      </c>
      <c r="GM318">
        <f t="shared" ref="GM318:GM345" si="360">ROUND(O318+X318+Y318+GK318,2)+GX318</f>
        <v>15494.56</v>
      </c>
      <c r="GN318">
        <f t="shared" ref="GN318:GN345" si="361">IF(OR(BI318=0,BI318=1),ROUND(O318+X318+Y318+GK318,2),0)</f>
        <v>15494.56</v>
      </c>
      <c r="GO318">
        <f t="shared" ref="GO318:GO345" si="362">IF(BI318=2,ROUND(O318+X318+Y318+GK318,2),0)</f>
        <v>0</v>
      </c>
      <c r="GP318">
        <f t="shared" ref="GP318:GP345" si="363">IF(BI318=4,ROUND(O318+X318+Y318+GK318,2)+GX318,0)</f>
        <v>0</v>
      </c>
      <c r="GR318">
        <v>0</v>
      </c>
      <c r="GS318">
        <v>3</v>
      </c>
      <c r="GT318">
        <v>0</v>
      </c>
      <c r="GU318" t="s">
        <v>1069</v>
      </c>
      <c r="GV318">
        <f t="shared" ref="GV318:GV345" si="364">ROUND((GT318),2)</f>
        <v>0</v>
      </c>
      <c r="GW318">
        <v>1</v>
      </c>
      <c r="GX318">
        <f t="shared" ref="GX318:GX345" si="365">ROUND(HC318*I318,2)</f>
        <v>0</v>
      </c>
      <c r="HA318">
        <v>0</v>
      </c>
      <c r="HB318">
        <v>0</v>
      </c>
      <c r="HC318">
        <f t="shared" ref="HC318:HC345" si="366">GV318*GW318</f>
        <v>0</v>
      </c>
      <c r="IK318">
        <v>0</v>
      </c>
    </row>
    <row r="319" spans="1:245">
      <c r="A319">
        <v>17</v>
      </c>
      <c r="B319">
        <v>1</v>
      </c>
      <c r="C319">
        <f ca="1">ROW(SmtRes!A668)</f>
        <v>668</v>
      </c>
      <c r="D319">
        <f ca="1">ROW(EtalonRes!A652)</f>
        <v>652</v>
      </c>
      <c r="E319" t="s">
        <v>414</v>
      </c>
      <c r="F319" t="s">
        <v>415</v>
      </c>
      <c r="G319" t="s">
        <v>416</v>
      </c>
      <c r="H319" t="s">
        <v>1105</v>
      </c>
      <c r="I319">
        <v>0.72</v>
      </c>
      <c r="J319">
        <v>0</v>
      </c>
      <c r="O319">
        <f t="shared" si="331"/>
        <v>2232.9899999999998</v>
      </c>
      <c r="P319">
        <f t="shared" si="332"/>
        <v>0</v>
      </c>
      <c r="Q319">
        <f t="shared" si="333"/>
        <v>53.45</v>
      </c>
      <c r="R319">
        <f t="shared" si="334"/>
        <v>10.119999999999999</v>
      </c>
      <c r="S319">
        <f t="shared" si="335"/>
        <v>2179.54</v>
      </c>
      <c r="T319">
        <f t="shared" si="336"/>
        <v>0</v>
      </c>
      <c r="U319">
        <f t="shared" si="337"/>
        <v>42.926399999999994</v>
      </c>
      <c r="V319">
        <f t="shared" si="338"/>
        <v>0.12240000000000001</v>
      </c>
      <c r="W319">
        <f t="shared" si="339"/>
        <v>0</v>
      </c>
      <c r="X319">
        <f t="shared" si="340"/>
        <v>1620.35</v>
      </c>
      <c r="Y319">
        <f t="shared" si="341"/>
        <v>1094.83</v>
      </c>
      <c r="AA319">
        <v>27906248</v>
      </c>
      <c r="AB319">
        <f t="shared" si="342"/>
        <v>507.59</v>
      </c>
      <c r="AC319">
        <f>ROUND(((ES319*0)),2)</f>
        <v>0</v>
      </c>
      <c r="AD319">
        <f>ROUND((((ET319)-(EU319))+AE319),2)</f>
        <v>12.15</v>
      </c>
      <c r="AE319">
        <f t="shared" si="343"/>
        <v>2.2999999999999998</v>
      </c>
      <c r="AF319">
        <f t="shared" si="343"/>
        <v>495.44</v>
      </c>
      <c r="AG319">
        <f t="shared" si="344"/>
        <v>0</v>
      </c>
      <c r="AH319">
        <f t="shared" si="345"/>
        <v>59.62</v>
      </c>
      <c r="AI319">
        <f t="shared" si="345"/>
        <v>0.17</v>
      </c>
      <c r="AJ319">
        <f t="shared" si="346"/>
        <v>0</v>
      </c>
      <c r="AK319">
        <v>565.51</v>
      </c>
      <c r="AL319">
        <v>57.92</v>
      </c>
      <c r="AM319">
        <v>12.15</v>
      </c>
      <c r="AN319">
        <v>2.2999999999999998</v>
      </c>
      <c r="AO319">
        <v>495.44</v>
      </c>
      <c r="AP319">
        <v>0</v>
      </c>
      <c r="AQ319">
        <v>59.62</v>
      </c>
      <c r="AR319">
        <v>0.17</v>
      </c>
      <c r="AS319">
        <v>0</v>
      </c>
      <c r="AT319">
        <v>74</v>
      </c>
      <c r="AU319">
        <v>50</v>
      </c>
      <c r="AV319">
        <v>1</v>
      </c>
      <c r="AW319">
        <v>1</v>
      </c>
      <c r="AZ319">
        <v>6.11</v>
      </c>
      <c r="BA319">
        <v>6.11</v>
      </c>
      <c r="BB319">
        <v>6.11</v>
      </c>
      <c r="BC319">
        <v>6.11</v>
      </c>
      <c r="BD319" t="s">
        <v>1069</v>
      </c>
      <c r="BE319" t="s">
        <v>1069</v>
      </c>
      <c r="BF319" t="s">
        <v>1069</v>
      </c>
      <c r="BG319" t="s">
        <v>1069</v>
      </c>
      <c r="BH319">
        <v>0</v>
      </c>
      <c r="BI319">
        <v>1</v>
      </c>
      <c r="BJ319" t="s">
        <v>417</v>
      </c>
      <c r="BM319">
        <v>65001</v>
      </c>
      <c r="BN319">
        <v>0</v>
      </c>
      <c r="BO319" t="s">
        <v>1069</v>
      </c>
      <c r="BP319">
        <v>0</v>
      </c>
      <c r="BQ319">
        <v>6</v>
      </c>
      <c r="BR319">
        <v>0</v>
      </c>
      <c r="BS319">
        <v>6.11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1069</v>
      </c>
      <c r="BZ319">
        <v>74</v>
      </c>
      <c r="CA319">
        <v>50</v>
      </c>
      <c r="CE319">
        <v>0</v>
      </c>
      <c r="CF319">
        <v>0</v>
      </c>
      <c r="CG319">
        <v>0</v>
      </c>
      <c r="CM319">
        <v>0</v>
      </c>
      <c r="CN319" t="s">
        <v>1069</v>
      </c>
      <c r="CO319">
        <v>0</v>
      </c>
      <c r="CP319">
        <f t="shared" si="347"/>
        <v>2232.9899999999998</v>
      </c>
      <c r="CQ319">
        <f t="shared" si="348"/>
        <v>0</v>
      </c>
      <c r="CR319">
        <f t="shared" si="349"/>
        <v>74.236500000000007</v>
      </c>
      <c r="CS319">
        <f t="shared" si="350"/>
        <v>14.052999999999999</v>
      </c>
      <c r="CT319">
        <f t="shared" si="351"/>
        <v>3027.1384000000003</v>
      </c>
      <c r="CU319">
        <f t="shared" si="352"/>
        <v>0</v>
      </c>
      <c r="CV319">
        <f t="shared" si="353"/>
        <v>59.62</v>
      </c>
      <c r="CW319">
        <f t="shared" si="354"/>
        <v>0.17</v>
      </c>
      <c r="CX319">
        <f t="shared" si="355"/>
        <v>0</v>
      </c>
      <c r="CY319">
        <f t="shared" si="356"/>
        <v>1620.3483999999999</v>
      </c>
      <c r="CZ319">
        <f t="shared" si="357"/>
        <v>1094.83</v>
      </c>
      <c r="DC319" t="s">
        <v>1069</v>
      </c>
      <c r="DD319" t="s">
        <v>411</v>
      </c>
      <c r="DE319" t="s">
        <v>1069</v>
      </c>
      <c r="DF319" t="s">
        <v>1069</v>
      </c>
      <c r="DG319" t="s">
        <v>1069</v>
      </c>
      <c r="DH319" t="s">
        <v>1069</v>
      </c>
      <c r="DI319" t="s">
        <v>1069</v>
      </c>
      <c r="DJ319" t="s">
        <v>1069</v>
      </c>
      <c r="DK319" t="s">
        <v>1069</v>
      </c>
      <c r="DL319" t="s">
        <v>1069</v>
      </c>
      <c r="DM319" t="s">
        <v>1069</v>
      </c>
      <c r="DN319">
        <v>0</v>
      </c>
      <c r="DO319">
        <v>0</v>
      </c>
      <c r="DP319">
        <v>1</v>
      </c>
      <c r="DQ319">
        <v>1</v>
      </c>
      <c r="DU319">
        <v>1003</v>
      </c>
      <c r="DV319" t="s">
        <v>1105</v>
      </c>
      <c r="DW319" t="s">
        <v>1105</v>
      </c>
      <c r="DX319">
        <v>100</v>
      </c>
      <c r="EE319">
        <v>27029110</v>
      </c>
      <c r="EF319">
        <v>6</v>
      </c>
      <c r="EG319" t="s">
        <v>1107</v>
      </c>
      <c r="EH319">
        <v>0</v>
      </c>
      <c r="EI319" t="s">
        <v>1069</v>
      </c>
      <c r="EJ319">
        <v>1</v>
      </c>
      <c r="EK319">
        <v>65001</v>
      </c>
      <c r="EL319" t="s">
        <v>412</v>
      </c>
      <c r="EM319" t="s">
        <v>413</v>
      </c>
      <c r="EO319" t="s">
        <v>1069</v>
      </c>
      <c r="EQ319">
        <v>131072</v>
      </c>
      <c r="ER319">
        <v>565.51</v>
      </c>
      <c r="ES319">
        <v>57.92</v>
      </c>
      <c r="ET319">
        <v>12.15</v>
      </c>
      <c r="EU319">
        <v>2.2999999999999998</v>
      </c>
      <c r="EV319">
        <v>495.44</v>
      </c>
      <c r="EW319">
        <v>59.62</v>
      </c>
      <c r="EX319">
        <v>0.17</v>
      </c>
      <c r="EY319">
        <v>0</v>
      </c>
      <c r="FQ319">
        <v>0</v>
      </c>
      <c r="FR319">
        <f t="shared" si="358"/>
        <v>0</v>
      </c>
      <c r="FS319">
        <v>0</v>
      </c>
      <c r="FX319">
        <v>74</v>
      </c>
      <c r="FY319">
        <v>50</v>
      </c>
      <c r="GA319" t="s">
        <v>1069</v>
      </c>
      <c r="GD319">
        <v>0</v>
      </c>
      <c r="GF319">
        <v>950537896</v>
      </c>
      <c r="GG319">
        <v>1</v>
      </c>
      <c r="GH319">
        <v>1</v>
      </c>
      <c r="GI319">
        <v>4</v>
      </c>
      <c r="GJ319">
        <v>0</v>
      </c>
      <c r="GK319">
        <f>ROUND(R319*(R12)/100,2)</f>
        <v>0</v>
      </c>
      <c r="GL319">
        <f t="shared" si="359"/>
        <v>0</v>
      </c>
      <c r="GM319">
        <f t="shared" si="360"/>
        <v>4948.17</v>
      </c>
      <c r="GN319">
        <f t="shared" si="361"/>
        <v>4948.17</v>
      </c>
      <c r="GO319">
        <f t="shared" si="362"/>
        <v>0</v>
      </c>
      <c r="GP319">
        <f t="shared" si="363"/>
        <v>0</v>
      </c>
      <c r="GR319">
        <v>0</v>
      </c>
      <c r="GS319">
        <v>3</v>
      </c>
      <c r="GT319">
        <v>0</v>
      </c>
      <c r="GU319" t="s">
        <v>1069</v>
      </c>
      <c r="GV319">
        <f t="shared" si="364"/>
        <v>0</v>
      </c>
      <c r="GW319">
        <v>1</v>
      </c>
      <c r="GX319">
        <f t="shared" si="365"/>
        <v>0</v>
      </c>
      <c r="HA319">
        <v>0</v>
      </c>
      <c r="HB319">
        <v>0</v>
      </c>
      <c r="HC319">
        <f t="shared" si="366"/>
        <v>0</v>
      </c>
      <c r="IK319">
        <v>0</v>
      </c>
    </row>
    <row r="320" spans="1:245">
      <c r="A320">
        <v>17</v>
      </c>
      <c r="B320">
        <v>1</v>
      </c>
      <c r="C320">
        <f ca="1">ROW(SmtRes!A671)</f>
        <v>671</v>
      </c>
      <c r="D320">
        <f ca="1">ROW(EtalonRes!A655)</f>
        <v>655</v>
      </c>
      <c r="E320" t="s">
        <v>418</v>
      </c>
      <c r="F320" t="s">
        <v>419</v>
      </c>
      <c r="G320" t="s">
        <v>420</v>
      </c>
      <c r="H320" t="s">
        <v>820</v>
      </c>
      <c r="I320">
        <v>0.22</v>
      </c>
      <c r="J320">
        <v>0</v>
      </c>
      <c r="O320">
        <f t="shared" si="331"/>
        <v>1831.97</v>
      </c>
      <c r="P320">
        <f t="shared" si="332"/>
        <v>0</v>
      </c>
      <c r="Q320">
        <f t="shared" si="333"/>
        <v>160.51</v>
      </c>
      <c r="R320">
        <f t="shared" si="334"/>
        <v>69.319999999999993</v>
      </c>
      <c r="S320">
        <f t="shared" si="335"/>
        <v>1671.46</v>
      </c>
      <c r="T320">
        <f t="shared" si="336"/>
        <v>0</v>
      </c>
      <c r="U320">
        <f t="shared" si="337"/>
        <v>34.76</v>
      </c>
      <c r="V320">
        <f t="shared" si="338"/>
        <v>0.84039999999999992</v>
      </c>
      <c r="W320">
        <f t="shared" si="339"/>
        <v>0</v>
      </c>
      <c r="X320">
        <f t="shared" si="340"/>
        <v>1288.18</v>
      </c>
      <c r="Y320">
        <f t="shared" si="341"/>
        <v>870.39</v>
      </c>
      <c r="AA320">
        <v>27906248</v>
      </c>
      <c r="AB320">
        <f t="shared" si="342"/>
        <v>1362.87</v>
      </c>
      <c r="AC320">
        <f>ROUND((ES320),2)</f>
        <v>0</v>
      </c>
      <c r="AD320">
        <f>ROUND((((ET320)-(EU320))+AE320),2)</f>
        <v>119.41</v>
      </c>
      <c r="AE320">
        <f t="shared" si="343"/>
        <v>51.57</v>
      </c>
      <c r="AF320">
        <f t="shared" si="343"/>
        <v>1243.46</v>
      </c>
      <c r="AG320">
        <f t="shared" si="344"/>
        <v>0</v>
      </c>
      <c r="AH320">
        <f t="shared" si="345"/>
        <v>158</v>
      </c>
      <c r="AI320">
        <f t="shared" si="345"/>
        <v>3.82</v>
      </c>
      <c r="AJ320">
        <f t="shared" si="346"/>
        <v>0</v>
      </c>
      <c r="AK320">
        <v>1362.87</v>
      </c>
      <c r="AL320">
        <v>0</v>
      </c>
      <c r="AM320">
        <v>119.41</v>
      </c>
      <c r="AN320">
        <v>51.57</v>
      </c>
      <c r="AO320">
        <v>1243.46</v>
      </c>
      <c r="AP320">
        <v>0</v>
      </c>
      <c r="AQ320">
        <v>158</v>
      </c>
      <c r="AR320">
        <v>3.82</v>
      </c>
      <c r="AS320">
        <v>0</v>
      </c>
      <c r="AT320">
        <v>74</v>
      </c>
      <c r="AU320">
        <v>50</v>
      </c>
      <c r="AV320">
        <v>1</v>
      </c>
      <c r="AW320">
        <v>1</v>
      </c>
      <c r="AZ320">
        <v>6.11</v>
      </c>
      <c r="BA320">
        <v>6.11</v>
      </c>
      <c r="BB320">
        <v>6.11</v>
      </c>
      <c r="BC320">
        <v>6.11</v>
      </c>
      <c r="BD320" t="s">
        <v>1069</v>
      </c>
      <c r="BE320" t="s">
        <v>1069</v>
      </c>
      <c r="BF320" t="s">
        <v>1069</v>
      </c>
      <c r="BG320" t="s">
        <v>1069</v>
      </c>
      <c r="BH320">
        <v>0</v>
      </c>
      <c r="BI320">
        <v>1</v>
      </c>
      <c r="BJ320" t="s">
        <v>421</v>
      </c>
      <c r="BM320">
        <v>65003</v>
      </c>
      <c r="BN320">
        <v>0</v>
      </c>
      <c r="BO320" t="s">
        <v>1069</v>
      </c>
      <c r="BP320">
        <v>0</v>
      </c>
      <c r="BQ320">
        <v>6</v>
      </c>
      <c r="BR320">
        <v>0</v>
      </c>
      <c r="BS320">
        <v>6.11</v>
      </c>
      <c r="BT320">
        <v>1</v>
      </c>
      <c r="BU320">
        <v>1</v>
      </c>
      <c r="BV320">
        <v>1</v>
      </c>
      <c r="BW320">
        <v>1</v>
      </c>
      <c r="BX320">
        <v>1</v>
      </c>
      <c r="BY320" t="s">
        <v>1069</v>
      </c>
      <c r="BZ320">
        <v>74</v>
      </c>
      <c r="CA320">
        <v>50</v>
      </c>
      <c r="CE320">
        <v>0</v>
      </c>
      <c r="CF320">
        <v>0</v>
      </c>
      <c r="CG320">
        <v>0</v>
      </c>
      <c r="CM320">
        <v>0</v>
      </c>
      <c r="CN320" t="s">
        <v>1069</v>
      </c>
      <c r="CO320">
        <v>0</v>
      </c>
      <c r="CP320">
        <f t="shared" si="347"/>
        <v>1831.97</v>
      </c>
      <c r="CQ320">
        <f t="shared" si="348"/>
        <v>0</v>
      </c>
      <c r="CR320">
        <f t="shared" si="349"/>
        <v>729.5951</v>
      </c>
      <c r="CS320">
        <f t="shared" si="350"/>
        <v>315.09270000000004</v>
      </c>
      <c r="CT320">
        <f t="shared" si="351"/>
        <v>7597.5406000000003</v>
      </c>
      <c r="CU320">
        <f t="shared" si="352"/>
        <v>0</v>
      </c>
      <c r="CV320">
        <f t="shared" si="353"/>
        <v>158</v>
      </c>
      <c r="CW320">
        <f t="shared" si="354"/>
        <v>3.82</v>
      </c>
      <c r="CX320">
        <f t="shared" si="355"/>
        <v>0</v>
      </c>
      <c r="CY320">
        <f t="shared" si="356"/>
        <v>1288.1772000000001</v>
      </c>
      <c r="CZ320">
        <f t="shared" si="357"/>
        <v>870.39</v>
      </c>
      <c r="DC320" t="s">
        <v>1069</v>
      </c>
      <c r="DD320" t="s">
        <v>1069</v>
      </c>
      <c r="DE320" t="s">
        <v>1069</v>
      </c>
      <c r="DF320" t="s">
        <v>1069</v>
      </c>
      <c r="DG320" t="s">
        <v>1069</v>
      </c>
      <c r="DH320" t="s">
        <v>1069</v>
      </c>
      <c r="DI320" t="s">
        <v>1069</v>
      </c>
      <c r="DJ320" t="s">
        <v>1069</v>
      </c>
      <c r="DK320" t="s">
        <v>1069</v>
      </c>
      <c r="DL320" t="s">
        <v>1069</v>
      </c>
      <c r="DM320" t="s">
        <v>1069</v>
      </c>
      <c r="DN320">
        <v>0</v>
      </c>
      <c r="DO320">
        <v>0</v>
      </c>
      <c r="DP320">
        <v>1</v>
      </c>
      <c r="DQ320">
        <v>1</v>
      </c>
      <c r="DU320">
        <v>1013</v>
      </c>
      <c r="DV320" t="s">
        <v>820</v>
      </c>
      <c r="DW320" t="s">
        <v>820</v>
      </c>
      <c r="DX320">
        <v>1</v>
      </c>
      <c r="EE320">
        <v>27029114</v>
      </c>
      <c r="EF320">
        <v>6</v>
      </c>
      <c r="EG320" t="s">
        <v>1107</v>
      </c>
      <c r="EH320">
        <v>0</v>
      </c>
      <c r="EI320" t="s">
        <v>1069</v>
      </c>
      <c r="EJ320">
        <v>1</v>
      </c>
      <c r="EK320">
        <v>65003</v>
      </c>
      <c r="EL320" t="s">
        <v>412</v>
      </c>
      <c r="EM320" t="s">
        <v>413</v>
      </c>
      <c r="EO320" t="s">
        <v>1069</v>
      </c>
      <c r="EQ320">
        <v>131072</v>
      </c>
      <c r="ER320">
        <v>1362.87</v>
      </c>
      <c r="ES320">
        <v>0</v>
      </c>
      <c r="ET320">
        <v>119.41</v>
      </c>
      <c r="EU320">
        <v>51.57</v>
      </c>
      <c r="EV320">
        <v>1243.46</v>
      </c>
      <c r="EW320">
        <v>158</v>
      </c>
      <c r="EX320">
        <v>3.82</v>
      </c>
      <c r="EY320">
        <v>0</v>
      </c>
      <c r="FQ320">
        <v>0</v>
      </c>
      <c r="FR320">
        <f t="shared" si="358"/>
        <v>0</v>
      </c>
      <c r="FS320">
        <v>0</v>
      </c>
      <c r="FX320">
        <v>74</v>
      </c>
      <c r="FY320">
        <v>50</v>
      </c>
      <c r="GA320" t="s">
        <v>1069</v>
      </c>
      <c r="GD320">
        <v>0</v>
      </c>
      <c r="GF320">
        <v>-1593086821</v>
      </c>
      <c r="GG320">
        <v>1</v>
      </c>
      <c r="GH320">
        <v>1</v>
      </c>
      <c r="GI320">
        <v>4</v>
      </c>
      <c r="GJ320">
        <v>0</v>
      </c>
      <c r="GK320">
        <f>ROUND(R320*(R12)/100,2)</f>
        <v>0</v>
      </c>
      <c r="GL320">
        <f t="shared" si="359"/>
        <v>0</v>
      </c>
      <c r="GM320">
        <f t="shared" si="360"/>
        <v>3990.54</v>
      </c>
      <c r="GN320">
        <f t="shared" si="361"/>
        <v>3990.54</v>
      </c>
      <c r="GO320">
        <f t="shared" si="362"/>
        <v>0</v>
      </c>
      <c r="GP320">
        <f t="shared" si="363"/>
        <v>0</v>
      </c>
      <c r="GR320">
        <v>0</v>
      </c>
      <c r="GS320">
        <v>3</v>
      </c>
      <c r="GT320">
        <v>0</v>
      </c>
      <c r="GU320" t="s">
        <v>1069</v>
      </c>
      <c r="GV320">
        <f t="shared" si="364"/>
        <v>0</v>
      </c>
      <c r="GW320">
        <v>1</v>
      </c>
      <c r="GX320">
        <f t="shared" si="365"/>
        <v>0</v>
      </c>
      <c r="HA320">
        <v>0</v>
      </c>
      <c r="HB320">
        <v>0</v>
      </c>
      <c r="HC320">
        <f t="shared" si="366"/>
        <v>0</v>
      </c>
      <c r="IK320">
        <v>0</v>
      </c>
    </row>
    <row r="321" spans="1:245">
      <c r="A321">
        <v>17</v>
      </c>
      <c r="B321">
        <v>1</v>
      </c>
      <c r="C321">
        <f ca="1">ROW(SmtRes!A684)</f>
        <v>684</v>
      </c>
      <c r="D321">
        <f ca="1">ROW(EtalonRes!A668)</f>
        <v>668</v>
      </c>
      <c r="E321" t="s">
        <v>422</v>
      </c>
      <c r="F321" t="s">
        <v>423</v>
      </c>
      <c r="G321" t="s">
        <v>424</v>
      </c>
      <c r="H321" t="s">
        <v>1105</v>
      </c>
      <c r="I321">
        <v>1.6</v>
      </c>
      <c r="J321">
        <v>0</v>
      </c>
      <c r="O321">
        <f t="shared" si="331"/>
        <v>725.87</v>
      </c>
      <c r="P321">
        <f t="shared" si="332"/>
        <v>0</v>
      </c>
      <c r="Q321">
        <f t="shared" si="333"/>
        <v>149.87</v>
      </c>
      <c r="R321">
        <f t="shared" si="334"/>
        <v>23.95</v>
      </c>
      <c r="S321">
        <f t="shared" si="335"/>
        <v>576</v>
      </c>
      <c r="T321">
        <f t="shared" si="336"/>
        <v>0</v>
      </c>
      <c r="U321">
        <f t="shared" si="337"/>
        <v>10.393599999999999</v>
      </c>
      <c r="V321">
        <f t="shared" si="338"/>
        <v>0.32640000000000002</v>
      </c>
      <c r="W321">
        <f t="shared" si="339"/>
        <v>0</v>
      </c>
      <c r="X321">
        <f t="shared" si="340"/>
        <v>689.94</v>
      </c>
      <c r="Y321">
        <f t="shared" si="341"/>
        <v>425.96</v>
      </c>
      <c r="AA321">
        <v>27906248</v>
      </c>
      <c r="AB321">
        <f t="shared" si="342"/>
        <v>74.25</v>
      </c>
      <c r="AC321">
        <f>ROUND(((ES321*0)),2)</f>
        <v>0</v>
      </c>
      <c r="AD321">
        <f>ROUND(((((ET321*0.4))-((EU321*0.4)))+AE321),2)</f>
        <v>15.33</v>
      </c>
      <c r="AE321">
        <f>ROUND(((EU321*0.4)),2)</f>
        <v>2.4500000000000002</v>
      </c>
      <c r="AF321">
        <f>ROUND(((EV321*0.4)),2)</f>
        <v>58.92</v>
      </c>
      <c r="AG321">
        <f t="shared" si="344"/>
        <v>0</v>
      </c>
      <c r="AH321">
        <f>((EW321*0.4))</f>
        <v>6.4959999999999996</v>
      </c>
      <c r="AI321">
        <f>((EX321*0.4))</f>
        <v>0.20400000000000001</v>
      </c>
      <c r="AJ321">
        <f t="shared" si="346"/>
        <v>0</v>
      </c>
      <c r="AK321">
        <v>5447.98</v>
      </c>
      <c r="AL321">
        <v>5262.34</v>
      </c>
      <c r="AM321">
        <v>38.340000000000003</v>
      </c>
      <c r="AN321">
        <v>6.13</v>
      </c>
      <c r="AO321">
        <v>147.30000000000001</v>
      </c>
      <c r="AP321">
        <v>0</v>
      </c>
      <c r="AQ321">
        <v>16.239999999999998</v>
      </c>
      <c r="AR321">
        <v>0.51</v>
      </c>
      <c r="AS321">
        <v>0</v>
      </c>
      <c r="AT321">
        <v>115</v>
      </c>
      <c r="AU321">
        <v>71</v>
      </c>
      <c r="AV321">
        <v>1</v>
      </c>
      <c r="AW321">
        <v>1</v>
      </c>
      <c r="AZ321">
        <v>6.11</v>
      </c>
      <c r="BA321">
        <v>6.11</v>
      </c>
      <c r="BB321">
        <v>6.11</v>
      </c>
      <c r="BC321">
        <v>6.11</v>
      </c>
      <c r="BD321" t="s">
        <v>1069</v>
      </c>
      <c r="BE321" t="s">
        <v>1069</v>
      </c>
      <c r="BF321" t="s">
        <v>1069</v>
      </c>
      <c r="BG321" t="s">
        <v>1069</v>
      </c>
      <c r="BH321">
        <v>0</v>
      </c>
      <c r="BI321">
        <v>1</v>
      </c>
      <c r="BJ321" t="s">
        <v>425</v>
      </c>
      <c r="BM321">
        <v>18001</v>
      </c>
      <c r="BN321">
        <v>0</v>
      </c>
      <c r="BO321" t="s">
        <v>1069</v>
      </c>
      <c r="BP321">
        <v>0</v>
      </c>
      <c r="BQ321">
        <v>2</v>
      </c>
      <c r="BR321">
        <v>0</v>
      </c>
      <c r="BS321">
        <v>6.11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1069</v>
      </c>
      <c r="BZ321">
        <v>128</v>
      </c>
      <c r="CA321">
        <v>83</v>
      </c>
      <c r="CE321">
        <v>0</v>
      </c>
      <c r="CF321">
        <v>0</v>
      </c>
      <c r="CG321">
        <v>0</v>
      </c>
      <c r="CM321">
        <v>0</v>
      </c>
      <c r="CN321" t="s">
        <v>426</v>
      </c>
      <c r="CO321">
        <v>0</v>
      </c>
      <c r="CP321">
        <f t="shared" si="347"/>
        <v>725.87</v>
      </c>
      <c r="CQ321">
        <f t="shared" si="348"/>
        <v>0</v>
      </c>
      <c r="CR321">
        <f t="shared" si="349"/>
        <v>93.666300000000007</v>
      </c>
      <c r="CS321">
        <f t="shared" si="350"/>
        <v>14.969500000000002</v>
      </c>
      <c r="CT321">
        <f t="shared" si="351"/>
        <v>360.00120000000004</v>
      </c>
      <c r="CU321">
        <f t="shared" si="352"/>
        <v>0</v>
      </c>
      <c r="CV321">
        <f t="shared" si="353"/>
        <v>6.4959999999999996</v>
      </c>
      <c r="CW321">
        <f t="shared" si="354"/>
        <v>0.20400000000000001</v>
      </c>
      <c r="CX321">
        <f t="shared" si="355"/>
        <v>0</v>
      </c>
      <c r="CY321">
        <f t="shared" si="356"/>
        <v>689.9425</v>
      </c>
      <c r="CZ321">
        <f t="shared" si="357"/>
        <v>425.96450000000004</v>
      </c>
      <c r="DC321" t="s">
        <v>1069</v>
      </c>
      <c r="DD321" t="s">
        <v>1097</v>
      </c>
      <c r="DE321" t="s">
        <v>427</v>
      </c>
      <c r="DF321" t="s">
        <v>427</v>
      </c>
      <c r="DG321" t="s">
        <v>427</v>
      </c>
      <c r="DH321" t="s">
        <v>1069</v>
      </c>
      <c r="DI321" t="s">
        <v>427</v>
      </c>
      <c r="DJ321" t="s">
        <v>427</v>
      </c>
      <c r="DK321" t="s">
        <v>1069</v>
      </c>
      <c r="DL321" t="s">
        <v>1069</v>
      </c>
      <c r="DM321" t="s">
        <v>1069</v>
      </c>
      <c r="DN321">
        <v>0</v>
      </c>
      <c r="DO321">
        <v>0</v>
      </c>
      <c r="DP321">
        <v>1</v>
      </c>
      <c r="DQ321">
        <v>1</v>
      </c>
      <c r="DU321">
        <v>1003</v>
      </c>
      <c r="DV321" t="s">
        <v>1105</v>
      </c>
      <c r="DW321" t="s">
        <v>1105</v>
      </c>
      <c r="DX321">
        <v>100</v>
      </c>
      <c r="EE321">
        <v>27029052</v>
      </c>
      <c r="EF321">
        <v>2</v>
      </c>
      <c r="EG321" t="s">
        <v>1085</v>
      </c>
      <c r="EH321">
        <v>0</v>
      </c>
      <c r="EI321" t="s">
        <v>1069</v>
      </c>
      <c r="EJ321">
        <v>1</v>
      </c>
      <c r="EK321">
        <v>18001</v>
      </c>
      <c r="EL321" t="s">
        <v>428</v>
      </c>
      <c r="EM321" t="s">
        <v>429</v>
      </c>
      <c r="EO321" t="s">
        <v>430</v>
      </c>
      <c r="EQ321">
        <v>131072</v>
      </c>
      <c r="ER321">
        <v>5447.98</v>
      </c>
      <c r="ES321">
        <v>5262.34</v>
      </c>
      <c r="ET321">
        <v>38.340000000000003</v>
      </c>
      <c r="EU321">
        <v>6.13</v>
      </c>
      <c r="EV321">
        <v>147.30000000000001</v>
      </c>
      <c r="EW321">
        <v>16.239999999999998</v>
      </c>
      <c r="EX321">
        <v>0.51</v>
      </c>
      <c r="EY321">
        <v>0</v>
      </c>
      <c r="FQ321">
        <v>0</v>
      </c>
      <c r="FR321">
        <f t="shared" si="358"/>
        <v>0</v>
      </c>
      <c r="FS321">
        <v>0</v>
      </c>
      <c r="FT321" t="s">
        <v>1089</v>
      </c>
      <c r="FU321" t="s">
        <v>1090</v>
      </c>
      <c r="FX321">
        <v>115.2</v>
      </c>
      <c r="FY321">
        <v>70.55</v>
      </c>
      <c r="GA321" t="s">
        <v>1069</v>
      </c>
      <c r="GD321">
        <v>0</v>
      </c>
      <c r="GF321">
        <v>-1413110211</v>
      </c>
      <c r="GG321">
        <v>1</v>
      </c>
      <c r="GH321">
        <v>1</v>
      </c>
      <c r="GI321">
        <v>4</v>
      </c>
      <c r="GJ321">
        <v>0</v>
      </c>
      <c r="GK321">
        <f>ROUND(R321*(R12)/100,2)</f>
        <v>0</v>
      </c>
      <c r="GL321">
        <f t="shared" si="359"/>
        <v>0</v>
      </c>
      <c r="GM321">
        <f t="shared" si="360"/>
        <v>1841.77</v>
      </c>
      <c r="GN321">
        <f t="shared" si="361"/>
        <v>1841.77</v>
      </c>
      <c r="GO321">
        <f t="shared" si="362"/>
        <v>0</v>
      </c>
      <c r="GP321">
        <f t="shared" si="363"/>
        <v>0</v>
      </c>
      <c r="GR321">
        <v>0</v>
      </c>
      <c r="GS321">
        <v>3</v>
      </c>
      <c r="GT321">
        <v>0</v>
      </c>
      <c r="GU321" t="s">
        <v>1069</v>
      </c>
      <c r="GV321">
        <f t="shared" si="364"/>
        <v>0</v>
      </c>
      <c r="GW321">
        <v>1</v>
      </c>
      <c r="GX321">
        <f t="shared" si="365"/>
        <v>0</v>
      </c>
      <c r="HA321">
        <v>0</v>
      </c>
      <c r="HB321">
        <v>0</v>
      </c>
      <c r="HC321">
        <f t="shared" si="366"/>
        <v>0</v>
      </c>
      <c r="IK321">
        <v>0</v>
      </c>
    </row>
    <row r="322" spans="1:245">
      <c r="A322">
        <v>17</v>
      </c>
      <c r="B322">
        <v>1</v>
      </c>
      <c r="C322">
        <f ca="1">ROW(SmtRes!A695)</f>
        <v>695</v>
      </c>
      <c r="D322">
        <f ca="1">ROW(EtalonRes!A680)</f>
        <v>680</v>
      </c>
      <c r="E322" t="s">
        <v>431</v>
      </c>
      <c r="F322" t="s">
        <v>432</v>
      </c>
      <c r="G322" t="s">
        <v>433</v>
      </c>
      <c r="H322" t="s">
        <v>434</v>
      </c>
      <c r="I322">
        <f>ROUND(71.28/100,9)</f>
        <v>0.71279999999999999</v>
      </c>
      <c r="J322">
        <v>0</v>
      </c>
      <c r="O322">
        <f t="shared" si="331"/>
        <v>9053.09</v>
      </c>
      <c r="P322">
        <f t="shared" si="332"/>
        <v>5057.53</v>
      </c>
      <c r="Q322">
        <f t="shared" si="333"/>
        <v>1048.43</v>
      </c>
      <c r="R322">
        <f t="shared" si="334"/>
        <v>210.97</v>
      </c>
      <c r="S322">
        <f t="shared" si="335"/>
        <v>2947.13</v>
      </c>
      <c r="T322">
        <f t="shared" si="336"/>
        <v>0</v>
      </c>
      <c r="U322">
        <f t="shared" si="337"/>
        <v>53.773631999999985</v>
      </c>
      <c r="V322">
        <f t="shared" si="338"/>
        <v>2.7888299999999999</v>
      </c>
      <c r="W322">
        <f t="shared" si="339"/>
        <v>0</v>
      </c>
      <c r="X322">
        <f t="shared" si="340"/>
        <v>3631.82</v>
      </c>
      <c r="Y322">
        <f t="shared" si="341"/>
        <v>2242.25</v>
      </c>
      <c r="AA322">
        <v>27906248</v>
      </c>
      <c r="AB322">
        <f t="shared" si="342"/>
        <v>2078.6799999999998</v>
      </c>
      <c r="AC322">
        <f t="shared" ref="AC322:AC345" si="367">ROUND((ES322),2)</f>
        <v>1161.26</v>
      </c>
      <c r="AD322">
        <f>ROUND(((((ET322*1.25))-((EU322*1.25)))+AE322),2)</f>
        <v>240.73</v>
      </c>
      <c r="AE322">
        <f>ROUND(((EU322*1.25)),2)</f>
        <v>48.44</v>
      </c>
      <c r="AF322">
        <f>ROUND(((EV322*1.15)),2)</f>
        <v>676.69</v>
      </c>
      <c r="AG322">
        <f t="shared" si="344"/>
        <v>0</v>
      </c>
      <c r="AH322">
        <f>((EW322*1.15))</f>
        <v>75.439999999999984</v>
      </c>
      <c r="AI322">
        <f>((EX322*1.25))</f>
        <v>3.9124999999999996</v>
      </c>
      <c r="AJ322">
        <f t="shared" si="346"/>
        <v>0</v>
      </c>
      <c r="AK322">
        <v>1942.27</v>
      </c>
      <c r="AL322">
        <v>1161.26</v>
      </c>
      <c r="AM322">
        <v>192.58</v>
      </c>
      <c r="AN322">
        <v>38.75</v>
      </c>
      <c r="AO322">
        <v>588.42999999999995</v>
      </c>
      <c r="AP322">
        <v>0</v>
      </c>
      <c r="AQ322">
        <v>65.599999999999994</v>
      </c>
      <c r="AR322">
        <v>3.13</v>
      </c>
      <c r="AS322">
        <v>0</v>
      </c>
      <c r="AT322">
        <v>115</v>
      </c>
      <c r="AU322">
        <v>71</v>
      </c>
      <c r="AV322">
        <v>1</v>
      </c>
      <c r="AW322">
        <v>1</v>
      </c>
      <c r="AZ322">
        <v>6.11</v>
      </c>
      <c r="BA322">
        <v>6.11</v>
      </c>
      <c r="BB322">
        <v>6.11</v>
      </c>
      <c r="BC322">
        <v>6.11</v>
      </c>
      <c r="BD322" t="s">
        <v>1069</v>
      </c>
      <c r="BE322" t="s">
        <v>1069</v>
      </c>
      <c r="BF322" t="s">
        <v>1069</v>
      </c>
      <c r="BG322" t="s">
        <v>1069</v>
      </c>
      <c r="BH322">
        <v>0</v>
      </c>
      <c r="BI322">
        <v>1</v>
      </c>
      <c r="BJ322" t="s">
        <v>435</v>
      </c>
      <c r="BM322">
        <v>18001</v>
      </c>
      <c r="BN322">
        <v>0</v>
      </c>
      <c r="BO322" t="s">
        <v>1069</v>
      </c>
      <c r="BP322">
        <v>0</v>
      </c>
      <c r="BQ322">
        <v>2</v>
      </c>
      <c r="BR322">
        <v>0</v>
      </c>
      <c r="BS322">
        <v>6.11</v>
      </c>
      <c r="BT322">
        <v>1</v>
      </c>
      <c r="BU322">
        <v>1</v>
      </c>
      <c r="BV322">
        <v>1</v>
      </c>
      <c r="BW322">
        <v>1</v>
      </c>
      <c r="BX322">
        <v>1</v>
      </c>
      <c r="BY322" t="s">
        <v>1069</v>
      </c>
      <c r="BZ322">
        <v>128</v>
      </c>
      <c r="CA322">
        <v>83</v>
      </c>
      <c r="CE322">
        <v>0</v>
      </c>
      <c r="CF322">
        <v>0</v>
      </c>
      <c r="CG322">
        <v>0</v>
      </c>
      <c r="CM322">
        <v>0</v>
      </c>
      <c r="CN322" t="s">
        <v>359</v>
      </c>
      <c r="CO322">
        <v>0</v>
      </c>
      <c r="CP322">
        <f t="shared" si="347"/>
        <v>9053.09</v>
      </c>
      <c r="CQ322">
        <f t="shared" si="348"/>
        <v>7095.2986000000001</v>
      </c>
      <c r="CR322">
        <f t="shared" si="349"/>
        <v>1470.8603000000001</v>
      </c>
      <c r="CS322">
        <f t="shared" si="350"/>
        <v>295.96839999999997</v>
      </c>
      <c r="CT322">
        <f t="shared" si="351"/>
        <v>4134.5759000000007</v>
      </c>
      <c r="CU322">
        <f t="shared" si="352"/>
        <v>0</v>
      </c>
      <c r="CV322">
        <f t="shared" si="353"/>
        <v>75.439999999999984</v>
      </c>
      <c r="CW322">
        <f t="shared" si="354"/>
        <v>3.9124999999999996</v>
      </c>
      <c r="CX322">
        <f t="shared" si="355"/>
        <v>0</v>
      </c>
      <c r="CY322">
        <f t="shared" si="356"/>
        <v>3631.8150000000001</v>
      </c>
      <c r="CZ322">
        <f t="shared" si="357"/>
        <v>2242.2510000000002</v>
      </c>
      <c r="DC322" t="s">
        <v>1069</v>
      </c>
      <c r="DD322" t="s">
        <v>1069</v>
      </c>
      <c r="DE322" t="s">
        <v>1083</v>
      </c>
      <c r="DF322" t="s">
        <v>1083</v>
      </c>
      <c r="DG322" t="s">
        <v>1084</v>
      </c>
      <c r="DH322" t="s">
        <v>1069</v>
      </c>
      <c r="DI322" t="s">
        <v>1084</v>
      </c>
      <c r="DJ322" t="s">
        <v>1083</v>
      </c>
      <c r="DK322" t="s">
        <v>1069</v>
      </c>
      <c r="DL322" t="s">
        <v>1069</v>
      </c>
      <c r="DM322" t="s">
        <v>1069</v>
      </c>
      <c r="DN322">
        <v>0</v>
      </c>
      <c r="DO322">
        <v>0</v>
      </c>
      <c r="DP322">
        <v>1</v>
      </c>
      <c r="DQ322">
        <v>1</v>
      </c>
      <c r="DU322">
        <v>1013</v>
      </c>
      <c r="DV322" t="s">
        <v>434</v>
      </c>
      <c r="DW322" t="s">
        <v>434</v>
      </c>
      <c r="DX322">
        <v>1</v>
      </c>
      <c r="EE322">
        <v>27029052</v>
      </c>
      <c r="EF322">
        <v>2</v>
      </c>
      <c r="EG322" t="s">
        <v>1085</v>
      </c>
      <c r="EH322">
        <v>0</v>
      </c>
      <c r="EI322" t="s">
        <v>1069</v>
      </c>
      <c r="EJ322">
        <v>1</v>
      </c>
      <c r="EK322">
        <v>18001</v>
      </c>
      <c r="EL322" t="s">
        <v>428</v>
      </c>
      <c r="EM322" t="s">
        <v>429</v>
      </c>
      <c r="EO322" t="s">
        <v>1088</v>
      </c>
      <c r="EQ322">
        <v>131072</v>
      </c>
      <c r="ER322">
        <v>1942.27</v>
      </c>
      <c r="ES322">
        <v>1161.26</v>
      </c>
      <c r="ET322">
        <v>192.58</v>
      </c>
      <c r="EU322">
        <v>38.75</v>
      </c>
      <c r="EV322">
        <v>588.42999999999995</v>
      </c>
      <c r="EW322">
        <v>65.599999999999994</v>
      </c>
      <c r="EX322">
        <v>3.13</v>
      </c>
      <c r="EY322">
        <v>0</v>
      </c>
      <c r="FQ322">
        <v>0</v>
      </c>
      <c r="FR322">
        <f t="shared" si="358"/>
        <v>0</v>
      </c>
      <c r="FS322">
        <v>0</v>
      </c>
      <c r="FT322" t="s">
        <v>1089</v>
      </c>
      <c r="FU322" t="s">
        <v>1090</v>
      </c>
      <c r="FX322">
        <v>115.2</v>
      </c>
      <c r="FY322">
        <v>70.55</v>
      </c>
      <c r="GA322" t="s">
        <v>1069</v>
      </c>
      <c r="GD322">
        <v>0</v>
      </c>
      <c r="GF322">
        <v>-243626587</v>
      </c>
      <c r="GG322">
        <v>1</v>
      </c>
      <c r="GH322">
        <v>1</v>
      </c>
      <c r="GI322">
        <v>4</v>
      </c>
      <c r="GJ322">
        <v>0</v>
      </c>
      <c r="GK322">
        <f>ROUND(R322*(R12)/100,2)</f>
        <v>0</v>
      </c>
      <c r="GL322">
        <f t="shared" si="359"/>
        <v>0</v>
      </c>
      <c r="GM322">
        <f t="shared" si="360"/>
        <v>14927.16</v>
      </c>
      <c r="GN322">
        <f t="shared" si="361"/>
        <v>14927.16</v>
      </c>
      <c r="GO322">
        <f t="shared" si="362"/>
        <v>0</v>
      </c>
      <c r="GP322">
        <f t="shared" si="363"/>
        <v>0</v>
      </c>
      <c r="GR322">
        <v>0</v>
      </c>
      <c r="GS322">
        <v>3</v>
      </c>
      <c r="GT322">
        <v>0</v>
      </c>
      <c r="GU322" t="s">
        <v>1069</v>
      </c>
      <c r="GV322">
        <f t="shared" si="364"/>
        <v>0</v>
      </c>
      <c r="GW322">
        <v>1</v>
      </c>
      <c r="GX322">
        <f t="shared" si="365"/>
        <v>0</v>
      </c>
      <c r="HA322">
        <v>0</v>
      </c>
      <c r="HB322">
        <v>0</v>
      </c>
      <c r="HC322">
        <f t="shared" si="366"/>
        <v>0</v>
      </c>
      <c r="IK322">
        <v>0</v>
      </c>
    </row>
    <row r="323" spans="1:245">
      <c r="A323">
        <v>18</v>
      </c>
      <c r="B323">
        <v>1</v>
      </c>
      <c r="C323">
        <v>695</v>
      </c>
      <c r="E323" t="s">
        <v>436</v>
      </c>
      <c r="F323" t="s">
        <v>437</v>
      </c>
      <c r="G323" t="s">
        <v>438</v>
      </c>
      <c r="H323" t="s">
        <v>1519</v>
      </c>
      <c r="I323">
        <f>I322*J323</f>
        <v>36</v>
      </c>
      <c r="J323">
        <v>50.505050505050505</v>
      </c>
      <c r="O323">
        <f t="shared" si="331"/>
        <v>330751.65000000002</v>
      </c>
      <c r="P323">
        <f t="shared" si="332"/>
        <v>330751.65000000002</v>
      </c>
      <c r="Q323">
        <f t="shared" si="333"/>
        <v>0</v>
      </c>
      <c r="R323">
        <f t="shared" si="334"/>
        <v>0</v>
      </c>
      <c r="S323">
        <f t="shared" si="335"/>
        <v>0</v>
      </c>
      <c r="T323">
        <f t="shared" si="336"/>
        <v>0</v>
      </c>
      <c r="U323">
        <f t="shared" si="337"/>
        <v>0</v>
      </c>
      <c r="V323">
        <f t="shared" si="338"/>
        <v>0</v>
      </c>
      <c r="W323">
        <f t="shared" si="339"/>
        <v>0</v>
      </c>
      <c r="X323">
        <f t="shared" si="340"/>
        <v>0</v>
      </c>
      <c r="Y323">
        <f t="shared" si="341"/>
        <v>0</v>
      </c>
      <c r="AA323">
        <v>27906248</v>
      </c>
      <c r="AB323">
        <f t="shared" si="342"/>
        <v>1503.69</v>
      </c>
      <c r="AC323">
        <f t="shared" si="367"/>
        <v>1503.69</v>
      </c>
      <c r="AD323">
        <f>ROUND((((ET323)-(EU323))+AE323),2)</f>
        <v>0</v>
      </c>
      <c r="AE323">
        <f>ROUND((EU323),2)</f>
        <v>0</v>
      </c>
      <c r="AF323">
        <f>ROUND((EV323),2)</f>
        <v>0</v>
      </c>
      <c r="AG323">
        <f t="shared" si="344"/>
        <v>0</v>
      </c>
      <c r="AH323">
        <f>(EW323)</f>
        <v>0</v>
      </c>
      <c r="AI323">
        <f>(EX323)</f>
        <v>0</v>
      </c>
      <c r="AJ323">
        <f t="shared" si="346"/>
        <v>0</v>
      </c>
      <c r="AK323">
        <v>1503.69</v>
      </c>
      <c r="AL323">
        <v>1503.69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115</v>
      </c>
      <c r="AU323">
        <v>71</v>
      </c>
      <c r="AV323">
        <v>1</v>
      </c>
      <c r="AW323">
        <v>1</v>
      </c>
      <c r="AZ323">
        <v>6.11</v>
      </c>
      <c r="BA323">
        <v>1</v>
      </c>
      <c r="BB323">
        <v>1</v>
      </c>
      <c r="BC323">
        <v>6.11</v>
      </c>
      <c r="BD323" t="s">
        <v>1069</v>
      </c>
      <c r="BE323" t="s">
        <v>1069</v>
      </c>
      <c r="BF323" t="s">
        <v>1069</v>
      </c>
      <c r="BG323" t="s">
        <v>1069</v>
      </c>
      <c r="BH323">
        <v>3</v>
      </c>
      <c r="BI323">
        <v>1</v>
      </c>
      <c r="BJ323" t="s">
        <v>439</v>
      </c>
      <c r="BM323">
        <v>18001</v>
      </c>
      <c r="BN323">
        <v>0</v>
      </c>
      <c r="BO323" t="s">
        <v>1069</v>
      </c>
      <c r="BP323">
        <v>0</v>
      </c>
      <c r="BQ323">
        <v>2</v>
      </c>
      <c r="BR323">
        <v>0</v>
      </c>
      <c r="BS323">
        <v>1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1069</v>
      </c>
      <c r="BZ323">
        <v>128</v>
      </c>
      <c r="CA323">
        <v>83</v>
      </c>
      <c r="CE323">
        <v>0</v>
      </c>
      <c r="CF323">
        <v>0</v>
      </c>
      <c r="CG323">
        <v>0</v>
      </c>
      <c r="CM323">
        <v>0</v>
      </c>
      <c r="CN323" t="s">
        <v>1069</v>
      </c>
      <c r="CO323">
        <v>0</v>
      </c>
      <c r="CP323">
        <f t="shared" si="347"/>
        <v>330751.65000000002</v>
      </c>
      <c r="CQ323">
        <f t="shared" si="348"/>
        <v>9187.545900000001</v>
      </c>
      <c r="CR323">
        <f t="shared" si="349"/>
        <v>0</v>
      </c>
      <c r="CS323">
        <f t="shared" si="350"/>
        <v>0</v>
      </c>
      <c r="CT323">
        <f t="shared" si="351"/>
        <v>0</v>
      </c>
      <c r="CU323">
        <f t="shared" si="352"/>
        <v>0</v>
      </c>
      <c r="CV323">
        <f t="shared" si="353"/>
        <v>0</v>
      </c>
      <c r="CW323">
        <f t="shared" si="354"/>
        <v>0</v>
      </c>
      <c r="CX323">
        <f t="shared" si="355"/>
        <v>0</v>
      </c>
      <c r="CY323">
        <f t="shared" si="356"/>
        <v>0</v>
      </c>
      <c r="CZ323">
        <f t="shared" si="357"/>
        <v>0</v>
      </c>
      <c r="DC323" t="s">
        <v>1069</v>
      </c>
      <c r="DD323" t="s">
        <v>1069</v>
      </c>
      <c r="DE323" t="s">
        <v>1069</v>
      </c>
      <c r="DF323" t="s">
        <v>1069</v>
      </c>
      <c r="DG323" t="s">
        <v>1069</v>
      </c>
      <c r="DH323" t="s">
        <v>1069</v>
      </c>
      <c r="DI323" t="s">
        <v>1069</v>
      </c>
      <c r="DJ323" t="s">
        <v>1069</v>
      </c>
      <c r="DK323" t="s">
        <v>1069</v>
      </c>
      <c r="DL323" t="s">
        <v>1069</v>
      </c>
      <c r="DM323" t="s">
        <v>1069</v>
      </c>
      <c r="DN323">
        <v>0</v>
      </c>
      <c r="DO323">
        <v>0</v>
      </c>
      <c r="DP323">
        <v>1</v>
      </c>
      <c r="DQ323">
        <v>1</v>
      </c>
      <c r="DU323">
        <v>1010</v>
      </c>
      <c r="DV323" t="s">
        <v>1519</v>
      </c>
      <c r="DW323" t="s">
        <v>1519</v>
      </c>
      <c r="DX323">
        <v>1</v>
      </c>
      <c r="EE323">
        <v>27029052</v>
      </c>
      <c r="EF323">
        <v>2</v>
      </c>
      <c r="EG323" t="s">
        <v>1085</v>
      </c>
      <c r="EH323">
        <v>0</v>
      </c>
      <c r="EI323" t="s">
        <v>1069</v>
      </c>
      <c r="EJ323">
        <v>1</v>
      </c>
      <c r="EK323">
        <v>18001</v>
      </c>
      <c r="EL323" t="s">
        <v>428</v>
      </c>
      <c r="EM323" t="s">
        <v>429</v>
      </c>
      <c r="EO323" t="s">
        <v>1069</v>
      </c>
      <c r="EQ323">
        <v>0</v>
      </c>
      <c r="ER323">
        <v>1503.69</v>
      </c>
      <c r="ES323">
        <v>1503.69</v>
      </c>
      <c r="ET323">
        <v>0</v>
      </c>
      <c r="EU323">
        <v>0</v>
      </c>
      <c r="EV323">
        <v>0</v>
      </c>
      <c r="EW323">
        <v>0</v>
      </c>
      <c r="EX323">
        <v>0</v>
      </c>
      <c r="FQ323">
        <v>0</v>
      </c>
      <c r="FR323">
        <f t="shared" si="358"/>
        <v>0</v>
      </c>
      <c r="FS323">
        <v>0</v>
      </c>
      <c r="FT323" t="s">
        <v>1089</v>
      </c>
      <c r="FU323" t="s">
        <v>1090</v>
      </c>
      <c r="FX323">
        <v>115.2</v>
      </c>
      <c r="FY323">
        <v>70.55</v>
      </c>
      <c r="GA323" t="s">
        <v>1069</v>
      </c>
      <c r="GD323">
        <v>0</v>
      </c>
      <c r="GF323">
        <v>-777592704</v>
      </c>
      <c r="GG323">
        <v>1</v>
      </c>
      <c r="GH323">
        <v>1</v>
      </c>
      <c r="GI323">
        <v>4</v>
      </c>
      <c r="GJ323">
        <v>0</v>
      </c>
      <c r="GK323">
        <f>ROUND(R323*(R12)/100,2)</f>
        <v>0</v>
      </c>
      <c r="GL323">
        <f t="shared" si="359"/>
        <v>0</v>
      </c>
      <c r="GM323">
        <f t="shared" si="360"/>
        <v>330751.65000000002</v>
      </c>
      <c r="GN323">
        <f t="shared" si="361"/>
        <v>330751.65000000002</v>
      </c>
      <c r="GO323">
        <f t="shared" si="362"/>
        <v>0</v>
      </c>
      <c r="GP323">
        <f t="shared" si="363"/>
        <v>0</v>
      </c>
      <c r="GR323">
        <v>0</v>
      </c>
      <c r="GS323">
        <v>3</v>
      </c>
      <c r="GT323">
        <v>0</v>
      </c>
      <c r="GU323" t="s">
        <v>1069</v>
      </c>
      <c r="GV323">
        <f t="shared" si="364"/>
        <v>0</v>
      </c>
      <c r="GW323">
        <v>1</v>
      </c>
      <c r="GX323">
        <f t="shared" si="365"/>
        <v>0</v>
      </c>
      <c r="HA323">
        <v>0</v>
      </c>
      <c r="HB323">
        <v>0</v>
      </c>
      <c r="HC323">
        <f t="shared" si="366"/>
        <v>0</v>
      </c>
      <c r="IK323">
        <v>0</v>
      </c>
    </row>
    <row r="324" spans="1:245">
      <c r="A324">
        <v>18</v>
      </c>
      <c r="B324">
        <v>1</v>
      </c>
      <c r="C324">
        <v>693</v>
      </c>
      <c r="E324" t="s">
        <v>440</v>
      </c>
      <c r="F324" t="s">
        <v>441</v>
      </c>
      <c r="G324" t="s">
        <v>442</v>
      </c>
      <c r="H324" t="s">
        <v>185</v>
      </c>
      <c r="I324">
        <f>I322*J324</f>
        <v>0.6</v>
      </c>
      <c r="J324">
        <v>0.84175084175084169</v>
      </c>
      <c r="O324">
        <f t="shared" si="331"/>
        <v>108.51</v>
      </c>
      <c r="P324">
        <f t="shared" si="332"/>
        <v>108.51</v>
      </c>
      <c r="Q324">
        <f t="shared" si="333"/>
        <v>0</v>
      </c>
      <c r="R324">
        <f t="shared" si="334"/>
        <v>0</v>
      </c>
      <c r="S324">
        <f t="shared" si="335"/>
        <v>0</v>
      </c>
      <c r="T324">
        <f t="shared" si="336"/>
        <v>0</v>
      </c>
      <c r="U324">
        <f t="shared" si="337"/>
        <v>0</v>
      </c>
      <c r="V324">
        <f t="shared" si="338"/>
        <v>0</v>
      </c>
      <c r="W324">
        <f t="shared" si="339"/>
        <v>0</v>
      </c>
      <c r="X324">
        <f t="shared" si="340"/>
        <v>0</v>
      </c>
      <c r="Y324">
        <f t="shared" si="341"/>
        <v>0</v>
      </c>
      <c r="AA324">
        <v>27906248</v>
      </c>
      <c r="AB324">
        <f t="shared" si="342"/>
        <v>29.6</v>
      </c>
      <c r="AC324">
        <f t="shared" si="367"/>
        <v>29.6</v>
      </c>
      <c r="AD324">
        <f>ROUND((((ET324)-(EU324))+AE324),2)</f>
        <v>0</v>
      </c>
      <c r="AE324">
        <f>ROUND((EU324),2)</f>
        <v>0</v>
      </c>
      <c r="AF324">
        <f>ROUND((EV324),2)</f>
        <v>0</v>
      </c>
      <c r="AG324">
        <f t="shared" si="344"/>
        <v>0</v>
      </c>
      <c r="AH324">
        <f>(EW324)</f>
        <v>0</v>
      </c>
      <c r="AI324">
        <f>(EX324)</f>
        <v>0</v>
      </c>
      <c r="AJ324">
        <f t="shared" si="346"/>
        <v>0</v>
      </c>
      <c r="AK324">
        <v>29.6</v>
      </c>
      <c r="AL324">
        <v>29.6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115</v>
      </c>
      <c r="AU324">
        <v>71</v>
      </c>
      <c r="AV324">
        <v>1</v>
      </c>
      <c r="AW324">
        <v>1</v>
      </c>
      <c r="AZ324">
        <v>6.11</v>
      </c>
      <c r="BA324">
        <v>1</v>
      </c>
      <c r="BB324">
        <v>1</v>
      </c>
      <c r="BC324">
        <v>6.11</v>
      </c>
      <c r="BD324" t="s">
        <v>1069</v>
      </c>
      <c r="BE324" t="s">
        <v>1069</v>
      </c>
      <c r="BF324" t="s">
        <v>1069</v>
      </c>
      <c r="BG324" t="s">
        <v>1069</v>
      </c>
      <c r="BH324">
        <v>3</v>
      </c>
      <c r="BI324">
        <v>1</v>
      </c>
      <c r="BJ324" t="s">
        <v>443</v>
      </c>
      <c r="BM324">
        <v>18001</v>
      </c>
      <c r="BN324">
        <v>0</v>
      </c>
      <c r="BO324" t="s">
        <v>1069</v>
      </c>
      <c r="BP324">
        <v>0</v>
      </c>
      <c r="BQ324">
        <v>2</v>
      </c>
      <c r="BR324">
        <v>0</v>
      </c>
      <c r="BS324">
        <v>1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1069</v>
      </c>
      <c r="BZ324">
        <v>128</v>
      </c>
      <c r="CA324">
        <v>83</v>
      </c>
      <c r="CE324">
        <v>0</v>
      </c>
      <c r="CF324">
        <v>0</v>
      </c>
      <c r="CG324">
        <v>0</v>
      </c>
      <c r="CM324">
        <v>0</v>
      </c>
      <c r="CN324" t="s">
        <v>1069</v>
      </c>
      <c r="CO324">
        <v>0</v>
      </c>
      <c r="CP324">
        <f t="shared" si="347"/>
        <v>108.51</v>
      </c>
      <c r="CQ324">
        <f t="shared" si="348"/>
        <v>180.85600000000002</v>
      </c>
      <c r="CR324">
        <f t="shared" si="349"/>
        <v>0</v>
      </c>
      <c r="CS324">
        <f t="shared" si="350"/>
        <v>0</v>
      </c>
      <c r="CT324">
        <f t="shared" si="351"/>
        <v>0</v>
      </c>
      <c r="CU324">
        <f t="shared" si="352"/>
        <v>0</v>
      </c>
      <c r="CV324">
        <f t="shared" si="353"/>
        <v>0</v>
      </c>
      <c r="CW324">
        <f t="shared" si="354"/>
        <v>0</v>
      </c>
      <c r="CX324">
        <f t="shared" si="355"/>
        <v>0</v>
      </c>
      <c r="CY324">
        <f t="shared" si="356"/>
        <v>0</v>
      </c>
      <c r="CZ324">
        <f t="shared" si="357"/>
        <v>0</v>
      </c>
      <c r="DC324" t="s">
        <v>1069</v>
      </c>
      <c r="DD324" t="s">
        <v>1069</v>
      </c>
      <c r="DE324" t="s">
        <v>1069</v>
      </c>
      <c r="DF324" t="s">
        <v>1069</v>
      </c>
      <c r="DG324" t="s">
        <v>1069</v>
      </c>
      <c r="DH324" t="s">
        <v>1069</v>
      </c>
      <c r="DI324" t="s">
        <v>1069</v>
      </c>
      <c r="DJ324" t="s">
        <v>1069</v>
      </c>
      <c r="DK324" t="s">
        <v>1069</v>
      </c>
      <c r="DL324" t="s">
        <v>1069</v>
      </c>
      <c r="DM324" t="s">
        <v>1069</v>
      </c>
      <c r="DN324">
        <v>0</v>
      </c>
      <c r="DO324">
        <v>0</v>
      </c>
      <c r="DP324">
        <v>1</v>
      </c>
      <c r="DQ324">
        <v>1</v>
      </c>
      <c r="DU324">
        <v>1010</v>
      </c>
      <c r="DV324" t="s">
        <v>185</v>
      </c>
      <c r="DW324" t="s">
        <v>185</v>
      </c>
      <c r="DX324">
        <v>100</v>
      </c>
      <c r="EE324">
        <v>27029052</v>
      </c>
      <c r="EF324">
        <v>2</v>
      </c>
      <c r="EG324" t="s">
        <v>1085</v>
      </c>
      <c r="EH324">
        <v>0</v>
      </c>
      <c r="EI324" t="s">
        <v>1069</v>
      </c>
      <c r="EJ324">
        <v>1</v>
      </c>
      <c r="EK324">
        <v>18001</v>
      </c>
      <c r="EL324" t="s">
        <v>428</v>
      </c>
      <c r="EM324" t="s">
        <v>429</v>
      </c>
      <c r="EO324" t="s">
        <v>1069</v>
      </c>
      <c r="EQ324">
        <v>0</v>
      </c>
      <c r="ER324">
        <v>29.6</v>
      </c>
      <c r="ES324">
        <v>29.6</v>
      </c>
      <c r="ET324">
        <v>0</v>
      </c>
      <c r="EU324">
        <v>0</v>
      </c>
      <c r="EV324">
        <v>0</v>
      </c>
      <c r="EW324">
        <v>0</v>
      </c>
      <c r="EX324">
        <v>0</v>
      </c>
      <c r="FQ324">
        <v>0</v>
      </c>
      <c r="FR324">
        <f t="shared" si="358"/>
        <v>0</v>
      </c>
      <c r="FS324">
        <v>0</v>
      </c>
      <c r="FT324" t="s">
        <v>1089</v>
      </c>
      <c r="FU324" t="s">
        <v>1090</v>
      </c>
      <c r="FX324">
        <v>115.2</v>
      </c>
      <c r="FY324">
        <v>70.55</v>
      </c>
      <c r="GA324" t="s">
        <v>1069</v>
      </c>
      <c r="GD324">
        <v>0</v>
      </c>
      <c r="GF324">
        <v>-1390362517</v>
      </c>
      <c r="GG324">
        <v>1</v>
      </c>
      <c r="GH324">
        <v>1</v>
      </c>
      <c r="GI324">
        <v>4</v>
      </c>
      <c r="GJ324">
        <v>0</v>
      </c>
      <c r="GK324">
        <f>ROUND(R324*(R12)/100,2)</f>
        <v>0</v>
      </c>
      <c r="GL324">
        <f t="shared" si="359"/>
        <v>0</v>
      </c>
      <c r="GM324">
        <f t="shared" si="360"/>
        <v>108.51</v>
      </c>
      <c r="GN324">
        <f t="shared" si="361"/>
        <v>108.51</v>
      </c>
      <c r="GO324">
        <f t="shared" si="362"/>
        <v>0</v>
      </c>
      <c r="GP324">
        <f t="shared" si="363"/>
        <v>0</v>
      </c>
      <c r="GR324">
        <v>0</v>
      </c>
      <c r="GS324">
        <v>3</v>
      </c>
      <c r="GT324">
        <v>0</v>
      </c>
      <c r="GU324" t="s">
        <v>1069</v>
      </c>
      <c r="GV324">
        <f t="shared" si="364"/>
        <v>0</v>
      </c>
      <c r="GW324">
        <v>1</v>
      </c>
      <c r="GX324">
        <f t="shared" si="365"/>
        <v>0</v>
      </c>
      <c r="HA324">
        <v>0</v>
      </c>
      <c r="HB324">
        <v>0</v>
      </c>
      <c r="HC324">
        <f t="shared" si="366"/>
        <v>0</v>
      </c>
      <c r="IK324">
        <v>0</v>
      </c>
    </row>
    <row r="325" spans="1:245">
      <c r="A325">
        <v>17</v>
      </c>
      <c r="B325">
        <v>1</v>
      </c>
      <c r="C325">
        <f ca="1">ROW(SmtRes!A704)</f>
        <v>704</v>
      </c>
      <c r="D325">
        <f ca="1">ROW(EtalonRes!A689)</f>
        <v>689</v>
      </c>
      <c r="E325" t="s">
        <v>444</v>
      </c>
      <c r="F325" t="s">
        <v>445</v>
      </c>
      <c r="G325" t="s">
        <v>446</v>
      </c>
      <c r="H325" t="s">
        <v>810</v>
      </c>
      <c r="I325">
        <v>76</v>
      </c>
      <c r="J325">
        <v>0</v>
      </c>
      <c r="O325">
        <f t="shared" si="331"/>
        <v>20859.060000000001</v>
      </c>
      <c r="P325">
        <f t="shared" si="332"/>
        <v>11706.52</v>
      </c>
      <c r="Q325">
        <f t="shared" si="333"/>
        <v>2033.9</v>
      </c>
      <c r="R325">
        <f t="shared" si="334"/>
        <v>69.650000000000006</v>
      </c>
      <c r="S325">
        <f t="shared" si="335"/>
        <v>7118.64</v>
      </c>
      <c r="T325">
        <f t="shared" si="336"/>
        <v>0</v>
      </c>
      <c r="U325">
        <f t="shared" si="337"/>
        <v>128.47799999999998</v>
      </c>
      <c r="V325">
        <f t="shared" si="338"/>
        <v>0.95000000000000007</v>
      </c>
      <c r="W325">
        <f t="shared" si="339"/>
        <v>0</v>
      </c>
      <c r="X325">
        <f t="shared" si="340"/>
        <v>8266.5300000000007</v>
      </c>
      <c r="Y325">
        <f t="shared" si="341"/>
        <v>5103.6899999999996</v>
      </c>
      <c r="AA325">
        <v>27906248</v>
      </c>
      <c r="AB325">
        <f t="shared" si="342"/>
        <v>44.92</v>
      </c>
      <c r="AC325">
        <f t="shared" si="367"/>
        <v>25.21</v>
      </c>
      <c r="AD325">
        <f>ROUND(((((ET325*1.25))-((EU325*1.25)))+AE325),2)</f>
        <v>4.38</v>
      </c>
      <c r="AE325">
        <f>ROUND(((EU325*1.25)),2)</f>
        <v>0.15</v>
      </c>
      <c r="AF325">
        <f>ROUND(((EV325*1.15)),2)</f>
        <v>15.33</v>
      </c>
      <c r="AG325">
        <f t="shared" si="344"/>
        <v>0</v>
      </c>
      <c r="AH325">
        <f>((EW325*1.15))</f>
        <v>1.6904999999999999</v>
      </c>
      <c r="AI325">
        <f>((EX325*1.25))</f>
        <v>1.2500000000000001E-2</v>
      </c>
      <c r="AJ325">
        <f t="shared" si="346"/>
        <v>0</v>
      </c>
      <c r="AK325">
        <v>42.04</v>
      </c>
      <c r="AL325">
        <v>25.21</v>
      </c>
      <c r="AM325">
        <v>3.5</v>
      </c>
      <c r="AN325">
        <v>0.12</v>
      </c>
      <c r="AO325">
        <v>13.33</v>
      </c>
      <c r="AP325">
        <v>0</v>
      </c>
      <c r="AQ325">
        <v>1.47</v>
      </c>
      <c r="AR325">
        <v>0.01</v>
      </c>
      <c r="AS325">
        <v>0</v>
      </c>
      <c r="AT325">
        <v>115</v>
      </c>
      <c r="AU325">
        <v>71</v>
      </c>
      <c r="AV325">
        <v>1</v>
      </c>
      <c r="AW325">
        <v>1</v>
      </c>
      <c r="AZ325">
        <v>6.11</v>
      </c>
      <c r="BA325">
        <v>6.11</v>
      </c>
      <c r="BB325">
        <v>6.11</v>
      </c>
      <c r="BC325">
        <v>6.11</v>
      </c>
      <c r="BD325" t="s">
        <v>1069</v>
      </c>
      <c r="BE325" t="s">
        <v>1069</v>
      </c>
      <c r="BF325" t="s">
        <v>1069</v>
      </c>
      <c r="BG325" t="s">
        <v>1069</v>
      </c>
      <c r="BH325">
        <v>0</v>
      </c>
      <c r="BI325">
        <v>1</v>
      </c>
      <c r="BJ325" t="s">
        <v>447</v>
      </c>
      <c r="BM325">
        <v>16001</v>
      </c>
      <c r="BN325">
        <v>0</v>
      </c>
      <c r="BO325" t="s">
        <v>1069</v>
      </c>
      <c r="BP325">
        <v>0</v>
      </c>
      <c r="BQ325">
        <v>2</v>
      </c>
      <c r="BR325">
        <v>0</v>
      </c>
      <c r="BS325">
        <v>6.11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1069</v>
      </c>
      <c r="BZ325">
        <v>128</v>
      </c>
      <c r="CA325">
        <v>83</v>
      </c>
      <c r="CE325">
        <v>0</v>
      </c>
      <c r="CF325">
        <v>0</v>
      </c>
      <c r="CG325">
        <v>0</v>
      </c>
      <c r="CM325">
        <v>0</v>
      </c>
      <c r="CN325" t="s">
        <v>359</v>
      </c>
      <c r="CO325">
        <v>0</v>
      </c>
      <c r="CP325">
        <f t="shared" si="347"/>
        <v>20859.060000000001</v>
      </c>
      <c r="CQ325">
        <f t="shared" si="348"/>
        <v>154.03310000000002</v>
      </c>
      <c r="CR325">
        <f t="shared" si="349"/>
        <v>26.761800000000001</v>
      </c>
      <c r="CS325">
        <f t="shared" si="350"/>
        <v>0.91649999999999998</v>
      </c>
      <c r="CT325">
        <f t="shared" si="351"/>
        <v>93.666300000000007</v>
      </c>
      <c r="CU325">
        <f t="shared" si="352"/>
        <v>0</v>
      </c>
      <c r="CV325">
        <f t="shared" si="353"/>
        <v>1.6904999999999999</v>
      </c>
      <c r="CW325">
        <f t="shared" si="354"/>
        <v>1.2500000000000001E-2</v>
      </c>
      <c r="CX325">
        <f t="shared" si="355"/>
        <v>0</v>
      </c>
      <c r="CY325">
        <f t="shared" si="356"/>
        <v>8266.5334999999995</v>
      </c>
      <c r="CZ325">
        <f t="shared" si="357"/>
        <v>5103.6859000000004</v>
      </c>
      <c r="DC325" t="s">
        <v>1069</v>
      </c>
      <c r="DD325" t="s">
        <v>1069</v>
      </c>
      <c r="DE325" t="s">
        <v>1083</v>
      </c>
      <c r="DF325" t="s">
        <v>1083</v>
      </c>
      <c r="DG325" t="s">
        <v>1084</v>
      </c>
      <c r="DH325" t="s">
        <v>1069</v>
      </c>
      <c r="DI325" t="s">
        <v>1084</v>
      </c>
      <c r="DJ325" t="s">
        <v>1083</v>
      </c>
      <c r="DK325" t="s">
        <v>1069</v>
      </c>
      <c r="DL325" t="s">
        <v>1069</v>
      </c>
      <c r="DM325" t="s">
        <v>1069</v>
      </c>
      <c r="DN325">
        <v>0</v>
      </c>
      <c r="DO325">
        <v>0</v>
      </c>
      <c r="DP325">
        <v>1</v>
      </c>
      <c r="DQ325">
        <v>1</v>
      </c>
      <c r="DU325">
        <v>1013</v>
      </c>
      <c r="DV325" t="s">
        <v>810</v>
      </c>
      <c r="DW325" t="s">
        <v>810</v>
      </c>
      <c r="DX325">
        <v>1</v>
      </c>
      <c r="EE325">
        <v>27029050</v>
      </c>
      <c r="EF325">
        <v>2</v>
      </c>
      <c r="EG325" t="s">
        <v>1085</v>
      </c>
      <c r="EH325">
        <v>0</v>
      </c>
      <c r="EI325" t="s">
        <v>1069</v>
      </c>
      <c r="EJ325">
        <v>1</v>
      </c>
      <c r="EK325">
        <v>16001</v>
      </c>
      <c r="EL325" t="s">
        <v>448</v>
      </c>
      <c r="EM325" t="s">
        <v>449</v>
      </c>
      <c r="EO325" t="s">
        <v>1088</v>
      </c>
      <c r="EQ325">
        <v>131072</v>
      </c>
      <c r="ER325">
        <v>42.04</v>
      </c>
      <c r="ES325">
        <v>25.21</v>
      </c>
      <c r="ET325">
        <v>3.5</v>
      </c>
      <c r="EU325">
        <v>0.12</v>
      </c>
      <c r="EV325">
        <v>13.33</v>
      </c>
      <c r="EW325">
        <v>1.47</v>
      </c>
      <c r="EX325">
        <v>0.01</v>
      </c>
      <c r="EY325">
        <v>0</v>
      </c>
      <c r="FQ325">
        <v>0</v>
      </c>
      <c r="FR325">
        <f t="shared" si="358"/>
        <v>0</v>
      </c>
      <c r="FS325">
        <v>0</v>
      </c>
      <c r="FT325" t="s">
        <v>1089</v>
      </c>
      <c r="FU325" t="s">
        <v>1090</v>
      </c>
      <c r="FX325">
        <v>115.2</v>
      </c>
      <c r="FY325">
        <v>70.55</v>
      </c>
      <c r="GA325" t="s">
        <v>1069</v>
      </c>
      <c r="GD325">
        <v>0</v>
      </c>
      <c r="GF325">
        <v>1420229388</v>
      </c>
      <c r="GG325">
        <v>1</v>
      </c>
      <c r="GH325">
        <v>1</v>
      </c>
      <c r="GI325">
        <v>4</v>
      </c>
      <c r="GJ325">
        <v>0</v>
      </c>
      <c r="GK325">
        <f>ROUND(R325*(R12)/100,2)</f>
        <v>0</v>
      </c>
      <c r="GL325">
        <f t="shared" si="359"/>
        <v>0</v>
      </c>
      <c r="GM325">
        <f t="shared" si="360"/>
        <v>34229.279999999999</v>
      </c>
      <c r="GN325">
        <f t="shared" si="361"/>
        <v>34229.279999999999</v>
      </c>
      <c r="GO325">
        <f t="shared" si="362"/>
        <v>0</v>
      </c>
      <c r="GP325">
        <f t="shared" si="363"/>
        <v>0</v>
      </c>
      <c r="GR325">
        <v>0</v>
      </c>
      <c r="GS325">
        <v>3</v>
      </c>
      <c r="GT325">
        <v>0</v>
      </c>
      <c r="GU325" t="s">
        <v>1069</v>
      </c>
      <c r="GV325">
        <f t="shared" si="364"/>
        <v>0</v>
      </c>
      <c r="GW325">
        <v>1</v>
      </c>
      <c r="GX325">
        <f t="shared" si="365"/>
        <v>0</v>
      </c>
      <c r="HA325">
        <v>0</v>
      </c>
      <c r="HB325">
        <v>0</v>
      </c>
      <c r="HC325">
        <f t="shared" si="366"/>
        <v>0</v>
      </c>
      <c r="IK325">
        <v>0</v>
      </c>
    </row>
    <row r="326" spans="1:245">
      <c r="A326">
        <v>18</v>
      </c>
      <c r="B326">
        <v>1</v>
      </c>
      <c r="C326">
        <v>703</v>
      </c>
      <c r="E326" t="s">
        <v>450</v>
      </c>
      <c r="F326" t="s">
        <v>451</v>
      </c>
      <c r="G326" t="s">
        <v>452</v>
      </c>
      <c r="H326" t="s">
        <v>1519</v>
      </c>
      <c r="I326">
        <f>I325*J326</f>
        <v>74</v>
      </c>
      <c r="J326">
        <v>0.97368421052631582</v>
      </c>
      <c r="O326">
        <f t="shared" si="331"/>
        <v>24745.62</v>
      </c>
      <c r="P326">
        <f t="shared" si="332"/>
        <v>24745.62</v>
      </c>
      <c r="Q326">
        <f t="shared" si="333"/>
        <v>0</v>
      </c>
      <c r="R326">
        <f t="shared" si="334"/>
        <v>0</v>
      </c>
      <c r="S326">
        <f t="shared" si="335"/>
        <v>0</v>
      </c>
      <c r="T326">
        <f t="shared" si="336"/>
        <v>0</v>
      </c>
      <c r="U326">
        <f t="shared" si="337"/>
        <v>0</v>
      </c>
      <c r="V326">
        <f t="shared" si="338"/>
        <v>0</v>
      </c>
      <c r="W326">
        <f t="shared" si="339"/>
        <v>0</v>
      </c>
      <c r="X326">
        <f t="shared" si="340"/>
        <v>0</v>
      </c>
      <c r="Y326">
        <f t="shared" si="341"/>
        <v>0</v>
      </c>
      <c r="AA326">
        <v>27906248</v>
      </c>
      <c r="AB326">
        <f t="shared" si="342"/>
        <v>54.73</v>
      </c>
      <c r="AC326">
        <f t="shared" si="367"/>
        <v>54.73</v>
      </c>
      <c r="AD326">
        <f>ROUND((((ET326)-(EU326))+AE326),2)</f>
        <v>0</v>
      </c>
      <c r="AE326">
        <f>ROUND((EU326),2)</f>
        <v>0</v>
      </c>
      <c r="AF326">
        <f>ROUND((EV326),2)</f>
        <v>0</v>
      </c>
      <c r="AG326">
        <f t="shared" si="344"/>
        <v>0</v>
      </c>
      <c r="AH326">
        <f>(EW326)</f>
        <v>0</v>
      </c>
      <c r="AI326">
        <f>(EX326)</f>
        <v>0</v>
      </c>
      <c r="AJ326">
        <f t="shared" si="346"/>
        <v>0</v>
      </c>
      <c r="AK326">
        <v>54.73</v>
      </c>
      <c r="AL326">
        <v>54.73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115</v>
      </c>
      <c r="AU326">
        <v>71</v>
      </c>
      <c r="AV326">
        <v>1</v>
      </c>
      <c r="AW326">
        <v>1</v>
      </c>
      <c r="AZ326">
        <v>6.11</v>
      </c>
      <c r="BA326">
        <v>1</v>
      </c>
      <c r="BB326">
        <v>1</v>
      </c>
      <c r="BC326">
        <v>6.11</v>
      </c>
      <c r="BD326" t="s">
        <v>1069</v>
      </c>
      <c r="BE326" t="s">
        <v>1069</v>
      </c>
      <c r="BF326" t="s">
        <v>1069</v>
      </c>
      <c r="BG326" t="s">
        <v>1069</v>
      </c>
      <c r="BH326">
        <v>3</v>
      </c>
      <c r="BI326">
        <v>1</v>
      </c>
      <c r="BJ326" t="s">
        <v>453</v>
      </c>
      <c r="BM326">
        <v>16001</v>
      </c>
      <c r="BN326">
        <v>0</v>
      </c>
      <c r="BO326" t="s">
        <v>1069</v>
      </c>
      <c r="BP326">
        <v>0</v>
      </c>
      <c r="BQ326">
        <v>2</v>
      </c>
      <c r="BR326">
        <v>0</v>
      </c>
      <c r="BS326">
        <v>1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1069</v>
      </c>
      <c r="BZ326">
        <v>128</v>
      </c>
      <c r="CA326">
        <v>83</v>
      </c>
      <c r="CE326">
        <v>0</v>
      </c>
      <c r="CF326">
        <v>0</v>
      </c>
      <c r="CG326">
        <v>0</v>
      </c>
      <c r="CM326">
        <v>0</v>
      </c>
      <c r="CN326" t="s">
        <v>1069</v>
      </c>
      <c r="CO326">
        <v>0</v>
      </c>
      <c r="CP326">
        <f t="shared" si="347"/>
        <v>24745.62</v>
      </c>
      <c r="CQ326">
        <f t="shared" si="348"/>
        <v>334.40030000000002</v>
      </c>
      <c r="CR326">
        <f t="shared" si="349"/>
        <v>0</v>
      </c>
      <c r="CS326">
        <f t="shared" si="350"/>
        <v>0</v>
      </c>
      <c r="CT326">
        <f t="shared" si="351"/>
        <v>0</v>
      </c>
      <c r="CU326">
        <f t="shared" si="352"/>
        <v>0</v>
      </c>
      <c r="CV326">
        <f t="shared" si="353"/>
        <v>0</v>
      </c>
      <c r="CW326">
        <f t="shared" si="354"/>
        <v>0</v>
      </c>
      <c r="CX326">
        <f t="shared" si="355"/>
        <v>0</v>
      </c>
      <c r="CY326">
        <f t="shared" si="356"/>
        <v>0</v>
      </c>
      <c r="CZ326">
        <f t="shared" si="357"/>
        <v>0</v>
      </c>
      <c r="DC326" t="s">
        <v>1069</v>
      </c>
      <c r="DD326" t="s">
        <v>1069</v>
      </c>
      <c r="DE326" t="s">
        <v>1069</v>
      </c>
      <c r="DF326" t="s">
        <v>1069</v>
      </c>
      <c r="DG326" t="s">
        <v>1069</v>
      </c>
      <c r="DH326" t="s">
        <v>1069</v>
      </c>
      <c r="DI326" t="s">
        <v>1069</v>
      </c>
      <c r="DJ326" t="s">
        <v>1069</v>
      </c>
      <c r="DK326" t="s">
        <v>1069</v>
      </c>
      <c r="DL326" t="s">
        <v>1069</v>
      </c>
      <c r="DM326" t="s">
        <v>1069</v>
      </c>
      <c r="DN326">
        <v>0</v>
      </c>
      <c r="DO326">
        <v>0</v>
      </c>
      <c r="DP326">
        <v>1</v>
      </c>
      <c r="DQ326">
        <v>1</v>
      </c>
      <c r="DU326">
        <v>1010</v>
      </c>
      <c r="DV326" t="s">
        <v>1519</v>
      </c>
      <c r="DW326" t="s">
        <v>1519</v>
      </c>
      <c r="DX326">
        <v>1</v>
      </c>
      <c r="EE326">
        <v>27029050</v>
      </c>
      <c r="EF326">
        <v>2</v>
      </c>
      <c r="EG326" t="s">
        <v>1085</v>
      </c>
      <c r="EH326">
        <v>0</v>
      </c>
      <c r="EI326" t="s">
        <v>1069</v>
      </c>
      <c r="EJ326">
        <v>1</v>
      </c>
      <c r="EK326">
        <v>16001</v>
      </c>
      <c r="EL326" t="s">
        <v>448</v>
      </c>
      <c r="EM326" t="s">
        <v>449</v>
      </c>
      <c r="EO326" t="s">
        <v>1069</v>
      </c>
      <c r="EQ326">
        <v>0</v>
      </c>
      <c r="ER326">
        <v>54.73</v>
      </c>
      <c r="ES326">
        <v>54.73</v>
      </c>
      <c r="ET326">
        <v>0</v>
      </c>
      <c r="EU326">
        <v>0</v>
      </c>
      <c r="EV326">
        <v>0</v>
      </c>
      <c r="EW326">
        <v>0</v>
      </c>
      <c r="EX326">
        <v>0</v>
      </c>
      <c r="FQ326">
        <v>0</v>
      </c>
      <c r="FR326">
        <f t="shared" si="358"/>
        <v>0</v>
      </c>
      <c r="FS326">
        <v>0</v>
      </c>
      <c r="FT326" t="s">
        <v>1089</v>
      </c>
      <c r="FU326" t="s">
        <v>1090</v>
      </c>
      <c r="FX326">
        <v>115.2</v>
      </c>
      <c r="FY326">
        <v>70.55</v>
      </c>
      <c r="GA326" t="s">
        <v>1069</v>
      </c>
      <c r="GD326">
        <v>0</v>
      </c>
      <c r="GF326">
        <v>898688576</v>
      </c>
      <c r="GG326">
        <v>1</v>
      </c>
      <c r="GH326">
        <v>1</v>
      </c>
      <c r="GI326">
        <v>4</v>
      </c>
      <c r="GJ326">
        <v>0</v>
      </c>
      <c r="GK326">
        <f>ROUND(R326*(R12)/100,2)</f>
        <v>0</v>
      </c>
      <c r="GL326">
        <f t="shared" si="359"/>
        <v>0</v>
      </c>
      <c r="GM326">
        <f t="shared" si="360"/>
        <v>24745.62</v>
      </c>
      <c r="GN326">
        <f t="shared" si="361"/>
        <v>24745.62</v>
      </c>
      <c r="GO326">
        <f t="shared" si="362"/>
        <v>0</v>
      </c>
      <c r="GP326">
        <f t="shared" si="363"/>
        <v>0</v>
      </c>
      <c r="GR326">
        <v>0</v>
      </c>
      <c r="GS326">
        <v>3</v>
      </c>
      <c r="GT326">
        <v>0</v>
      </c>
      <c r="GU326" t="s">
        <v>1069</v>
      </c>
      <c r="GV326">
        <f t="shared" si="364"/>
        <v>0</v>
      </c>
      <c r="GW326">
        <v>1</v>
      </c>
      <c r="GX326">
        <f t="shared" si="365"/>
        <v>0</v>
      </c>
      <c r="HA326">
        <v>0</v>
      </c>
      <c r="HB326">
        <v>0</v>
      </c>
      <c r="HC326">
        <f t="shared" si="366"/>
        <v>0</v>
      </c>
      <c r="IK326">
        <v>0</v>
      </c>
    </row>
    <row r="327" spans="1:245">
      <c r="A327">
        <v>18</v>
      </c>
      <c r="B327">
        <v>1</v>
      </c>
      <c r="C327">
        <v>704</v>
      </c>
      <c r="E327" t="s">
        <v>454</v>
      </c>
      <c r="F327" t="s">
        <v>455</v>
      </c>
      <c r="G327" t="s">
        <v>456</v>
      </c>
      <c r="H327" t="s">
        <v>1519</v>
      </c>
      <c r="I327">
        <f>I325*J327</f>
        <v>2</v>
      </c>
      <c r="J327">
        <v>2.6315789473684209E-2</v>
      </c>
      <c r="O327">
        <f t="shared" si="331"/>
        <v>1242.53</v>
      </c>
      <c r="P327">
        <f t="shared" si="332"/>
        <v>1242.53</v>
      </c>
      <c r="Q327">
        <f t="shared" si="333"/>
        <v>0</v>
      </c>
      <c r="R327">
        <f t="shared" si="334"/>
        <v>0</v>
      </c>
      <c r="S327">
        <f t="shared" si="335"/>
        <v>0</v>
      </c>
      <c r="T327">
        <f t="shared" si="336"/>
        <v>0</v>
      </c>
      <c r="U327">
        <f t="shared" si="337"/>
        <v>0</v>
      </c>
      <c r="V327">
        <f t="shared" si="338"/>
        <v>0</v>
      </c>
      <c r="W327">
        <f t="shared" si="339"/>
        <v>0</v>
      </c>
      <c r="X327">
        <f t="shared" si="340"/>
        <v>0</v>
      </c>
      <c r="Y327">
        <f t="shared" si="341"/>
        <v>0</v>
      </c>
      <c r="AA327">
        <v>27906248</v>
      </c>
      <c r="AB327">
        <f t="shared" si="342"/>
        <v>101.68</v>
      </c>
      <c r="AC327">
        <f t="shared" si="367"/>
        <v>101.68</v>
      </c>
      <c r="AD327">
        <f>ROUND((((ET327)-(EU327))+AE327),2)</f>
        <v>0</v>
      </c>
      <c r="AE327">
        <f>ROUND((EU327),2)</f>
        <v>0</v>
      </c>
      <c r="AF327">
        <f>ROUND((EV327),2)</f>
        <v>0</v>
      </c>
      <c r="AG327">
        <f t="shared" si="344"/>
        <v>0</v>
      </c>
      <c r="AH327">
        <f>(EW327)</f>
        <v>0</v>
      </c>
      <c r="AI327">
        <f>(EX327)</f>
        <v>0</v>
      </c>
      <c r="AJ327">
        <f t="shared" si="346"/>
        <v>0</v>
      </c>
      <c r="AK327">
        <v>101.68</v>
      </c>
      <c r="AL327">
        <v>101.68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115</v>
      </c>
      <c r="AU327">
        <v>71</v>
      </c>
      <c r="AV327">
        <v>1</v>
      </c>
      <c r="AW327">
        <v>1</v>
      </c>
      <c r="AZ327">
        <v>6.11</v>
      </c>
      <c r="BA327">
        <v>1</v>
      </c>
      <c r="BB327">
        <v>1</v>
      </c>
      <c r="BC327">
        <v>6.11</v>
      </c>
      <c r="BD327" t="s">
        <v>1069</v>
      </c>
      <c r="BE327" t="s">
        <v>1069</v>
      </c>
      <c r="BF327" t="s">
        <v>1069</v>
      </c>
      <c r="BG327" t="s">
        <v>1069</v>
      </c>
      <c r="BH327">
        <v>3</v>
      </c>
      <c r="BI327">
        <v>1</v>
      </c>
      <c r="BJ327" t="s">
        <v>457</v>
      </c>
      <c r="BM327">
        <v>16001</v>
      </c>
      <c r="BN327">
        <v>0</v>
      </c>
      <c r="BO327" t="s">
        <v>1069</v>
      </c>
      <c r="BP327">
        <v>0</v>
      </c>
      <c r="BQ327">
        <v>2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1069</v>
      </c>
      <c r="BZ327">
        <v>128</v>
      </c>
      <c r="CA327">
        <v>83</v>
      </c>
      <c r="CE327">
        <v>0</v>
      </c>
      <c r="CF327">
        <v>0</v>
      </c>
      <c r="CG327">
        <v>0</v>
      </c>
      <c r="CM327">
        <v>0</v>
      </c>
      <c r="CN327" t="s">
        <v>1069</v>
      </c>
      <c r="CO327">
        <v>0</v>
      </c>
      <c r="CP327">
        <f t="shared" si="347"/>
        <v>1242.53</v>
      </c>
      <c r="CQ327">
        <f t="shared" si="348"/>
        <v>621.26480000000004</v>
      </c>
      <c r="CR327">
        <f t="shared" si="349"/>
        <v>0</v>
      </c>
      <c r="CS327">
        <f t="shared" si="350"/>
        <v>0</v>
      </c>
      <c r="CT327">
        <f t="shared" si="351"/>
        <v>0</v>
      </c>
      <c r="CU327">
        <f t="shared" si="352"/>
        <v>0</v>
      </c>
      <c r="CV327">
        <f t="shared" si="353"/>
        <v>0</v>
      </c>
      <c r="CW327">
        <f t="shared" si="354"/>
        <v>0</v>
      </c>
      <c r="CX327">
        <f t="shared" si="355"/>
        <v>0</v>
      </c>
      <c r="CY327">
        <f t="shared" si="356"/>
        <v>0</v>
      </c>
      <c r="CZ327">
        <f t="shared" si="357"/>
        <v>0</v>
      </c>
      <c r="DC327" t="s">
        <v>1069</v>
      </c>
      <c r="DD327" t="s">
        <v>1069</v>
      </c>
      <c r="DE327" t="s">
        <v>1069</v>
      </c>
      <c r="DF327" t="s">
        <v>1069</v>
      </c>
      <c r="DG327" t="s">
        <v>1069</v>
      </c>
      <c r="DH327" t="s">
        <v>1069</v>
      </c>
      <c r="DI327" t="s">
        <v>1069</v>
      </c>
      <c r="DJ327" t="s">
        <v>1069</v>
      </c>
      <c r="DK327" t="s">
        <v>1069</v>
      </c>
      <c r="DL327" t="s">
        <v>1069</v>
      </c>
      <c r="DM327" t="s">
        <v>1069</v>
      </c>
      <c r="DN327">
        <v>0</v>
      </c>
      <c r="DO327">
        <v>0</v>
      </c>
      <c r="DP327">
        <v>1</v>
      </c>
      <c r="DQ327">
        <v>1</v>
      </c>
      <c r="DU327">
        <v>1010</v>
      </c>
      <c r="DV327" t="s">
        <v>1519</v>
      </c>
      <c r="DW327" t="s">
        <v>1519</v>
      </c>
      <c r="DX327">
        <v>1</v>
      </c>
      <c r="EE327">
        <v>27029050</v>
      </c>
      <c r="EF327">
        <v>2</v>
      </c>
      <c r="EG327" t="s">
        <v>1085</v>
      </c>
      <c r="EH327">
        <v>0</v>
      </c>
      <c r="EI327" t="s">
        <v>1069</v>
      </c>
      <c r="EJ327">
        <v>1</v>
      </c>
      <c r="EK327">
        <v>16001</v>
      </c>
      <c r="EL327" t="s">
        <v>448</v>
      </c>
      <c r="EM327" t="s">
        <v>449</v>
      </c>
      <c r="EO327" t="s">
        <v>1069</v>
      </c>
      <c r="EQ327">
        <v>0</v>
      </c>
      <c r="ER327">
        <v>101.68</v>
      </c>
      <c r="ES327">
        <v>101.68</v>
      </c>
      <c r="ET327">
        <v>0</v>
      </c>
      <c r="EU327">
        <v>0</v>
      </c>
      <c r="EV327">
        <v>0</v>
      </c>
      <c r="EW327">
        <v>0</v>
      </c>
      <c r="EX327">
        <v>0</v>
      </c>
      <c r="FQ327">
        <v>0</v>
      </c>
      <c r="FR327">
        <f t="shared" si="358"/>
        <v>0</v>
      </c>
      <c r="FS327">
        <v>0</v>
      </c>
      <c r="FT327" t="s">
        <v>1089</v>
      </c>
      <c r="FU327" t="s">
        <v>1090</v>
      </c>
      <c r="FX327">
        <v>115.2</v>
      </c>
      <c r="FY327">
        <v>70.55</v>
      </c>
      <c r="GA327" t="s">
        <v>1069</v>
      </c>
      <c r="GD327">
        <v>0</v>
      </c>
      <c r="GF327">
        <v>-1306881833</v>
      </c>
      <c r="GG327">
        <v>1</v>
      </c>
      <c r="GH327">
        <v>1</v>
      </c>
      <c r="GI327">
        <v>4</v>
      </c>
      <c r="GJ327">
        <v>0</v>
      </c>
      <c r="GK327">
        <f>ROUND(R327*(R12)/100,2)</f>
        <v>0</v>
      </c>
      <c r="GL327">
        <f t="shared" si="359"/>
        <v>0</v>
      </c>
      <c r="GM327">
        <f t="shared" si="360"/>
        <v>1242.53</v>
      </c>
      <c r="GN327">
        <f t="shared" si="361"/>
        <v>1242.53</v>
      </c>
      <c r="GO327">
        <f t="shared" si="362"/>
        <v>0</v>
      </c>
      <c r="GP327">
        <f t="shared" si="363"/>
        <v>0</v>
      </c>
      <c r="GR327">
        <v>0</v>
      </c>
      <c r="GS327">
        <v>3</v>
      </c>
      <c r="GT327">
        <v>0</v>
      </c>
      <c r="GU327" t="s">
        <v>1069</v>
      </c>
      <c r="GV327">
        <f t="shared" si="364"/>
        <v>0</v>
      </c>
      <c r="GW327">
        <v>1</v>
      </c>
      <c r="GX327">
        <f t="shared" si="365"/>
        <v>0</v>
      </c>
      <c r="HA327">
        <v>0</v>
      </c>
      <c r="HB327">
        <v>0</v>
      </c>
      <c r="HC327">
        <f t="shared" si="366"/>
        <v>0</v>
      </c>
      <c r="IK327">
        <v>0</v>
      </c>
    </row>
    <row r="328" spans="1:245">
      <c r="A328">
        <v>17</v>
      </c>
      <c r="B328">
        <v>1</v>
      </c>
      <c r="C328">
        <f ca="1">ROW(SmtRes!A720)</f>
        <v>720</v>
      </c>
      <c r="D328">
        <f ca="1">ROW(EtalonRes!A706)</f>
        <v>706</v>
      </c>
      <c r="E328" t="s">
        <v>458</v>
      </c>
      <c r="F328" t="s">
        <v>459</v>
      </c>
      <c r="G328" t="s">
        <v>460</v>
      </c>
      <c r="H328" t="s">
        <v>1105</v>
      </c>
      <c r="I328">
        <f>ROUND(70.6/100,9)</f>
        <v>0.70599999999999996</v>
      </c>
      <c r="J328">
        <v>0</v>
      </c>
      <c r="O328">
        <f t="shared" si="331"/>
        <v>1904.7</v>
      </c>
      <c r="P328">
        <f t="shared" si="332"/>
        <v>120.31</v>
      </c>
      <c r="Q328">
        <f t="shared" si="333"/>
        <v>210.98</v>
      </c>
      <c r="R328">
        <f t="shared" si="334"/>
        <v>32.83</v>
      </c>
      <c r="S328">
        <f t="shared" si="335"/>
        <v>1573.41</v>
      </c>
      <c r="T328">
        <f t="shared" si="336"/>
        <v>0</v>
      </c>
      <c r="U328">
        <f t="shared" si="337"/>
        <v>26.768342999999994</v>
      </c>
      <c r="V328">
        <f t="shared" si="338"/>
        <v>0.44124999999999998</v>
      </c>
      <c r="W328">
        <f t="shared" si="339"/>
        <v>0</v>
      </c>
      <c r="X328">
        <f t="shared" si="340"/>
        <v>1847.18</v>
      </c>
      <c r="Y328">
        <f t="shared" si="341"/>
        <v>1140.43</v>
      </c>
      <c r="AA328">
        <v>27906248</v>
      </c>
      <c r="AB328">
        <f t="shared" si="342"/>
        <v>441.55</v>
      </c>
      <c r="AC328">
        <f t="shared" si="367"/>
        <v>27.89</v>
      </c>
      <c r="AD328">
        <f>ROUND(((((ET328*1.25))-((EU328*1.25)))+AE328),2)</f>
        <v>48.91</v>
      </c>
      <c r="AE328">
        <f>ROUND(((EU328*1.25)),2)</f>
        <v>7.61</v>
      </c>
      <c r="AF328">
        <f>ROUND(((EV328*1.15)),2)</f>
        <v>364.75</v>
      </c>
      <c r="AG328">
        <f t="shared" si="344"/>
        <v>0</v>
      </c>
      <c r="AH328">
        <f>((EW328*1.15))</f>
        <v>37.915499999999994</v>
      </c>
      <c r="AI328">
        <f>((EX328*1.25))</f>
        <v>0.625</v>
      </c>
      <c r="AJ328">
        <f t="shared" si="346"/>
        <v>0</v>
      </c>
      <c r="AK328">
        <v>384.19</v>
      </c>
      <c r="AL328">
        <v>27.89</v>
      </c>
      <c r="AM328">
        <v>39.130000000000003</v>
      </c>
      <c r="AN328">
        <v>6.09</v>
      </c>
      <c r="AO328">
        <v>317.17</v>
      </c>
      <c r="AP328">
        <v>0</v>
      </c>
      <c r="AQ328">
        <v>32.97</v>
      </c>
      <c r="AR328">
        <v>0.5</v>
      </c>
      <c r="AS328">
        <v>0</v>
      </c>
      <c r="AT328">
        <v>115</v>
      </c>
      <c r="AU328">
        <v>71</v>
      </c>
      <c r="AV328">
        <v>1</v>
      </c>
      <c r="AW328">
        <v>1</v>
      </c>
      <c r="AZ328">
        <v>6.11</v>
      </c>
      <c r="BA328">
        <v>6.11</v>
      </c>
      <c r="BB328">
        <v>6.11</v>
      </c>
      <c r="BC328">
        <v>6.11</v>
      </c>
      <c r="BD328" t="s">
        <v>1069</v>
      </c>
      <c r="BE328" t="s">
        <v>1069</v>
      </c>
      <c r="BF328" t="s">
        <v>1069</v>
      </c>
      <c r="BG328" t="s">
        <v>1069</v>
      </c>
      <c r="BH328">
        <v>0</v>
      </c>
      <c r="BI328">
        <v>1</v>
      </c>
      <c r="BJ328" t="s">
        <v>461</v>
      </c>
      <c r="BM328">
        <v>16001</v>
      </c>
      <c r="BN328">
        <v>0</v>
      </c>
      <c r="BO328" t="s">
        <v>1069</v>
      </c>
      <c r="BP328">
        <v>0</v>
      </c>
      <c r="BQ328">
        <v>2</v>
      </c>
      <c r="BR328">
        <v>0</v>
      </c>
      <c r="BS328">
        <v>6.11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1069</v>
      </c>
      <c r="BZ328">
        <v>128</v>
      </c>
      <c r="CA328">
        <v>83</v>
      </c>
      <c r="CE328">
        <v>0</v>
      </c>
      <c r="CF328">
        <v>0</v>
      </c>
      <c r="CG328">
        <v>0</v>
      </c>
      <c r="CM328">
        <v>0</v>
      </c>
      <c r="CN328" t="s">
        <v>359</v>
      </c>
      <c r="CO328">
        <v>0</v>
      </c>
      <c r="CP328">
        <f t="shared" si="347"/>
        <v>1904.7</v>
      </c>
      <c r="CQ328">
        <f t="shared" si="348"/>
        <v>170.40790000000001</v>
      </c>
      <c r="CR328">
        <f t="shared" si="349"/>
        <v>298.84010000000001</v>
      </c>
      <c r="CS328">
        <f t="shared" si="350"/>
        <v>46.497100000000003</v>
      </c>
      <c r="CT328">
        <f t="shared" si="351"/>
        <v>2228.6224999999999</v>
      </c>
      <c r="CU328">
        <f t="shared" si="352"/>
        <v>0</v>
      </c>
      <c r="CV328">
        <f t="shared" si="353"/>
        <v>37.915499999999994</v>
      </c>
      <c r="CW328">
        <f t="shared" si="354"/>
        <v>0.625</v>
      </c>
      <c r="CX328">
        <f t="shared" si="355"/>
        <v>0</v>
      </c>
      <c r="CY328">
        <f t="shared" si="356"/>
        <v>1847.1760000000002</v>
      </c>
      <c r="CZ328">
        <f t="shared" si="357"/>
        <v>1140.4304</v>
      </c>
      <c r="DC328" t="s">
        <v>1069</v>
      </c>
      <c r="DD328" t="s">
        <v>1069</v>
      </c>
      <c r="DE328" t="s">
        <v>1083</v>
      </c>
      <c r="DF328" t="s">
        <v>1083</v>
      </c>
      <c r="DG328" t="s">
        <v>1084</v>
      </c>
      <c r="DH328" t="s">
        <v>1069</v>
      </c>
      <c r="DI328" t="s">
        <v>1084</v>
      </c>
      <c r="DJ328" t="s">
        <v>1083</v>
      </c>
      <c r="DK328" t="s">
        <v>1069</v>
      </c>
      <c r="DL328" t="s">
        <v>1069</v>
      </c>
      <c r="DM328" t="s">
        <v>1069</v>
      </c>
      <c r="DN328">
        <v>0</v>
      </c>
      <c r="DO328">
        <v>0</v>
      </c>
      <c r="DP328">
        <v>1</v>
      </c>
      <c r="DQ328">
        <v>1</v>
      </c>
      <c r="DU328">
        <v>1003</v>
      </c>
      <c r="DV328" t="s">
        <v>1105</v>
      </c>
      <c r="DW328" t="s">
        <v>1105</v>
      </c>
      <c r="DX328">
        <v>100</v>
      </c>
      <c r="EE328">
        <v>27029050</v>
      </c>
      <c r="EF328">
        <v>2</v>
      </c>
      <c r="EG328" t="s">
        <v>1085</v>
      </c>
      <c r="EH328">
        <v>0</v>
      </c>
      <c r="EI328" t="s">
        <v>1069</v>
      </c>
      <c r="EJ328">
        <v>1</v>
      </c>
      <c r="EK328">
        <v>16001</v>
      </c>
      <c r="EL328" t="s">
        <v>448</v>
      </c>
      <c r="EM328" t="s">
        <v>449</v>
      </c>
      <c r="EO328" t="s">
        <v>1088</v>
      </c>
      <c r="EQ328">
        <v>131072</v>
      </c>
      <c r="ER328">
        <v>384.19</v>
      </c>
      <c r="ES328">
        <v>27.89</v>
      </c>
      <c r="ET328">
        <v>39.130000000000003</v>
      </c>
      <c r="EU328">
        <v>6.09</v>
      </c>
      <c r="EV328">
        <v>317.17</v>
      </c>
      <c r="EW328">
        <v>32.97</v>
      </c>
      <c r="EX328">
        <v>0.5</v>
      </c>
      <c r="EY328">
        <v>0</v>
      </c>
      <c r="FQ328">
        <v>0</v>
      </c>
      <c r="FR328">
        <f t="shared" si="358"/>
        <v>0</v>
      </c>
      <c r="FS328">
        <v>0</v>
      </c>
      <c r="FT328" t="s">
        <v>1089</v>
      </c>
      <c r="FU328" t="s">
        <v>1090</v>
      </c>
      <c r="FX328">
        <v>115.2</v>
      </c>
      <c r="FY328">
        <v>70.55</v>
      </c>
      <c r="GA328" t="s">
        <v>1069</v>
      </c>
      <c r="GD328">
        <v>0</v>
      </c>
      <c r="GF328">
        <v>-551542446</v>
      </c>
      <c r="GG328">
        <v>1</v>
      </c>
      <c r="GH328">
        <v>1</v>
      </c>
      <c r="GI328">
        <v>4</v>
      </c>
      <c r="GJ328">
        <v>0</v>
      </c>
      <c r="GK328">
        <f>ROUND(R328*(R12)/100,2)</f>
        <v>0</v>
      </c>
      <c r="GL328">
        <f t="shared" si="359"/>
        <v>0</v>
      </c>
      <c r="GM328">
        <f t="shared" si="360"/>
        <v>4892.3100000000004</v>
      </c>
      <c r="GN328">
        <f t="shared" si="361"/>
        <v>4892.3100000000004</v>
      </c>
      <c r="GO328">
        <f t="shared" si="362"/>
        <v>0</v>
      </c>
      <c r="GP328">
        <f t="shared" si="363"/>
        <v>0</v>
      </c>
      <c r="GR328">
        <v>0</v>
      </c>
      <c r="GS328">
        <v>3</v>
      </c>
      <c r="GT328">
        <v>0</v>
      </c>
      <c r="GU328" t="s">
        <v>1069</v>
      </c>
      <c r="GV328">
        <f t="shared" si="364"/>
        <v>0</v>
      </c>
      <c r="GW328">
        <v>1</v>
      </c>
      <c r="GX328">
        <f t="shared" si="365"/>
        <v>0</v>
      </c>
      <c r="HA328">
        <v>0</v>
      </c>
      <c r="HB328">
        <v>0</v>
      </c>
      <c r="HC328">
        <f t="shared" si="366"/>
        <v>0</v>
      </c>
      <c r="IK328">
        <v>0</v>
      </c>
    </row>
    <row r="329" spans="1:245">
      <c r="A329">
        <v>18</v>
      </c>
      <c r="B329">
        <v>1</v>
      </c>
      <c r="C329">
        <v>720</v>
      </c>
      <c r="E329" t="s">
        <v>462</v>
      </c>
      <c r="F329" t="s">
        <v>463</v>
      </c>
      <c r="G329" t="s">
        <v>464</v>
      </c>
      <c r="H329" t="s">
        <v>222</v>
      </c>
      <c r="I329">
        <f>I328*J329</f>
        <v>70.599999999999994</v>
      </c>
      <c r="J329">
        <v>100</v>
      </c>
      <c r="O329">
        <f t="shared" si="331"/>
        <v>8510.85</v>
      </c>
      <c r="P329">
        <f t="shared" si="332"/>
        <v>8510.85</v>
      </c>
      <c r="Q329">
        <f t="shared" si="333"/>
        <v>0</v>
      </c>
      <c r="R329">
        <f t="shared" si="334"/>
        <v>0</v>
      </c>
      <c r="S329">
        <f t="shared" si="335"/>
        <v>0</v>
      </c>
      <c r="T329">
        <f t="shared" si="336"/>
        <v>0</v>
      </c>
      <c r="U329">
        <f t="shared" si="337"/>
        <v>0</v>
      </c>
      <c r="V329">
        <f t="shared" si="338"/>
        <v>0</v>
      </c>
      <c r="W329">
        <f t="shared" si="339"/>
        <v>0</v>
      </c>
      <c r="X329">
        <f t="shared" si="340"/>
        <v>0</v>
      </c>
      <c r="Y329">
        <f t="shared" si="341"/>
        <v>0</v>
      </c>
      <c r="AA329">
        <v>27906248</v>
      </c>
      <c r="AB329">
        <f t="shared" si="342"/>
        <v>19.73</v>
      </c>
      <c r="AC329">
        <f t="shared" si="367"/>
        <v>19.73</v>
      </c>
      <c r="AD329">
        <f>ROUND((((ET329)-(EU329))+AE329),2)</f>
        <v>0</v>
      </c>
      <c r="AE329">
        <f>ROUND((EU329),2)</f>
        <v>0</v>
      </c>
      <c r="AF329">
        <f>ROUND((EV329),2)</f>
        <v>0</v>
      </c>
      <c r="AG329">
        <f t="shared" si="344"/>
        <v>0</v>
      </c>
      <c r="AH329">
        <f>(EW329)</f>
        <v>0</v>
      </c>
      <c r="AI329">
        <f>(EX329)</f>
        <v>0</v>
      </c>
      <c r="AJ329">
        <f t="shared" si="346"/>
        <v>0</v>
      </c>
      <c r="AK329">
        <v>19.73</v>
      </c>
      <c r="AL329">
        <v>19.73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115</v>
      </c>
      <c r="AU329">
        <v>71</v>
      </c>
      <c r="AV329">
        <v>1</v>
      </c>
      <c r="AW329">
        <v>1</v>
      </c>
      <c r="AZ329">
        <v>6.11</v>
      </c>
      <c r="BA329">
        <v>1</v>
      </c>
      <c r="BB329">
        <v>1</v>
      </c>
      <c r="BC329">
        <v>6.11</v>
      </c>
      <c r="BD329" t="s">
        <v>1069</v>
      </c>
      <c r="BE329" t="s">
        <v>1069</v>
      </c>
      <c r="BF329" t="s">
        <v>1069</v>
      </c>
      <c r="BG329" t="s">
        <v>1069</v>
      </c>
      <c r="BH329">
        <v>3</v>
      </c>
      <c r="BI329">
        <v>1</v>
      </c>
      <c r="BJ329" t="s">
        <v>465</v>
      </c>
      <c r="BM329">
        <v>16001</v>
      </c>
      <c r="BN329">
        <v>0</v>
      </c>
      <c r="BO329" t="s">
        <v>1069</v>
      </c>
      <c r="BP329">
        <v>0</v>
      </c>
      <c r="BQ329">
        <v>2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1069</v>
      </c>
      <c r="BZ329">
        <v>128</v>
      </c>
      <c r="CA329">
        <v>83</v>
      </c>
      <c r="CE329">
        <v>0</v>
      </c>
      <c r="CF329">
        <v>0</v>
      </c>
      <c r="CG329">
        <v>0</v>
      </c>
      <c r="CM329">
        <v>0</v>
      </c>
      <c r="CN329" t="s">
        <v>1069</v>
      </c>
      <c r="CO329">
        <v>0</v>
      </c>
      <c r="CP329">
        <f t="shared" si="347"/>
        <v>8510.85</v>
      </c>
      <c r="CQ329">
        <f t="shared" si="348"/>
        <v>120.55030000000001</v>
      </c>
      <c r="CR329">
        <f t="shared" si="349"/>
        <v>0</v>
      </c>
      <c r="CS329">
        <f t="shared" si="350"/>
        <v>0</v>
      </c>
      <c r="CT329">
        <f t="shared" si="351"/>
        <v>0</v>
      </c>
      <c r="CU329">
        <f t="shared" si="352"/>
        <v>0</v>
      </c>
      <c r="CV329">
        <f t="shared" si="353"/>
        <v>0</v>
      </c>
      <c r="CW329">
        <f t="shared" si="354"/>
        <v>0</v>
      </c>
      <c r="CX329">
        <f t="shared" si="355"/>
        <v>0</v>
      </c>
      <c r="CY329">
        <f t="shared" si="356"/>
        <v>0</v>
      </c>
      <c r="CZ329">
        <f t="shared" si="357"/>
        <v>0</v>
      </c>
      <c r="DC329" t="s">
        <v>1069</v>
      </c>
      <c r="DD329" t="s">
        <v>1069</v>
      </c>
      <c r="DE329" t="s">
        <v>1069</v>
      </c>
      <c r="DF329" t="s">
        <v>1069</v>
      </c>
      <c r="DG329" t="s">
        <v>1069</v>
      </c>
      <c r="DH329" t="s">
        <v>1069</v>
      </c>
      <c r="DI329" t="s">
        <v>1069</v>
      </c>
      <c r="DJ329" t="s">
        <v>1069</v>
      </c>
      <c r="DK329" t="s">
        <v>1069</v>
      </c>
      <c r="DL329" t="s">
        <v>1069</v>
      </c>
      <c r="DM329" t="s">
        <v>1069</v>
      </c>
      <c r="DN329">
        <v>0</v>
      </c>
      <c r="DO329">
        <v>0</v>
      </c>
      <c r="DP329">
        <v>1</v>
      </c>
      <c r="DQ329">
        <v>1</v>
      </c>
      <c r="DU329">
        <v>1003</v>
      </c>
      <c r="DV329" t="s">
        <v>222</v>
      </c>
      <c r="DW329" t="s">
        <v>222</v>
      </c>
      <c r="DX329">
        <v>1</v>
      </c>
      <c r="EE329">
        <v>27029050</v>
      </c>
      <c r="EF329">
        <v>2</v>
      </c>
      <c r="EG329" t="s">
        <v>1085</v>
      </c>
      <c r="EH329">
        <v>0</v>
      </c>
      <c r="EI329" t="s">
        <v>1069</v>
      </c>
      <c r="EJ329">
        <v>1</v>
      </c>
      <c r="EK329">
        <v>16001</v>
      </c>
      <c r="EL329" t="s">
        <v>448</v>
      </c>
      <c r="EM329" t="s">
        <v>449</v>
      </c>
      <c r="EO329" t="s">
        <v>1069</v>
      </c>
      <c r="EQ329">
        <v>0</v>
      </c>
      <c r="ER329">
        <v>19.73</v>
      </c>
      <c r="ES329">
        <v>19.73</v>
      </c>
      <c r="ET329">
        <v>0</v>
      </c>
      <c r="EU329">
        <v>0</v>
      </c>
      <c r="EV329">
        <v>0</v>
      </c>
      <c r="EW329">
        <v>0</v>
      </c>
      <c r="EX329">
        <v>0</v>
      </c>
      <c r="FQ329">
        <v>0</v>
      </c>
      <c r="FR329">
        <f t="shared" si="358"/>
        <v>0</v>
      </c>
      <c r="FS329">
        <v>0</v>
      </c>
      <c r="FT329" t="s">
        <v>1089</v>
      </c>
      <c r="FU329" t="s">
        <v>1090</v>
      </c>
      <c r="FX329">
        <v>115.2</v>
      </c>
      <c r="FY329">
        <v>70.55</v>
      </c>
      <c r="GA329" t="s">
        <v>1069</v>
      </c>
      <c r="GD329">
        <v>0</v>
      </c>
      <c r="GF329">
        <v>-944174418</v>
      </c>
      <c r="GG329">
        <v>1</v>
      </c>
      <c r="GH329">
        <v>1</v>
      </c>
      <c r="GI329">
        <v>4</v>
      </c>
      <c r="GJ329">
        <v>0</v>
      </c>
      <c r="GK329">
        <f>ROUND(R329*(R12)/100,2)</f>
        <v>0</v>
      </c>
      <c r="GL329">
        <f t="shared" si="359"/>
        <v>0</v>
      </c>
      <c r="GM329">
        <f t="shared" si="360"/>
        <v>8510.85</v>
      </c>
      <c r="GN329">
        <f t="shared" si="361"/>
        <v>8510.85</v>
      </c>
      <c r="GO329">
        <f t="shared" si="362"/>
        <v>0</v>
      </c>
      <c r="GP329">
        <f t="shared" si="363"/>
        <v>0</v>
      </c>
      <c r="GR329">
        <v>0</v>
      </c>
      <c r="GS329">
        <v>3</v>
      </c>
      <c r="GT329">
        <v>0</v>
      </c>
      <c r="GU329" t="s">
        <v>1069</v>
      </c>
      <c r="GV329">
        <f t="shared" si="364"/>
        <v>0</v>
      </c>
      <c r="GW329">
        <v>1</v>
      </c>
      <c r="GX329">
        <f t="shared" si="365"/>
        <v>0</v>
      </c>
      <c r="HA329">
        <v>0</v>
      </c>
      <c r="HB329">
        <v>0</v>
      </c>
      <c r="HC329">
        <f t="shared" si="366"/>
        <v>0</v>
      </c>
      <c r="IK329">
        <v>0</v>
      </c>
    </row>
    <row r="330" spans="1:245">
      <c r="A330">
        <v>18</v>
      </c>
      <c r="B330">
        <v>1</v>
      </c>
      <c r="C330">
        <v>719</v>
      </c>
      <c r="E330" t="s">
        <v>466</v>
      </c>
      <c r="F330" t="s">
        <v>467</v>
      </c>
      <c r="G330" t="s">
        <v>468</v>
      </c>
      <c r="H330" t="s">
        <v>827</v>
      </c>
      <c r="I330">
        <f>I328*J330</f>
        <v>3.5</v>
      </c>
      <c r="J330">
        <v>4.9575070821529748</v>
      </c>
      <c r="O330">
        <f t="shared" si="331"/>
        <v>705.71</v>
      </c>
      <c r="P330">
        <f t="shared" si="332"/>
        <v>705.71</v>
      </c>
      <c r="Q330">
        <f t="shared" si="333"/>
        <v>0</v>
      </c>
      <c r="R330">
        <f t="shared" si="334"/>
        <v>0</v>
      </c>
      <c r="S330">
        <f t="shared" si="335"/>
        <v>0</v>
      </c>
      <c r="T330">
        <f t="shared" si="336"/>
        <v>0</v>
      </c>
      <c r="U330">
        <f t="shared" si="337"/>
        <v>0</v>
      </c>
      <c r="V330">
        <f t="shared" si="338"/>
        <v>0</v>
      </c>
      <c r="W330">
        <f t="shared" si="339"/>
        <v>0</v>
      </c>
      <c r="X330">
        <f t="shared" si="340"/>
        <v>0</v>
      </c>
      <c r="Y330">
        <f t="shared" si="341"/>
        <v>0</v>
      </c>
      <c r="AA330">
        <v>27906248</v>
      </c>
      <c r="AB330">
        <f t="shared" si="342"/>
        <v>33</v>
      </c>
      <c r="AC330">
        <f t="shared" si="367"/>
        <v>33</v>
      </c>
      <c r="AD330">
        <f>ROUND((((ET330)-(EU330))+AE330),2)</f>
        <v>0</v>
      </c>
      <c r="AE330">
        <f>ROUND((EU330),2)</f>
        <v>0</v>
      </c>
      <c r="AF330">
        <f>ROUND((EV330),2)</f>
        <v>0</v>
      </c>
      <c r="AG330">
        <f t="shared" si="344"/>
        <v>0</v>
      </c>
      <c r="AH330">
        <f>(EW330)</f>
        <v>0</v>
      </c>
      <c r="AI330">
        <f>(EX330)</f>
        <v>0</v>
      </c>
      <c r="AJ330">
        <f t="shared" si="346"/>
        <v>0</v>
      </c>
      <c r="AK330">
        <v>33</v>
      </c>
      <c r="AL330">
        <v>33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115</v>
      </c>
      <c r="AU330">
        <v>71</v>
      </c>
      <c r="AV330">
        <v>1</v>
      </c>
      <c r="AW330">
        <v>1</v>
      </c>
      <c r="AZ330">
        <v>6.11</v>
      </c>
      <c r="BA330">
        <v>1</v>
      </c>
      <c r="BB330">
        <v>1</v>
      </c>
      <c r="BC330">
        <v>6.11</v>
      </c>
      <c r="BD330" t="s">
        <v>1069</v>
      </c>
      <c r="BE330" t="s">
        <v>1069</v>
      </c>
      <c r="BF330" t="s">
        <v>1069</v>
      </c>
      <c r="BG330" t="s">
        <v>1069</v>
      </c>
      <c r="BH330">
        <v>3</v>
      </c>
      <c r="BI330">
        <v>1</v>
      </c>
      <c r="BJ330" t="s">
        <v>469</v>
      </c>
      <c r="BM330">
        <v>16001</v>
      </c>
      <c r="BN330">
        <v>0</v>
      </c>
      <c r="BO330" t="s">
        <v>1069</v>
      </c>
      <c r="BP330">
        <v>0</v>
      </c>
      <c r="BQ330">
        <v>2</v>
      </c>
      <c r="BR330">
        <v>0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1069</v>
      </c>
      <c r="BZ330">
        <v>128</v>
      </c>
      <c r="CA330">
        <v>83</v>
      </c>
      <c r="CE330">
        <v>0</v>
      </c>
      <c r="CF330">
        <v>0</v>
      </c>
      <c r="CG330">
        <v>0</v>
      </c>
      <c r="CM330">
        <v>0</v>
      </c>
      <c r="CN330" t="s">
        <v>1069</v>
      </c>
      <c r="CO330">
        <v>0</v>
      </c>
      <c r="CP330">
        <f t="shared" si="347"/>
        <v>705.71</v>
      </c>
      <c r="CQ330">
        <f t="shared" si="348"/>
        <v>201.63000000000002</v>
      </c>
      <c r="CR330">
        <f t="shared" si="349"/>
        <v>0</v>
      </c>
      <c r="CS330">
        <f t="shared" si="350"/>
        <v>0</v>
      </c>
      <c r="CT330">
        <f t="shared" si="351"/>
        <v>0</v>
      </c>
      <c r="CU330">
        <f t="shared" si="352"/>
        <v>0</v>
      </c>
      <c r="CV330">
        <f t="shared" si="353"/>
        <v>0</v>
      </c>
      <c r="CW330">
        <f t="shared" si="354"/>
        <v>0</v>
      </c>
      <c r="CX330">
        <f t="shared" si="355"/>
        <v>0</v>
      </c>
      <c r="CY330">
        <f t="shared" si="356"/>
        <v>0</v>
      </c>
      <c r="CZ330">
        <f t="shared" si="357"/>
        <v>0</v>
      </c>
      <c r="DC330" t="s">
        <v>1069</v>
      </c>
      <c r="DD330" t="s">
        <v>1069</v>
      </c>
      <c r="DE330" t="s">
        <v>1069</v>
      </c>
      <c r="DF330" t="s">
        <v>1069</v>
      </c>
      <c r="DG330" t="s">
        <v>1069</v>
      </c>
      <c r="DH330" t="s">
        <v>1069</v>
      </c>
      <c r="DI330" t="s">
        <v>1069</v>
      </c>
      <c r="DJ330" t="s">
        <v>1069</v>
      </c>
      <c r="DK330" t="s">
        <v>1069</v>
      </c>
      <c r="DL330" t="s">
        <v>1069</v>
      </c>
      <c r="DM330" t="s">
        <v>1069</v>
      </c>
      <c r="DN330">
        <v>0</v>
      </c>
      <c r="DO330">
        <v>0</v>
      </c>
      <c r="DP330">
        <v>1</v>
      </c>
      <c r="DQ330">
        <v>1</v>
      </c>
      <c r="DU330">
        <v>1010</v>
      </c>
      <c r="DV330" t="s">
        <v>827</v>
      </c>
      <c r="DW330" t="s">
        <v>827</v>
      </c>
      <c r="DX330">
        <v>10</v>
      </c>
      <c r="EE330">
        <v>27029050</v>
      </c>
      <c r="EF330">
        <v>2</v>
      </c>
      <c r="EG330" t="s">
        <v>1085</v>
      </c>
      <c r="EH330">
        <v>0</v>
      </c>
      <c r="EI330" t="s">
        <v>1069</v>
      </c>
      <c r="EJ330">
        <v>1</v>
      </c>
      <c r="EK330">
        <v>16001</v>
      </c>
      <c r="EL330" t="s">
        <v>448</v>
      </c>
      <c r="EM330" t="s">
        <v>449</v>
      </c>
      <c r="EO330" t="s">
        <v>1069</v>
      </c>
      <c r="EQ330">
        <v>0</v>
      </c>
      <c r="ER330">
        <v>33</v>
      </c>
      <c r="ES330">
        <v>33</v>
      </c>
      <c r="ET330">
        <v>0</v>
      </c>
      <c r="EU330">
        <v>0</v>
      </c>
      <c r="EV330">
        <v>0</v>
      </c>
      <c r="EW330">
        <v>0</v>
      </c>
      <c r="EX330">
        <v>0</v>
      </c>
      <c r="FQ330">
        <v>0</v>
      </c>
      <c r="FR330">
        <f t="shared" si="358"/>
        <v>0</v>
      </c>
      <c r="FS330">
        <v>0</v>
      </c>
      <c r="FT330" t="s">
        <v>1089</v>
      </c>
      <c r="FU330" t="s">
        <v>1090</v>
      </c>
      <c r="FX330">
        <v>115.2</v>
      </c>
      <c r="FY330">
        <v>70.55</v>
      </c>
      <c r="GA330" t="s">
        <v>1069</v>
      </c>
      <c r="GD330">
        <v>0</v>
      </c>
      <c r="GF330">
        <v>-1611190815</v>
      </c>
      <c r="GG330">
        <v>1</v>
      </c>
      <c r="GH330">
        <v>1</v>
      </c>
      <c r="GI330">
        <v>4</v>
      </c>
      <c r="GJ330">
        <v>0</v>
      </c>
      <c r="GK330">
        <f>ROUND(R330*(R12)/100,2)</f>
        <v>0</v>
      </c>
      <c r="GL330">
        <f t="shared" si="359"/>
        <v>0</v>
      </c>
      <c r="GM330">
        <f t="shared" si="360"/>
        <v>705.71</v>
      </c>
      <c r="GN330">
        <f t="shared" si="361"/>
        <v>705.71</v>
      </c>
      <c r="GO330">
        <f t="shared" si="362"/>
        <v>0</v>
      </c>
      <c r="GP330">
        <f t="shared" si="363"/>
        <v>0</v>
      </c>
      <c r="GR330">
        <v>0</v>
      </c>
      <c r="GS330">
        <v>3</v>
      </c>
      <c r="GT330">
        <v>0</v>
      </c>
      <c r="GU330" t="s">
        <v>1069</v>
      </c>
      <c r="GV330">
        <f t="shared" si="364"/>
        <v>0</v>
      </c>
      <c r="GW330">
        <v>1</v>
      </c>
      <c r="GX330">
        <f t="shared" si="365"/>
        <v>0</v>
      </c>
      <c r="HA330">
        <v>0</v>
      </c>
      <c r="HB330">
        <v>0</v>
      </c>
      <c r="HC330">
        <f t="shared" si="366"/>
        <v>0</v>
      </c>
      <c r="IK330">
        <v>0</v>
      </c>
    </row>
    <row r="331" spans="1:245">
      <c r="A331">
        <v>17</v>
      </c>
      <c r="B331">
        <v>1</v>
      </c>
      <c r="C331">
        <f ca="1">ROW(SmtRes!A736)</f>
        <v>736</v>
      </c>
      <c r="D331">
        <f ca="1">ROW(EtalonRes!A723)</f>
        <v>723</v>
      </c>
      <c r="E331" t="s">
        <v>470</v>
      </c>
      <c r="F331" t="s">
        <v>471</v>
      </c>
      <c r="G331" t="s">
        <v>472</v>
      </c>
      <c r="H331" t="s">
        <v>1105</v>
      </c>
      <c r="I331">
        <f>ROUND(277.2/100,9)</f>
        <v>2.7719999999999998</v>
      </c>
      <c r="J331">
        <v>0</v>
      </c>
      <c r="O331">
        <f t="shared" si="331"/>
        <v>7467.99</v>
      </c>
      <c r="P331">
        <f t="shared" si="332"/>
        <v>461.87</v>
      </c>
      <c r="Q331">
        <f t="shared" si="333"/>
        <v>828.38</v>
      </c>
      <c r="R331">
        <f t="shared" si="334"/>
        <v>128.88999999999999</v>
      </c>
      <c r="S331">
        <f t="shared" si="335"/>
        <v>6177.74</v>
      </c>
      <c r="T331">
        <f t="shared" si="336"/>
        <v>0</v>
      </c>
      <c r="U331">
        <f t="shared" si="337"/>
        <v>105.10176599999998</v>
      </c>
      <c r="V331">
        <f t="shared" si="338"/>
        <v>1.7324999999999999</v>
      </c>
      <c r="W331">
        <f t="shared" si="339"/>
        <v>0</v>
      </c>
      <c r="X331">
        <f t="shared" si="340"/>
        <v>7252.62</v>
      </c>
      <c r="Y331">
        <f t="shared" si="341"/>
        <v>4477.71</v>
      </c>
      <c r="AA331">
        <v>27906248</v>
      </c>
      <c r="AB331">
        <f t="shared" si="342"/>
        <v>440.93</v>
      </c>
      <c r="AC331">
        <f t="shared" si="367"/>
        <v>27.27</v>
      </c>
      <c r="AD331">
        <f>ROUND(((((ET331*1.25))-((EU331*1.25)))+AE331),2)</f>
        <v>48.91</v>
      </c>
      <c r="AE331">
        <f>ROUND(((EU331*1.25)),2)</f>
        <v>7.61</v>
      </c>
      <c r="AF331">
        <f>ROUND(((EV331*1.15)),2)</f>
        <v>364.75</v>
      </c>
      <c r="AG331">
        <f t="shared" si="344"/>
        <v>0</v>
      </c>
      <c r="AH331">
        <f>((EW331*1.15))</f>
        <v>37.915499999999994</v>
      </c>
      <c r="AI331">
        <f>((EX331*1.25))</f>
        <v>0.625</v>
      </c>
      <c r="AJ331">
        <f t="shared" si="346"/>
        <v>0</v>
      </c>
      <c r="AK331">
        <v>383.57</v>
      </c>
      <c r="AL331">
        <v>27.27</v>
      </c>
      <c r="AM331">
        <v>39.130000000000003</v>
      </c>
      <c r="AN331">
        <v>6.09</v>
      </c>
      <c r="AO331">
        <v>317.17</v>
      </c>
      <c r="AP331">
        <v>0</v>
      </c>
      <c r="AQ331">
        <v>32.97</v>
      </c>
      <c r="AR331">
        <v>0.5</v>
      </c>
      <c r="AS331">
        <v>0</v>
      </c>
      <c r="AT331">
        <v>115</v>
      </c>
      <c r="AU331">
        <v>71</v>
      </c>
      <c r="AV331">
        <v>1</v>
      </c>
      <c r="AW331">
        <v>1</v>
      </c>
      <c r="AZ331">
        <v>6.11</v>
      </c>
      <c r="BA331">
        <v>6.11</v>
      </c>
      <c r="BB331">
        <v>6.11</v>
      </c>
      <c r="BC331">
        <v>6.11</v>
      </c>
      <c r="BD331" t="s">
        <v>1069</v>
      </c>
      <c r="BE331" t="s">
        <v>1069</v>
      </c>
      <c r="BF331" t="s">
        <v>1069</v>
      </c>
      <c r="BG331" t="s">
        <v>1069</v>
      </c>
      <c r="BH331">
        <v>0</v>
      </c>
      <c r="BI331">
        <v>1</v>
      </c>
      <c r="BJ331" t="s">
        <v>473</v>
      </c>
      <c r="BM331">
        <v>16001</v>
      </c>
      <c r="BN331">
        <v>0</v>
      </c>
      <c r="BO331" t="s">
        <v>1069</v>
      </c>
      <c r="BP331">
        <v>0</v>
      </c>
      <c r="BQ331">
        <v>2</v>
      </c>
      <c r="BR331">
        <v>0</v>
      </c>
      <c r="BS331">
        <v>6.11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1069</v>
      </c>
      <c r="BZ331">
        <v>128</v>
      </c>
      <c r="CA331">
        <v>83</v>
      </c>
      <c r="CE331">
        <v>0</v>
      </c>
      <c r="CF331">
        <v>0</v>
      </c>
      <c r="CG331">
        <v>0</v>
      </c>
      <c r="CM331">
        <v>0</v>
      </c>
      <c r="CN331" t="s">
        <v>359</v>
      </c>
      <c r="CO331">
        <v>0</v>
      </c>
      <c r="CP331">
        <f t="shared" si="347"/>
        <v>7467.99</v>
      </c>
      <c r="CQ331">
        <f t="shared" si="348"/>
        <v>166.61969999999999</v>
      </c>
      <c r="CR331">
        <f t="shared" si="349"/>
        <v>298.84010000000001</v>
      </c>
      <c r="CS331">
        <f t="shared" si="350"/>
        <v>46.497100000000003</v>
      </c>
      <c r="CT331">
        <f t="shared" si="351"/>
        <v>2228.6224999999999</v>
      </c>
      <c r="CU331">
        <f t="shared" si="352"/>
        <v>0</v>
      </c>
      <c r="CV331">
        <f t="shared" si="353"/>
        <v>37.915499999999994</v>
      </c>
      <c r="CW331">
        <f t="shared" si="354"/>
        <v>0.625</v>
      </c>
      <c r="CX331">
        <f t="shared" si="355"/>
        <v>0</v>
      </c>
      <c r="CY331">
        <f t="shared" si="356"/>
        <v>7252.6245000000008</v>
      </c>
      <c r="CZ331">
        <f t="shared" si="357"/>
        <v>4477.7073</v>
      </c>
      <c r="DC331" t="s">
        <v>1069</v>
      </c>
      <c r="DD331" t="s">
        <v>1069</v>
      </c>
      <c r="DE331" t="s">
        <v>1083</v>
      </c>
      <c r="DF331" t="s">
        <v>1083</v>
      </c>
      <c r="DG331" t="s">
        <v>1084</v>
      </c>
      <c r="DH331" t="s">
        <v>1069</v>
      </c>
      <c r="DI331" t="s">
        <v>1084</v>
      </c>
      <c r="DJ331" t="s">
        <v>1083</v>
      </c>
      <c r="DK331" t="s">
        <v>1069</v>
      </c>
      <c r="DL331" t="s">
        <v>1069</v>
      </c>
      <c r="DM331" t="s">
        <v>1069</v>
      </c>
      <c r="DN331">
        <v>0</v>
      </c>
      <c r="DO331">
        <v>0</v>
      </c>
      <c r="DP331">
        <v>1</v>
      </c>
      <c r="DQ331">
        <v>1</v>
      </c>
      <c r="DU331">
        <v>1003</v>
      </c>
      <c r="DV331" t="s">
        <v>1105</v>
      </c>
      <c r="DW331" t="s">
        <v>1105</v>
      </c>
      <c r="DX331">
        <v>100</v>
      </c>
      <c r="EE331">
        <v>27029050</v>
      </c>
      <c r="EF331">
        <v>2</v>
      </c>
      <c r="EG331" t="s">
        <v>1085</v>
      </c>
      <c r="EH331">
        <v>0</v>
      </c>
      <c r="EI331" t="s">
        <v>1069</v>
      </c>
      <c r="EJ331">
        <v>1</v>
      </c>
      <c r="EK331">
        <v>16001</v>
      </c>
      <c r="EL331" t="s">
        <v>448</v>
      </c>
      <c r="EM331" t="s">
        <v>449</v>
      </c>
      <c r="EO331" t="s">
        <v>1088</v>
      </c>
      <c r="EQ331">
        <v>131072</v>
      </c>
      <c r="ER331">
        <v>383.57</v>
      </c>
      <c r="ES331">
        <v>27.27</v>
      </c>
      <c r="ET331">
        <v>39.130000000000003</v>
      </c>
      <c r="EU331">
        <v>6.09</v>
      </c>
      <c r="EV331">
        <v>317.17</v>
      </c>
      <c r="EW331">
        <v>32.97</v>
      </c>
      <c r="EX331">
        <v>0.5</v>
      </c>
      <c r="EY331">
        <v>0</v>
      </c>
      <c r="FQ331">
        <v>0</v>
      </c>
      <c r="FR331">
        <f t="shared" si="358"/>
        <v>0</v>
      </c>
      <c r="FS331">
        <v>0</v>
      </c>
      <c r="FT331" t="s">
        <v>1089</v>
      </c>
      <c r="FU331" t="s">
        <v>1090</v>
      </c>
      <c r="FX331">
        <v>115.2</v>
      </c>
      <c r="FY331">
        <v>70.55</v>
      </c>
      <c r="GA331" t="s">
        <v>1069</v>
      </c>
      <c r="GD331">
        <v>0</v>
      </c>
      <c r="GF331">
        <v>1382640866</v>
      </c>
      <c r="GG331">
        <v>1</v>
      </c>
      <c r="GH331">
        <v>1</v>
      </c>
      <c r="GI331">
        <v>4</v>
      </c>
      <c r="GJ331">
        <v>0</v>
      </c>
      <c r="GK331">
        <f>ROUND(R331*(R12)/100,2)</f>
        <v>0</v>
      </c>
      <c r="GL331">
        <f t="shared" si="359"/>
        <v>0</v>
      </c>
      <c r="GM331">
        <f t="shared" si="360"/>
        <v>19198.32</v>
      </c>
      <c r="GN331">
        <f t="shared" si="361"/>
        <v>19198.32</v>
      </c>
      <c r="GO331">
        <f t="shared" si="362"/>
        <v>0</v>
      </c>
      <c r="GP331">
        <f t="shared" si="363"/>
        <v>0</v>
      </c>
      <c r="GR331">
        <v>0</v>
      </c>
      <c r="GS331">
        <v>3</v>
      </c>
      <c r="GT331">
        <v>0</v>
      </c>
      <c r="GU331" t="s">
        <v>1069</v>
      </c>
      <c r="GV331">
        <f t="shared" si="364"/>
        <v>0</v>
      </c>
      <c r="GW331">
        <v>1</v>
      </c>
      <c r="GX331">
        <f t="shared" si="365"/>
        <v>0</v>
      </c>
      <c r="HA331">
        <v>0</v>
      </c>
      <c r="HB331">
        <v>0</v>
      </c>
      <c r="HC331">
        <f t="shared" si="366"/>
        <v>0</v>
      </c>
      <c r="IK331">
        <v>0</v>
      </c>
    </row>
    <row r="332" spans="1:245">
      <c r="A332">
        <v>18</v>
      </c>
      <c r="B332">
        <v>1</v>
      </c>
      <c r="C332">
        <v>736</v>
      </c>
      <c r="E332" t="s">
        <v>474</v>
      </c>
      <c r="F332" t="s">
        <v>475</v>
      </c>
      <c r="G332" t="s">
        <v>476</v>
      </c>
      <c r="H332" t="s">
        <v>222</v>
      </c>
      <c r="I332">
        <f>I331*J332</f>
        <v>277.2</v>
      </c>
      <c r="J332">
        <v>100</v>
      </c>
      <c r="O332">
        <f t="shared" si="331"/>
        <v>21899.439999999999</v>
      </c>
      <c r="P332">
        <f t="shared" si="332"/>
        <v>21899.439999999999</v>
      </c>
      <c r="Q332">
        <f t="shared" si="333"/>
        <v>0</v>
      </c>
      <c r="R332">
        <f t="shared" si="334"/>
        <v>0</v>
      </c>
      <c r="S332">
        <f t="shared" si="335"/>
        <v>0</v>
      </c>
      <c r="T332">
        <f t="shared" si="336"/>
        <v>0</v>
      </c>
      <c r="U332">
        <f t="shared" si="337"/>
        <v>0</v>
      </c>
      <c r="V332">
        <f t="shared" si="338"/>
        <v>0</v>
      </c>
      <c r="W332">
        <f t="shared" si="339"/>
        <v>0</v>
      </c>
      <c r="X332">
        <f t="shared" si="340"/>
        <v>0</v>
      </c>
      <c r="Y332">
        <f t="shared" si="341"/>
        <v>0</v>
      </c>
      <c r="AA332">
        <v>27906248</v>
      </c>
      <c r="AB332">
        <f t="shared" si="342"/>
        <v>12.93</v>
      </c>
      <c r="AC332">
        <f t="shared" si="367"/>
        <v>12.93</v>
      </c>
      <c r="AD332">
        <f>ROUND((((ET332)-(EU332))+AE332),2)</f>
        <v>0</v>
      </c>
      <c r="AE332">
        <f>ROUND((EU332),2)</f>
        <v>0</v>
      </c>
      <c r="AF332">
        <f>ROUND((EV332),2)</f>
        <v>0</v>
      </c>
      <c r="AG332">
        <f t="shared" si="344"/>
        <v>0</v>
      </c>
      <c r="AH332">
        <f>(EW332)</f>
        <v>0</v>
      </c>
      <c r="AI332">
        <f>(EX332)</f>
        <v>0</v>
      </c>
      <c r="AJ332">
        <f t="shared" si="346"/>
        <v>0</v>
      </c>
      <c r="AK332">
        <v>12.93</v>
      </c>
      <c r="AL332">
        <v>12.93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115</v>
      </c>
      <c r="AU332">
        <v>71</v>
      </c>
      <c r="AV332">
        <v>1</v>
      </c>
      <c r="AW332">
        <v>1</v>
      </c>
      <c r="AZ332">
        <v>6.11</v>
      </c>
      <c r="BA332">
        <v>1</v>
      </c>
      <c r="BB332">
        <v>1</v>
      </c>
      <c r="BC332">
        <v>6.11</v>
      </c>
      <c r="BD332" t="s">
        <v>1069</v>
      </c>
      <c r="BE332" t="s">
        <v>1069</v>
      </c>
      <c r="BF332" t="s">
        <v>1069</v>
      </c>
      <c r="BG332" t="s">
        <v>1069</v>
      </c>
      <c r="BH332">
        <v>3</v>
      </c>
      <c r="BI332">
        <v>1</v>
      </c>
      <c r="BJ332" t="s">
        <v>477</v>
      </c>
      <c r="BM332">
        <v>16001</v>
      </c>
      <c r="BN332">
        <v>0</v>
      </c>
      <c r="BO332" t="s">
        <v>1069</v>
      </c>
      <c r="BP332">
        <v>0</v>
      </c>
      <c r="BQ332">
        <v>2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1069</v>
      </c>
      <c r="BZ332">
        <v>128</v>
      </c>
      <c r="CA332">
        <v>83</v>
      </c>
      <c r="CE332">
        <v>0</v>
      </c>
      <c r="CF332">
        <v>0</v>
      </c>
      <c r="CG332">
        <v>0</v>
      </c>
      <c r="CM332">
        <v>0</v>
      </c>
      <c r="CN332" t="s">
        <v>1069</v>
      </c>
      <c r="CO332">
        <v>0</v>
      </c>
      <c r="CP332">
        <f t="shared" si="347"/>
        <v>21899.439999999999</v>
      </c>
      <c r="CQ332">
        <f t="shared" si="348"/>
        <v>79.002300000000005</v>
      </c>
      <c r="CR332">
        <f t="shared" si="349"/>
        <v>0</v>
      </c>
      <c r="CS332">
        <f t="shared" si="350"/>
        <v>0</v>
      </c>
      <c r="CT332">
        <f t="shared" si="351"/>
        <v>0</v>
      </c>
      <c r="CU332">
        <f t="shared" si="352"/>
        <v>0</v>
      </c>
      <c r="CV332">
        <f t="shared" si="353"/>
        <v>0</v>
      </c>
      <c r="CW332">
        <f t="shared" si="354"/>
        <v>0</v>
      </c>
      <c r="CX332">
        <f t="shared" si="355"/>
        <v>0</v>
      </c>
      <c r="CY332">
        <f t="shared" si="356"/>
        <v>0</v>
      </c>
      <c r="CZ332">
        <f t="shared" si="357"/>
        <v>0</v>
      </c>
      <c r="DC332" t="s">
        <v>1069</v>
      </c>
      <c r="DD332" t="s">
        <v>1069</v>
      </c>
      <c r="DE332" t="s">
        <v>1069</v>
      </c>
      <c r="DF332" t="s">
        <v>1069</v>
      </c>
      <c r="DG332" t="s">
        <v>1069</v>
      </c>
      <c r="DH332" t="s">
        <v>1069</v>
      </c>
      <c r="DI332" t="s">
        <v>1069</v>
      </c>
      <c r="DJ332" t="s">
        <v>1069</v>
      </c>
      <c r="DK332" t="s">
        <v>1069</v>
      </c>
      <c r="DL332" t="s">
        <v>1069</v>
      </c>
      <c r="DM332" t="s">
        <v>1069</v>
      </c>
      <c r="DN332">
        <v>0</v>
      </c>
      <c r="DO332">
        <v>0</v>
      </c>
      <c r="DP332">
        <v>1</v>
      </c>
      <c r="DQ332">
        <v>1</v>
      </c>
      <c r="DU332">
        <v>1003</v>
      </c>
      <c r="DV332" t="s">
        <v>222</v>
      </c>
      <c r="DW332" t="s">
        <v>222</v>
      </c>
      <c r="DX332">
        <v>1</v>
      </c>
      <c r="EE332">
        <v>27029050</v>
      </c>
      <c r="EF332">
        <v>2</v>
      </c>
      <c r="EG332" t="s">
        <v>1085</v>
      </c>
      <c r="EH332">
        <v>0</v>
      </c>
      <c r="EI332" t="s">
        <v>1069</v>
      </c>
      <c r="EJ332">
        <v>1</v>
      </c>
      <c r="EK332">
        <v>16001</v>
      </c>
      <c r="EL332" t="s">
        <v>448</v>
      </c>
      <c r="EM332" t="s">
        <v>449</v>
      </c>
      <c r="EO332" t="s">
        <v>1069</v>
      </c>
      <c r="EQ332">
        <v>0</v>
      </c>
      <c r="ER332">
        <v>12.93</v>
      </c>
      <c r="ES332">
        <v>12.93</v>
      </c>
      <c r="ET332">
        <v>0</v>
      </c>
      <c r="EU332">
        <v>0</v>
      </c>
      <c r="EV332">
        <v>0</v>
      </c>
      <c r="EW332">
        <v>0</v>
      </c>
      <c r="EX332">
        <v>0</v>
      </c>
      <c r="FQ332">
        <v>0</v>
      </c>
      <c r="FR332">
        <f t="shared" si="358"/>
        <v>0</v>
      </c>
      <c r="FS332">
        <v>0</v>
      </c>
      <c r="FT332" t="s">
        <v>1089</v>
      </c>
      <c r="FU332" t="s">
        <v>1090</v>
      </c>
      <c r="FX332">
        <v>115.2</v>
      </c>
      <c r="FY332">
        <v>70.55</v>
      </c>
      <c r="GA332" t="s">
        <v>1069</v>
      </c>
      <c r="GD332">
        <v>0</v>
      </c>
      <c r="GF332">
        <v>1987173636</v>
      </c>
      <c r="GG332">
        <v>1</v>
      </c>
      <c r="GH332">
        <v>1</v>
      </c>
      <c r="GI332">
        <v>4</v>
      </c>
      <c r="GJ332">
        <v>0</v>
      </c>
      <c r="GK332">
        <f>ROUND(R332*(R12)/100,2)</f>
        <v>0</v>
      </c>
      <c r="GL332">
        <f t="shared" si="359"/>
        <v>0</v>
      </c>
      <c r="GM332">
        <f t="shared" si="360"/>
        <v>21899.439999999999</v>
      </c>
      <c r="GN332">
        <f t="shared" si="361"/>
        <v>21899.439999999999</v>
      </c>
      <c r="GO332">
        <f t="shared" si="362"/>
        <v>0</v>
      </c>
      <c r="GP332">
        <f t="shared" si="363"/>
        <v>0</v>
      </c>
      <c r="GR332">
        <v>0</v>
      </c>
      <c r="GS332">
        <v>3</v>
      </c>
      <c r="GT332">
        <v>0</v>
      </c>
      <c r="GU332" t="s">
        <v>1069</v>
      </c>
      <c r="GV332">
        <f t="shared" si="364"/>
        <v>0</v>
      </c>
      <c r="GW332">
        <v>1</v>
      </c>
      <c r="GX332">
        <f t="shared" si="365"/>
        <v>0</v>
      </c>
      <c r="HA332">
        <v>0</v>
      </c>
      <c r="HB332">
        <v>0</v>
      </c>
      <c r="HC332">
        <f t="shared" si="366"/>
        <v>0</v>
      </c>
      <c r="IK332">
        <v>0</v>
      </c>
    </row>
    <row r="333" spans="1:245">
      <c r="A333">
        <v>18</v>
      </c>
      <c r="B333">
        <v>1</v>
      </c>
      <c r="C333">
        <v>735</v>
      </c>
      <c r="E333" t="s">
        <v>478</v>
      </c>
      <c r="F333" t="s">
        <v>479</v>
      </c>
      <c r="G333" t="s">
        <v>480</v>
      </c>
      <c r="H333" t="s">
        <v>827</v>
      </c>
      <c r="I333">
        <f>I331*J333</f>
        <v>13.900000000000002</v>
      </c>
      <c r="J333">
        <v>5.0144300144300153</v>
      </c>
      <c r="O333">
        <f t="shared" si="331"/>
        <v>2700.74</v>
      </c>
      <c r="P333">
        <f t="shared" si="332"/>
        <v>2700.74</v>
      </c>
      <c r="Q333">
        <f t="shared" si="333"/>
        <v>0</v>
      </c>
      <c r="R333">
        <f t="shared" si="334"/>
        <v>0</v>
      </c>
      <c r="S333">
        <f t="shared" si="335"/>
        <v>0</v>
      </c>
      <c r="T333">
        <f t="shared" si="336"/>
        <v>0</v>
      </c>
      <c r="U333">
        <f t="shared" si="337"/>
        <v>0</v>
      </c>
      <c r="V333">
        <f t="shared" si="338"/>
        <v>0</v>
      </c>
      <c r="W333">
        <f t="shared" si="339"/>
        <v>0</v>
      </c>
      <c r="X333">
        <f t="shared" si="340"/>
        <v>0</v>
      </c>
      <c r="Y333">
        <f t="shared" si="341"/>
        <v>0</v>
      </c>
      <c r="AA333">
        <v>27906248</v>
      </c>
      <c r="AB333">
        <f t="shared" si="342"/>
        <v>31.8</v>
      </c>
      <c r="AC333">
        <f t="shared" si="367"/>
        <v>31.8</v>
      </c>
      <c r="AD333">
        <f>ROUND((((ET333)-(EU333))+AE333),2)</f>
        <v>0</v>
      </c>
      <c r="AE333">
        <f>ROUND((EU333),2)</f>
        <v>0</v>
      </c>
      <c r="AF333">
        <f>ROUND((EV333),2)</f>
        <v>0</v>
      </c>
      <c r="AG333">
        <f t="shared" si="344"/>
        <v>0</v>
      </c>
      <c r="AH333">
        <f>(EW333)</f>
        <v>0</v>
      </c>
      <c r="AI333">
        <f>(EX333)</f>
        <v>0</v>
      </c>
      <c r="AJ333">
        <f t="shared" si="346"/>
        <v>0</v>
      </c>
      <c r="AK333">
        <v>31.8</v>
      </c>
      <c r="AL333">
        <v>31.8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115</v>
      </c>
      <c r="AU333">
        <v>71</v>
      </c>
      <c r="AV333">
        <v>1</v>
      </c>
      <c r="AW333">
        <v>1</v>
      </c>
      <c r="AZ333">
        <v>6.11</v>
      </c>
      <c r="BA333">
        <v>1</v>
      </c>
      <c r="BB333">
        <v>1</v>
      </c>
      <c r="BC333">
        <v>6.11</v>
      </c>
      <c r="BD333" t="s">
        <v>1069</v>
      </c>
      <c r="BE333" t="s">
        <v>1069</v>
      </c>
      <c r="BF333" t="s">
        <v>1069</v>
      </c>
      <c r="BG333" t="s">
        <v>1069</v>
      </c>
      <c r="BH333">
        <v>3</v>
      </c>
      <c r="BI333">
        <v>1</v>
      </c>
      <c r="BJ333" t="s">
        <v>481</v>
      </c>
      <c r="BM333">
        <v>16001</v>
      </c>
      <c r="BN333">
        <v>0</v>
      </c>
      <c r="BO333" t="s">
        <v>1069</v>
      </c>
      <c r="BP333">
        <v>0</v>
      </c>
      <c r="BQ333">
        <v>2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1069</v>
      </c>
      <c r="BZ333">
        <v>128</v>
      </c>
      <c r="CA333">
        <v>83</v>
      </c>
      <c r="CE333">
        <v>0</v>
      </c>
      <c r="CF333">
        <v>0</v>
      </c>
      <c r="CG333">
        <v>0</v>
      </c>
      <c r="CM333">
        <v>0</v>
      </c>
      <c r="CN333" t="s">
        <v>1069</v>
      </c>
      <c r="CO333">
        <v>0</v>
      </c>
      <c r="CP333">
        <f t="shared" si="347"/>
        <v>2700.74</v>
      </c>
      <c r="CQ333">
        <f t="shared" si="348"/>
        <v>194.298</v>
      </c>
      <c r="CR333">
        <f t="shared" si="349"/>
        <v>0</v>
      </c>
      <c r="CS333">
        <f t="shared" si="350"/>
        <v>0</v>
      </c>
      <c r="CT333">
        <f t="shared" si="351"/>
        <v>0</v>
      </c>
      <c r="CU333">
        <f t="shared" si="352"/>
        <v>0</v>
      </c>
      <c r="CV333">
        <f t="shared" si="353"/>
        <v>0</v>
      </c>
      <c r="CW333">
        <f t="shared" si="354"/>
        <v>0</v>
      </c>
      <c r="CX333">
        <f t="shared" si="355"/>
        <v>0</v>
      </c>
      <c r="CY333">
        <f t="shared" si="356"/>
        <v>0</v>
      </c>
      <c r="CZ333">
        <f t="shared" si="357"/>
        <v>0</v>
      </c>
      <c r="DC333" t="s">
        <v>1069</v>
      </c>
      <c r="DD333" t="s">
        <v>1069</v>
      </c>
      <c r="DE333" t="s">
        <v>1069</v>
      </c>
      <c r="DF333" t="s">
        <v>1069</v>
      </c>
      <c r="DG333" t="s">
        <v>1069</v>
      </c>
      <c r="DH333" t="s">
        <v>1069</v>
      </c>
      <c r="DI333" t="s">
        <v>1069</v>
      </c>
      <c r="DJ333" t="s">
        <v>1069</v>
      </c>
      <c r="DK333" t="s">
        <v>1069</v>
      </c>
      <c r="DL333" t="s">
        <v>1069</v>
      </c>
      <c r="DM333" t="s">
        <v>1069</v>
      </c>
      <c r="DN333">
        <v>0</v>
      </c>
      <c r="DO333">
        <v>0</v>
      </c>
      <c r="DP333">
        <v>1</v>
      </c>
      <c r="DQ333">
        <v>1</v>
      </c>
      <c r="DU333">
        <v>1010</v>
      </c>
      <c r="DV333" t="s">
        <v>827</v>
      </c>
      <c r="DW333" t="s">
        <v>827</v>
      </c>
      <c r="DX333">
        <v>10</v>
      </c>
      <c r="EE333">
        <v>27029050</v>
      </c>
      <c r="EF333">
        <v>2</v>
      </c>
      <c r="EG333" t="s">
        <v>1085</v>
      </c>
      <c r="EH333">
        <v>0</v>
      </c>
      <c r="EI333" t="s">
        <v>1069</v>
      </c>
      <c r="EJ333">
        <v>1</v>
      </c>
      <c r="EK333">
        <v>16001</v>
      </c>
      <c r="EL333" t="s">
        <v>448</v>
      </c>
      <c r="EM333" t="s">
        <v>449</v>
      </c>
      <c r="EO333" t="s">
        <v>1069</v>
      </c>
      <c r="EQ333">
        <v>0</v>
      </c>
      <c r="ER333">
        <v>31.8</v>
      </c>
      <c r="ES333">
        <v>31.8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 t="shared" si="358"/>
        <v>0</v>
      </c>
      <c r="FS333">
        <v>0</v>
      </c>
      <c r="FT333" t="s">
        <v>1089</v>
      </c>
      <c r="FU333" t="s">
        <v>1090</v>
      </c>
      <c r="FX333">
        <v>115.2</v>
      </c>
      <c r="FY333">
        <v>70.55</v>
      </c>
      <c r="GA333" t="s">
        <v>1069</v>
      </c>
      <c r="GD333">
        <v>0</v>
      </c>
      <c r="GF333">
        <v>-2068360021</v>
      </c>
      <c r="GG333">
        <v>1</v>
      </c>
      <c r="GH333">
        <v>1</v>
      </c>
      <c r="GI333">
        <v>4</v>
      </c>
      <c r="GJ333">
        <v>0</v>
      </c>
      <c r="GK333">
        <f>ROUND(R333*(R12)/100,2)</f>
        <v>0</v>
      </c>
      <c r="GL333">
        <f t="shared" si="359"/>
        <v>0</v>
      </c>
      <c r="GM333">
        <f t="shared" si="360"/>
        <v>2700.74</v>
      </c>
      <c r="GN333">
        <f t="shared" si="361"/>
        <v>2700.74</v>
      </c>
      <c r="GO333">
        <f t="shared" si="362"/>
        <v>0</v>
      </c>
      <c r="GP333">
        <f t="shared" si="363"/>
        <v>0</v>
      </c>
      <c r="GR333">
        <v>0</v>
      </c>
      <c r="GS333">
        <v>3</v>
      </c>
      <c r="GT333">
        <v>0</v>
      </c>
      <c r="GU333" t="s">
        <v>1069</v>
      </c>
      <c r="GV333">
        <f t="shared" si="364"/>
        <v>0</v>
      </c>
      <c r="GW333">
        <v>1</v>
      </c>
      <c r="GX333">
        <f t="shared" si="365"/>
        <v>0</v>
      </c>
      <c r="HA333">
        <v>0</v>
      </c>
      <c r="HB333">
        <v>0</v>
      </c>
      <c r="HC333">
        <f t="shared" si="366"/>
        <v>0</v>
      </c>
      <c r="IK333">
        <v>0</v>
      </c>
    </row>
    <row r="334" spans="1:245">
      <c r="A334">
        <v>17</v>
      </c>
      <c r="B334">
        <v>1</v>
      </c>
      <c r="C334">
        <f ca="1">ROW(SmtRes!A752)</f>
        <v>752</v>
      </c>
      <c r="D334">
        <f ca="1">ROW(EtalonRes!A740)</f>
        <v>740</v>
      </c>
      <c r="E334" t="s">
        <v>482</v>
      </c>
      <c r="F334" t="s">
        <v>483</v>
      </c>
      <c r="G334" t="s">
        <v>484</v>
      </c>
      <c r="H334" t="s">
        <v>1105</v>
      </c>
      <c r="I334">
        <f>ROUND(40/100,9)</f>
        <v>0.4</v>
      </c>
      <c r="J334">
        <v>0</v>
      </c>
      <c r="O334">
        <f t="shared" si="331"/>
        <v>1081.79</v>
      </c>
      <c r="P334">
        <f t="shared" si="332"/>
        <v>70.8</v>
      </c>
      <c r="Q334">
        <f t="shared" si="333"/>
        <v>119.54</v>
      </c>
      <c r="R334">
        <f t="shared" si="334"/>
        <v>18.600000000000001</v>
      </c>
      <c r="S334">
        <f t="shared" si="335"/>
        <v>891.45</v>
      </c>
      <c r="T334">
        <f t="shared" si="336"/>
        <v>0</v>
      </c>
      <c r="U334">
        <f t="shared" si="337"/>
        <v>15.166199999999998</v>
      </c>
      <c r="V334">
        <f t="shared" si="338"/>
        <v>0.25</v>
      </c>
      <c r="W334">
        <f t="shared" si="339"/>
        <v>0</v>
      </c>
      <c r="X334">
        <f t="shared" si="340"/>
        <v>1046.56</v>
      </c>
      <c r="Y334">
        <f t="shared" si="341"/>
        <v>646.14</v>
      </c>
      <c r="AA334">
        <v>27906248</v>
      </c>
      <c r="AB334">
        <f t="shared" si="342"/>
        <v>442.63</v>
      </c>
      <c r="AC334">
        <f t="shared" si="367"/>
        <v>28.97</v>
      </c>
      <c r="AD334">
        <f>ROUND(((((ET334*1.25))-((EU334*1.25)))+AE334),2)</f>
        <v>48.91</v>
      </c>
      <c r="AE334">
        <f>ROUND(((EU334*1.25)),2)</f>
        <v>7.61</v>
      </c>
      <c r="AF334">
        <f>ROUND(((EV334*1.15)),2)</f>
        <v>364.75</v>
      </c>
      <c r="AG334">
        <f t="shared" si="344"/>
        <v>0</v>
      </c>
      <c r="AH334">
        <f>((EW334*1.15))</f>
        <v>37.915499999999994</v>
      </c>
      <c r="AI334">
        <f>((EX334*1.25))</f>
        <v>0.625</v>
      </c>
      <c r="AJ334">
        <f t="shared" si="346"/>
        <v>0</v>
      </c>
      <c r="AK334">
        <v>385.27</v>
      </c>
      <c r="AL334">
        <v>28.97</v>
      </c>
      <c r="AM334">
        <v>39.130000000000003</v>
      </c>
      <c r="AN334">
        <v>6.09</v>
      </c>
      <c r="AO334">
        <v>317.17</v>
      </c>
      <c r="AP334">
        <v>0</v>
      </c>
      <c r="AQ334">
        <v>32.97</v>
      </c>
      <c r="AR334">
        <v>0.5</v>
      </c>
      <c r="AS334">
        <v>0</v>
      </c>
      <c r="AT334">
        <v>115</v>
      </c>
      <c r="AU334">
        <v>71</v>
      </c>
      <c r="AV334">
        <v>1</v>
      </c>
      <c r="AW334">
        <v>1</v>
      </c>
      <c r="AZ334">
        <v>6.11</v>
      </c>
      <c r="BA334">
        <v>6.11</v>
      </c>
      <c r="BB334">
        <v>6.11</v>
      </c>
      <c r="BC334">
        <v>6.11</v>
      </c>
      <c r="BD334" t="s">
        <v>1069</v>
      </c>
      <c r="BE334" t="s">
        <v>1069</v>
      </c>
      <c r="BF334" t="s">
        <v>1069</v>
      </c>
      <c r="BG334" t="s">
        <v>1069</v>
      </c>
      <c r="BH334">
        <v>0</v>
      </c>
      <c r="BI334">
        <v>1</v>
      </c>
      <c r="BJ334" t="s">
        <v>485</v>
      </c>
      <c r="BM334">
        <v>16001</v>
      </c>
      <c r="BN334">
        <v>0</v>
      </c>
      <c r="BO334" t="s">
        <v>1069</v>
      </c>
      <c r="BP334">
        <v>0</v>
      </c>
      <c r="BQ334">
        <v>2</v>
      </c>
      <c r="BR334">
        <v>0</v>
      </c>
      <c r="BS334">
        <v>6.11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1069</v>
      </c>
      <c r="BZ334">
        <v>128</v>
      </c>
      <c r="CA334">
        <v>83</v>
      </c>
      <c r="CE334">
        <v>0</v>
      </c>
      <c r="CF334">
        <v>0</v>
      </c>
      <c r="CG334">
        <v>0</v>
      </c>
      <c r="CM334">
        <v>0</v>
      </c>
      <c r="CN334" t="s">
        <v>359</v>
      </c>
      <c r="CO334">
        <v>0</v>
      </c>
      <c r="CP334">
        <f t="shared" si="347"/>
        <v>1081.79</v>
      </c>
      <c r="CQ334">
        <f t="shared" si="348"/>
        <v>177.0067</v>
      </c>
      <c r="CR334">
        <f t="shared" si="349"/>
        <v>298.84010000000001</v>
      </c>
      <c r="CS334">
        <f t="shared" si="350"/>
        <v>46.497100000000003</v>
      </c>
      <c r="CT334">
        <f t="shared" si="351"/>
        <v>2228.6224999999999</v>
      </c>
      <c r="CU334">
        <f t="shared" si="352"/>
        <v>0</v>
      </c>
      <c r="CV334">
        <f t="shared" si="353"/>
        <v>37.915499999999994</v>
      </c>
      <c r="CW334">
        <f t="shared" si="354"/>
        <v>0.625</v>
      </c>
      <c r="CX334">
        <f t="shared" si="355"/>
        <v>0</v>
      </c>
      <c r="CY334">
        <f t="shared" si="356"/>
        <v>1046.5575000000001</v>
      </c>
      <c r="CZ334">
        <f t="shared" si="357"/>
        <v>646.13549999999998</v>
      </c>
      <c r="DC334" t="s">
        <v>1069</v>
      </c>
      <c r="DD334" t="s">
        <v>1069</v>
      </c>
      <c r="DE334" t="s">
        <v>1083</v>
      </c>
      <c r="DF334" t="s">
        <v>1083</v>
      </c>
      <c r="DG334" t="s">
        <v>1084</v>
      </c>
      <c r="DH334" t="s">
        <v>1069</v>
      </c>
      <c r="DI334" t="s">
        <v>1084</v>
      </c>
      <c r="DJ334" t="s">
        <v>1083</v>
      </c>
      <c r="DK334" t="s">
        <v>1069</v>
      </c>
      <c r="DL334" t="s">
        <v>1069</v>
      </c>
      <c r="DM334" t="s">
        <v>1069</v>
      </c>
      <c r="DN334">
        <v>0</v>
      </c>
      <c r="DO334">
        <v>0</v>
      </c>
      <c r="DP334">
        <v>1</v>
      </c>
      <c r="DQ334">
        <v>1</v>
      </c>
      <c r="DU334">
        <v>1003</v>
      </c>
      <c r="DV334" t="s">
        <v>1105</v>
      </c>
      <c r="DW334" t="s">
        <v>1105</v>
      </c>
      <c r="DX334">
        <v>100</v>
      </c>
      <c r="EE334">
        <v>27029050</v>
      </c>
      <c r="EF334">
        <v>2</v>
      </c>
      <c r="EG334" t="s">
        <v>1085</v>
      </c>
      <c r="EH334">
        <v>0</v>
      </c>
      <c r="EI334" t="s">
        <v>1069</v>
      </c>
      <c r="EJ334">
        <v>1</v>
      </c>
      <c r="EK334">
        <v>16001</v>
      </c>
      <c r="EL334" t="s">
        <v>448</v>
      </c>
      <c r="EM334" t="s">
        <v>449</v>
      </c>
      <c r="EO334" t="s">
        <v>1088</v>
      </c>
      <c r="EQ334">
        <v>131072</v>
      </c>
      <c r="ER334">
        <v>385.27</v>
      </c>
      <c r="ES334">
        <v>28.97</v>
      </c>
      <c r="ET334">
        <v>39.130000000000003</v>
      </c>
      <c r="EU334">
        <v>6.09</v>
      </c>
      <c r="EV334">
        <v>317.17</v>
      </c>
      <c r="EW334">
        <v>32.97</v>
      </c>
      <c r="EX334">
        <v>0.5</v>
      </c>
      <c r="EY334">
        <v>0</v>
      </c>
      <c r="FQ334">
        <v>0</v>
      </c>
      <c r="FR334">
        <f t="shared" si="358"/>
        <v>0</v>
      </c>
      <c r="FS334">
        <v>0</v>
      </c>
      <c r="FT334" t="s">
        <v>1089</v>
      </c>
      <c r="FU334" t="s">
        <v>1090</v>
      </c>
      <c r="FX334">
        <v>115.2</v>
      </c>
      <c r="FY334">
        <v>70.55</v>
      </c>
      <c r="GA334" t="s">
        <v>1069</v>
      </c>
      <c r="GD334">
        <v>0</v>
      </c>
      <c r="GF334">
        <v>-1047641421</v>
      </c>
      <c r="GG334">
        <v>1</v>
      </c>
      <c r="GH334">
        <v>1</v>
      </c>
      <c r="GI334">
        <v>4</v>
      </c>
      <c r="GJ334">
        <v>0</v>
      </c>
      <c r="GK334">
        <f>ROUND(R334*(R12)/100,2)</f>
        <v>0</v>
      </c>
      <c r="GL334">
        <f t="shared" si="359"/>
        <v>0</v>
      </c>
      <c r="GM334">
        <f t="shared" si="360"/>
        <v>2774.49</v>
      </c>
      <c r="GN334">
        <f t="shared" si="361"/>
        <v>2774.49</v>
      </c>
      <c r="GO334">
        <f t="shared" si="362"/>
        <v>0</v>
      </c>
      <c r="GP334">
        <f t="shared" si="363"/>
        <v>0</v>
      </c>
      <c r="GR334">
        <v>0</v>
      </c>
      <c r="GS334">
        <v>3</v>
      </c>
      <c r="GT334">
        <v>0</v>
      </c>
      <c r="GU334" t="s">
        <v>1069</v>
      </c>
      <c r="GV334">
        <f t="shared" si="364"/>
        <v>0</v>
      </c>
      <c r="GW334">
        <v>1</v>
      </c>
      <c r="GX334">
        <f t="shared" si="365"/>
        <v>0</v>
      </c>
      <c r="HA334">
        <v>0</v>
      </c>
      <c r="HB334">
        <v>0</v>
      </c>
      <c r="HC334">
        <f t="shared" si="366"/>
        <v>0</v>
      </c>
      <c r="IK334">
        <v>0</v>
      </c>
    </row>
    <row r="335" spans="1:245">
      <c r="A335">
        <v>18</v>
      </c>
      <c r="B335">
        <v>1</v>
      </c>
      <c r="C335">
        <v>752</v>
      </c>
      <c r="E335" t="s">
        <v>486</v>
      </c>
      <c r="F335" t="s">
        <v>487</v>
      </c>
      <c r="G335" t="s">
        <v>488</v>
      </c>
      <c r="H335" t="s">
        <v>222</v>
      </c>
      <c r="I335">
        <f>I334*J335</f>
        <v>40</v>
      </c>
      <c r="J335">
        <v>100</v>
      </c>
      <c r="O335">
        <f t="shared" si="331"/>
        <v>6175.99</v>
      </c>
      <c r="P335">
        <f t="shared" si="332"/>
        <v>6175.99</v>
      </c>
      <c r="Q335">
        <f t="shared" si="333"/>
        <v>0</v>
      </c>
      <c r="R335">
        <f t="shared" si="334"/>
        <v>0</v>
      </c>
      <c r="S335">
        <f t="shared" si="335"/>
        <v>0</v>
      </c>
      <c r="T335">
        <f t="shared" si="336"/>
        <v>0</v>
      </c>
      <c r="U335">
        <f t="shared" si="337"/>
        <v>0</v>
      </c>
      <c r="V335">
        <f t="shared" si="338"/>
        <v>0</v>
      </c>
      <c r="W335">
        <f t="shared" si="339"/>
        <v>0</v>
      </c>
      <c r="X335">
        <f t="shared" si="340"/>
        <v>0</v>
      </c>
      <c r="Y335">
        <f t="shared" si="341"/>
        <v>0</v>
      </c>
      <c r="AA335">
        <v>27906248</v>
      </c>
      <c r="AB335">
        <f t="shared" si="342"/>
        <v>25.27</v>
      </c>
      <c r="AC335">
        <f t="shared" si="367"/>
        <v>25.27</v>
      </c>
      <c r="AD335">
        <f>ROUND((((ET335)-(EU335))+AE335),2)</f>
        <v>0</v>
      </c>
      <c r="AE335">
        <f>ROUND((EU335),2)</f>
        <v>0</v>
      </c>
      <c r="AF335">
        <f>ROUND((EV335),2)</f>
        <v>0</v>
      </c>
      <c r="AG335">
        <f t="shared" si="344"/>
        <v>0</v>
      </c>
      <c r="AH335">
        <f>(EW335)</f>
        <v>0</v>
      </c>
      <c r="AI335">
        <f>(EX335)</f>
        <v>0</v>
      </c>
      <c r="AJ335">
        <f t="shared" si="346"/>
        <v>0</v>
      </c>
      <c r="AK335">
        <v>25.27</v>
      </c>
      <c r="AL335">
        <v>25.27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115</v>
      </c>
      <c r="AU335">
        <v>71</v>
      </c>
      <c r="AV335">
        <v>1</v>
      </c>
      <c r="AW335">
        <v>1</v>
      </c>
      <c r="AZ335">
        <v>6.11</v>
      </c>
      <c r="BA335">
        <v>1</v>
      </c>
      <c r="BB335">
        <v>1</v>
      </c>
      <c r="BC335">
        <v>6.11</v>
      </c>
      <c r="BD335" t="s">
        <v>1069</v>
      </c>
      <c r="BE335" t="s">
        <v>1069</v>
      </c>
      <c r="BF335" t="s">
        <v>1069</v>
      </c>
      <c r="BG335" t="s">
        <v>1069</v>
      </c>
      <c r="BH335">
        <v>3</v>
      </c>
      <c r="BI335">
        <v>1</v>
      </c>
      <c r="BJ335" t="s">
        <v>489</v>
      </c>
      <c r="BM335">
        <v>16001</v>
      </c>
      <c r="BN335">
        <v>0</v>
      </c>
      <c r="BO335" t="s">
        <v>1069</v>
      </c>
      <c r="BP335">
        <v>0</v>
      </c>
      <c r="BQ335">
        <v>2</v>
      </c>
      <c r="BR335">
        <v>0</v>
      </c>
      <c r="BS335">
        <v>1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1069</v>
      </c>
      <c r="BZ335">
        <v>128</v>
      </c>
      <c r="CA335">
        <v>83</v>
      </c>
      <c r="CE335">
        <v>0</v>
      </c>
      <c r="CF335">
        <v>0</v>
      </c>
      <c r="CG335">
        <v>0</v>
      </c>
      <c r="CM335">
        <v>0</v>
      </c>
      <c r="CN335" t="s">
        <v>1069</v>
      </c>
      <c r="CO335">
        <v>0</v>
      </c>
      <c r="CP335">
        <f t="shared" si="347"/>
        <v>6175.99</v>
      </c>
      <c r="CQ335">
        <f t="shared" si="348"/>
        <v>154.3997</v>
      </c>
      <c r="CR335">
        <f t="shared" si="349"/>
        <v>0</v>
      </c>
      <c r="CS335">
        <f t="shared" si="350"/>
        <v>0</v>
      </c>
      <c r="CT335">
        <f t="shared" si="351"/>
        <v>0</v>
      </c>
      <c r="CU335">
        <f t="shared" si="352"/>
        <v>0</v>
      </c>
      <c r="CV335">
        <f t="shared" si="353"/>
        <v>0</v>
      </c>
      <c r="CW335">
        <f t="shared" si="354"/>
        <v>0</v>
      </c>
      <c r="CX335">
        <f t="shared" si="355"/>
        <v>0</v>
      </c>
      <c r="CY335">
        <f t="shared" si="356"/>
        <v>0</v>
      </c>
      <c r="CZ335">
        <f t="shared" si="357"/>
        <v>0</v>
      </c>
      <c r="DC335" t="s">
        <v>1069</v>
      </c>
      <c r="DD335" t="s">
        <v>1069</v>
      </c>
      <c r="DE335" t="s">
        <v>1069</v>
      </c>
      <c r="DF335" t="s">
        <v>1069</v>
      </c>
      <c r="DG335" t="s">
        <v>1069</v>
      </c>
      <c r="DH335" t="s">
        <v>1069</v>
      </c>
      <c r="DI335" t="s">
        <v>1069</v>
      </c>
      <c r="DJ335" t="s">
        <v>1069</v>
      </c>
      <c r="DK335" t="s">
        <v>1069</v>
      </c>
      <c r="DL335" t="s">
        <v>1069</v>
      </c>
      <c r="DM335" t="s">
        <v>1069</v>
      </c>
      <c r="DN335">
        <v>0</v>
      </c>
      <c r="DO335">
        <v>0</v>
      </c>
      <c r="DP335">
        <v>1</v>
      </c>
      <c r="DQ335">
        <v>1</v>
      </c>
      <c r="DU335">
        <v>1003</v>
      </c>
      <c r="DV335" t="s">
        <v>222</v>
      </c>
      <c r="DW335" t="s">
        <v>222</v>
      </c>
      <c r="DX335">
        <v>1</v>
      </c>
      <c r="EE335">
        <v>27029050</v>
      </c>
      <c r="EF335">
        <v>2</v>
      </c>
      <c r="EG335" t="s">
        <v>1085</v>
      </c>
      <c r="EH335">
        <v>0</v>
      </c>
      <c r="EI335" t="s">
        <v>1069</v>
      </c>
      <c r="EJ335">
        <v>1</v>
      </c>
      <c r="EK335">
        <v>16001</v>
      </c>
      <c r="EL335" t="s">
        <v>448</v>
      </c>
      <c r="EM335" t="s">
        <v>449</v>
      </c>
      <c r="EO335" t="s">
        <v>1069</v>
      </c>
      <c r="EQ335">
        <v>0</v>
      </c>
      <c r="ER335">
        <v>25.27</v>
      </c>
      <c r="ES335">
        <v>25.27</v>
      </c>
      <c r="ET335">
        <v>0</v>
      </c>
      <c r="EU335">
        <v>0</v>
      </c>
      <c r="EV335">
        <v>0</v>
      </c>
      <c r="EW335">
        <v>0</v>
      </c>
      <c r="EX335">
        <v>0</v>
      </c>
      <c r="FQ335">
        <v>0</v>
      </c>
      <c r="FR335">
        <f t="shared" si="358"/>
        <v>0</v>
      </c>
      <c r="FS335">
        <v>0</v>
      </c>
      <c r="FT335" t="s">
        <v>1089</v>
      </c>
      <c r="FU335" t="s">
        <v>1090</v>
      </c>
      <c r="FX335">
        <v>115.2</v>
      </c>
      <c r="FY335">
        <v>70.55</v>
      </c>
      <c r="GA335" t="s">
        <v>1069</v>
      </c>
      <c r="GD335">
        <v>0</v>
      </c>
      <c r="GF335">
        <v>-219683343</v>
      </c>
      <c r="GG335">
        <v>1</v>
      </c>
      <c r="GH335">
        <v>1</v>
      </c>
      <c r="GI335">
        <v>4</v>
      </c>
      <c r="GJ335">
        <v>0</v>
      </c>
      <c r="GK335">
        <f>ROUND(R335*(R12)/100,2)</f>
        <v>0</v>
      </c>
      <c r="GL335">
        <f t="shared" si="359"/>
        <v>0</v>
      </c>
      <c r="GM335">
        <f t="shared" si="360"/>
        <v>6175.99</v>
      </c>
      <c r="GN335">
        <f t="shared" si="361"/>
        <v>6175.99</v>
      </c>
      <c r="GO335">
        <f t="shared" si="362"/>
        <v>0</v>
      </c>
      <c r="GP335">
        <f t="shared" si="363"/>
        <v>0</v>
      </c>
      <c r="GR335">
        <v>0</v>
      </c>
      <c r="GS335">
        <v>3</v>
      </c>
      <c r="GT335">
        <v>0</v>
      </c>
      <c r="GU335" t="s">
        <v>1069</v>
      </c>
      <c r="GV335">
        <f t="shared" si="364"/>
        <v>0</v>
      </c>
      <c r="GW335">
        <v>1</v>
      </c>
      <c r="GX335">
        <f t="shared" si="365"/>
        <v>0</v>
      </c>
      <c r="HA335">
        <v>0</v>
      </c>
      <c r="HB335">
        <v>0</v>
      </c>
      <c r="HC335">
        <f t="shared" si="366"/>
        <v>0</v>
      </c>
      <c r="IK335">
        <v>0</v>
      </c>
    </row>
    <row r="336" spans="1:245">
      <c r="A336">
        <v>18</v>
      </c>
      <c r="B336">
        <v>1</v>
      </c>
      <c r="C336">
        <v>751</v>
      </c>
      <c r="E336" t="s">
        <v>490</v>
      </c>
      <c r="F336" t="s">
        <v>491</v>
      </c>
      <c r="G336" t="s">
        <v>492</v>
      </c>
      <c r="H336" t="s">
        <v>827</v>
      </c>
      <c r="I336">
        <f>I334*J336</f>
        <v>2</v>
      </c>
      <c r="J336">
        <v>5</v>
      </c>
      <c r="O336">
        <f t="shared" si="331"/>
        <v>431.37</v>
      </c>
      <c r="P336">
        <f t="shared" si="332"/>
        <v>431.37</v>
      </c>
      <c r="Q336">
        <f t="shared" si="333"/>
        <v>0</v>
      </c>
      <c r="R336">
        <f t="shared" si="334"/>
        <v>0</v>
      </c>
      <c r="S336">
        <f t="shared" si="335"/>
        <v>0</v>
      </c>
      <c r="T336">
        <f t="shared" si="336"/>
        <v>0</v>
      </c>
      <c r="U336">
        <f t="shared" si="337"/>
        <v>0</v>
      </c>
      <c r="V336">
        <f t="shared" si="338"/>
        <v>0</v>
      </c>
      <c r="W336">
        <f t="shared" si="339"/>
        <v>0</v>
      </c>
      <c r="X336">
        <f t="shared" si="340"/>
        <v>0</v>
      </c>
      <c r="Y336">
        <f t="shared" si="341"/>
        <v>0</v>
      </c>
      <c r="AA336">
        <v>27906248</v>
      </c>
      <c r="AB336">
        <f t="shared" si="342"/>
        <v>35.299999999999997</v>
      </c>
      <c r="AC336">
        <f t="shared" si="367"/>
        <v>35.299999999999997</v>
      </c>
      <c r="AD336">
        <f>ROUND((((ET336)-(EU336))+AE336),2)</f>
        <v>0</v>
      </c>
      <c r="AE336">
        <f>ROUND((EU336),2)</f>
        <v>0</v>
      </c>
      <c r="AF336">
        <f>ROUND((EV336),2)</f>
        <v>0</v>
      </c>
      <c r="AG336">
        <f t="shared" si="344"/>
        <v>0</v>
      </c>
      <c r="AH336">
        <f>(EW336)</f>
        <v>0</v>
      </c>
      <c r="AI336">
        <f>(EX336)</f>
        <v>0</v>
      </c>
      <c r="AJ336">
        <f t="shared" si="346"/>
        <v>0</v>
      </c>
      <c r="AK336">
        <v>35.299999999999997</v>
      </c>
      <c r="AL336">
        <v>35.299999999999997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115</v>
      </c>
      <c r="AU336">
        <v>71</v>
      </c>
      <c r="AV336">
        <v>1</v>
      </c>
      <c r="AW336">
        <v>1</v>
      </c>
      <c r="AZ336">
        <v>6.11</v>
      </c>
      <c r="BA336">
        <v>1</v>
      </c>
      <c r="BB336">
        <v>1</v>
      </c>
      <c r="BC336">
        <v>6.11</v>
      </c>
      <c r="BD336" t="s">
        <v>1069</v>
      </c>
      <c r="BE336" t="s">
        <v>1069</v>
      </c>
      <c r="BF336" t="s">
        <v>1069</v>
      </c>
      <c r="BG336" t="s">
        <v>1069</v>
      </c>
      <c r="BH336">
        <v>3</v>
      </c>
      <c r="BI336">
        <v>1</v>
      </c>
      <c r="BJ336" t="s">
        <v>493</v>
      </c>
      <c r="BM336">
        <v>16001</v>
      </c>
      <c r="BN336">
        <v>0</v>
      </c>
      <c r="BO336" t="s">
        <v>1069</v>
      </c>
      <c r="BP336">
        <v>0</v>
      </c>
      <c r="BQ336">
        <v>2</v>
      </c>
      <c r="BR336">
        <v>0</v>
      </c>
      <c r="BS336">
        <v>1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1069</v>
      </c>
      <c r="BZ336">
        <v>128</v>
      </c>
      <c r="CA336">
        <v>83</v>
      </c>
      <c r="CE336">
        <v>0</v>
      </c>
      <c r="CF336">
        <v>0</v>
      </c>
      <c r="CG336">
        <v>0</v>
      </c>
      <c r="CM336">
        <v>0</v>
      </c>
      <c r="CN336" t="s">
        <v>1069</v>
      </c>
      <c r="CO336">
        <v>0</v>
      </c>
      <c r="CP336">
        <f t="shared" si="347"/>
        <v>431.37</v>
      </c>
      <c r="CQ336">
        <f t="shared" si="348"/>
        <v>215.68299999999999</v>
      </c>
      <c r="CR336">
        <f t="shared" si="349"/>
        <v>0</v>
      </c>
      <c r="CS336">
        <f t="shared" si="350"/>
        <v>0</v>
      </c>
      <c r="CT336">
        <f t="shared" si="351"/>
        <v>0</v>
      </c>
      <c r="CU336">
        <f t="shared" si="352"/>
        <v>0</v>
      </c>
      <c r="CV336">
        <f t="shared" si="353"/>
        <v>0</v>
      </c>
      <c r="CW336">
        <f t="shared" si="354"/>
        <v>0</v>
      </c>
      <c r="CX336">
        <f t="shared" si="355"/>
        <v>0</v>
      </c>
      <c r="CY336">
        <f t="shared" si="356"/>
        <v>0</v>
      </c>
      <c r="CZ336">
        <f t="shared" si="357"/>
        <v>0</v>
      </c>
      <c r="DC336" t="s">
        <v>1069</v>
      </c>
      <c r="DD336" t="s">
        <v>1069</v>
      </c>
      <c r="DE336" t="s">
        <v>1069</v>
      </c>
      <c r="DF336" t="s">
        <v>1069</v>
      </c>
      <c r="DG336" t="s">
        <v>1069</v>
      </c>
      <c r="DH336" t="s">
        <v>1069</v>
      </c>
      <c r="DI336" t="s">
        <v>1069</v>
      </c>
      <c r="DJ336" t="s">
        <v>1069</v>
      </c>
      <c r="DK336" t="s">
        <v>1069</v>
      </c>
      <c r="DL336" t="s">
        <v>1069</v>
      </c>
      <c r="DM336" t="s">
        <v>1069</v>
      </c>
      <c r="DN336">
        <v>0</v>
      </c>
      <c r="DO336">
        <v>0</v>
      </c>
      <c r="DP336">
        <v>1</v>
      </c>
      <c r="DQ336">
        <v>1</v>
      </c>
      <c r="DU336">
        <v>1010</v>
      </c>
      <c r="DV336" t="s">
        <v>827</v>
      </c>
      <c r="DW336" t="s">
        <v>827</v>
      </c>
      <c r="DX336">
        <v>10</v>
      </c>
      <c r="EE336">
        <v>27029050</v>
      </c>
      <c r="EF336">
        <v>2</v>
      </c>
      <c r="EG336" t="s">
        <v>1085</v>
      </c>
      <c r="EH336">
        <v>0</v>
      </c>
      <c r="EI336" t="s">
        <v>1069</v>
      </c>
      <c r="EJ336">
        <v>1</v>
      </c>
      <c r="EK336">
        <v>16001</v>
      </c>
      <c r="EL336" t="s">
        <v>448</v>
      </c>
      <c r="EM336" t="s">
        <v>449</v>
      </c>
      <c r="EO336" t="s">
        <v>1069</v>
      </c>
      <c r="EQ336">
        <v>0</v>
      </c>
      <c r="ER336">
        <v>35.299999999999997</v>
      </c>
      <c r="ES336">
        <v>35.299999999999997</v>
      </c>
      <c r="ET336">
        <v>0</v>
      </c>
      <c r="EU336">
        <v>0</v>
      </c>
      <c r="EV336">
        <v>0</v>
      </c>
      <c r="EW336">
        <v>0</v>
      </c>
      <c r="EX336">
        <v>0</v>
      </c>
      <c r="FQ336">
        <v>0</v>
      </c>
      <c r="FR336">
        <f t="shared" si="358"/>
        <v>0</v>
      </c>
      <c r="FS336">
        <v>0</v>
      </c>
      <c r="FT336" t="s">
        <v>1089</v>
      </c>
      <c r="FU336" t="s">
        <v>1090</v>
      </c>
      <c r="FX336">
        <v>115.2</v>
      </c>
      <c r="FY336">
        <v>70.55</v>
      </c>
      <c r="GA336" t="s">
        <v>1069</v>
      </c>
      <c r="GD336">
        <v>0</v>
      </c>
      <c r="GF336">
        <v>-1776302882</v>
      </c>
      <c r="GG336">
        <v>1</v>
      </c>
      <c r="GH336">
        <v>1</v>
      </c>
      <c r="GI336">
        <v>4</v>
      </c>
      <c r="GJ336">
        <v>0</v>
      </c>
      <c r="GK336">
        <f>ROUND(R336*(R12)/100,2)</f>
        <v>0</v>
      </c>
      <c r="GL336">
        <f t="shared" si="359"/>
        <v>0</v>
      </c>
      <c r="GM336">
        <f t="shared" si="360"/>
        <v>431.37</v>
      </c>
      <c r="GN336">
        <f t="shared" si="361"/>
        <v>431.37</v>
      </c>
      <c r="GO336">
        <f t="shared" si="362"/>
        <v>0</v>
      </c>
      <c r="GP336">
        <f t="shared" si="363"/>
        <v>0</v>
      </c>
      <c r="GR336">
        <v>0</v>
      </c>
      <c r="GS336">
        <v>3</v>
      </c>
      <c r="GT336">
        <v>0</v>
      </c>
      <c r="GU336" t="s">
        <v>1069</v>
      </c>
      <c r="GV336">
        <f t="shared" si="364"/>
        <v>0</v>
      </c>
      <c r="GW336">
        <v>1</v>
      </c>
      <c r="GX336">
        <f t="shared" si="365"/>
        <v>0</v>
      </c>
      <c r="HA336">
        <v>0</v>
      </c>
      <c r="HB336">
        <v>0</v>
      </c>
      <c r="HC336">
        <f t="shared" si="366"/>
        <v>0</v>
      </c>
      <c r="IK336">
        <v>0</v>
      </c>
    </row>
    <row r="337" spans="1:245">
      <c r="A337">
        <v>17</v>
      </c>
      <c r="B337">
        <v>1</v>
      </c>
      <c r="C337">
        <f ca="1">ROW(SmtRes!A768)</f>
        <v>768</v>
      </c>
      <c r="D337">
        <f ca="1">ROW(EtalonRes!A757)</f>
        <v>757</v>
      </c>
      <c r="E337" t="s">
        <v>494</v>
      </c>
      <c r="F337" t="s">
        <v>495</v>
      </c>
      <c r="G337" t="s">
        <v>496</v>
      </c>
      <c r="H337" t="s">
        <v>1105</v>
      </c>
      <c r="I337">
        <f>ROUND(72/100,9)</f>
        <v>0.72</v>
      </c>
      <c r="J337">
        <v>0</v>
      </c>
      <c r="O337">
        <f t="shared" si="331"/>
        <v>2615.15</v>
      </c>
      <c r="P337">
        <f t="shared" si="332"/>
        <v>219.78</v>
      </c>
      <c r="Q337">
        <f t="shared" si="333"/>
        <v>403.85</v>
      </c>
      <c r="R337">
        <f t="shared" si="334"/>
        <v>65.81</v>
      </c>
      <c r="S337">
        <f t="shared" si="335"/>
        <v>1991.52</v>
      </c>
      <c r="T337">
        <f t="shared" si="336"/>
        <v>0</v>
      </c>
      <c r="U337">
        <f t="shared" si="337"/>
        <v>33.88176</v>
      </c>
      <c r="V337">
        <f t="shared" si="338"/>
        <v>0.89999999999999991</v>
      </c>
      <c r="W337">
        <f t="shared" si="339"/>
        <v>0</v>
      </c>
      <c r="X337">
        <f t="shared" si="340"/>
        <v>2365.9299999999998</v>
      </c>
      <c r="Y337">
        <f t="shared" si="341"/>
        <v>1460.7</v>
      </c>
      <c r="AA337">
        <v>27906248</v>
      </c>
      <c r="AB337">
        <f t="shared" si="342"/>
        <v>594.46</v>
      </c>
      <c r="AC337">
        <f t="shared" si="367"/>
        <v>49.96</v>
      </c>
      <c r="AD337">
        <f>ROUND(((((ET337*1.25))-((EU337*1.25)))+AE337),2)</f>
        <v>91.8</v>
      </c>
      <c r="AE337">
        <f>ROUND(((EU337*1.25)),2)</f>
        <v>14.96</v>
      </c>
      <c r="AF337">
        <f>ROUND(((EV337*1.15)),2)</f>
        <v>452.7</v>
      </c>
      <c r="AG337">
        <f t="shared" si="344"/>
        <v>0</v>
      </c>
      <c r="AH337">
        <f>((EW337*1.15))</f>
        <v>47.058</v>
      </c>
      <c r="AI337">
        <f>((EX337*1.25))</f>
        <v>1.25</v>
      </c>
      <c r="AJ337">
        <f t="shared" si="346"/>
        <v>0</v>
      </c>
      <c r="AK337">
        <v>517.04999999999995</v>
      </c>
      <c r="AL337">
        <v>49.96</v>
      </c>
      <c r="AM337">
        <v>73.44</v>
      </c>
      <c r="AN337">
        <v>11.97</v>
      </c>
      <c r="AO337">
        <v>393.65</v>
      </c>
      <c r="AP337">
        <v>0</v>
      </c>
      <c r="AQ337">
        <v>40.92</v>
      </c>
      <c r="AR337">
        <v>1</v>
      </c>
      <c r="AS337">
        <v>0</v>
      </c>
      <c r="AT337">
        <v>115</v>
      </c>
      <c r="AU337">
        <v>71</v>
      </c>
      <c r="AV337">
        <v>1</v>
      </c>
      <c r="AW337">
        <v>1</v>
      </c>
      <c r="AZ337">
        <v>6.11</v>
      </c>
      <c r="BA337">
        <v>6.11</v>
      </c>
      <c r="BB337">
        <v>6.11</v>
      </c>
      <c r="BC337">
        <v>6.11</v>
      </c>
      <c r="BD337" t="s">
        <v>1069</v>
      </c>
      <c r="BE337" t="s">
        <v>1069</v>
      </c>
      <c r="BF337" t="s">
        <v>1069</v>
      </c>
      <c r="BG337" t="s">
        <v>1069</v>
      </c>
      <c r="BH337">
        <v>0</v>
      </c>
      <c r="BI337">
        <v>1</v>
      </c>
      <c r="BJ337" t="s">
        <v>497</v>
      </c>
      <c r="BM337">
        <v>16001</v>
      </c>
      <c r="BN337">
        <v>0</v>
      </c>
      <c r="BO337" t="s">
        <v>1069</v>
      </c>
      <c r="BP337">
        <v>0</v>
      </c>
      <c r="BQ337">
        <v>2</v>
      </c>
      <c r="BR337">
        <v>0</v>
      </c>
      <c r="BS337">
        <v>6.11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1069</v>
      </c>
      <c r="BZ337">
        <v>128</v>
      </c>
      <c r="CA337">
        <v>83</v>
      </c>
      <c r="CE337">
        <v>0</v>
      </c>
      <c r="CF337">
        <v>0</v>
      </c>
      <c r="CG337">
        <v>0</v>
      </c>
      <c r="CM337">
        <v>0</v>
      </c>
      <c r="CN337" t="s">
        <v>359</v>
      </c>
      <c r="CO337">
        <v>0</v>
      </c>
      <c r="CP337">
        <f t="shared" si="347"/>
        <v>2615.15</v>
      </c>
      <c r="CQ337">
        <f t="shared" si="348"/>
        <v>305.25560000000002</v>
      </c>
      <c r="CR337">
        <f t="shared" si="349"/>
        <v>560.89800000000002</v>
      </c>
      <c r="CS337">
        <f t="shared" si="350"/>
        <v>91.405600000000007</v>
      </c>
      <c r="CT337">
        <f t="shared" si="351"/>
        <v>2765.9970000000003</v>
      </c>
      <c r="CU337">
        <f t="shared" si="352"/>
        <v>0</v>
      </c>
      <c r="CV337">
        <f t="shared" si="353"/>
        <v>47.058</v>
      </c>
      <c r="CW337">
        <f t="shared" si="354"/>
        <v>1.25</v>
      </c>
      <c r="CX337">
        <f t="shared" si="355"/>
        <v>0</v>
      </c>
      <c r="CY337">
        <f t="shared" si="356"/>
        <v>2365.9294999999997</v>
      </c>
      <c r="CZ337">
        <f t="shared" si="357"/>
        <v>1460.7042999999999</v>
      </c>
      <c r="DC337" t="s">
        <v>1069</v>
      </c>
      <c r="DD337" t="s">
        <v>1069</v>
      </c>
      <c r="DE337" t="s">
        <v>1083</v>
      </c>
      <c r="DF337" t="s">
        <v>1083</v>
      </c>
      <c r="DG337" t="s">
        <v>1084</v>
      </c>
      <c r="DH337" t="s">
        <v>1069</v>
      </c>
      <c r="DI337" t="s">
        <v>1084</v>
      </c>
      <c r="DJ337" t="s">
        <v>1083</v>
      </c>
      <c r="DK337" t="s">
        <v>1069</v>
      </c>
      <c r="DL337" t="s">
        <v>1069</v>
      </c>
      <c r="DM337" t="s">
        <v>1069</v>
      </c>
      <c r="DN337">
        <v>0</v>
      </c>
      <c r="DO337">
        <v>0</v>
      </c>
      <c r="DP337">
        <v>1</v>
      </c>
      <c r="DQ337">
        <v>1</v>
      </c>
      <c r="DU337">
        <v>1003</v>
      </c>
      <c r="DV337" t="s">
        <v>1105</v>
      </c>
      <c r="DW337" t="s">
        <v>1105</v>
      </c>
      <c r="DX337">
        <v>100</v>
      </c>
      <c r="EE337">
        <v>27029050</v>
      </c>
      <c r="EF337">
        <v>2</v>
      </c>
      <c r="EG337" t="s">
        <v>1085</v>
      </c>
      <c r="EH337">
        <v>0</v>
      </c>
      <c r="EI337" t="s">
        <v>1069</v>
      </c>
      <c r="EJ337">
        <v>1</v>
      </c>
      <c r="EK337">
        <v>16001</v>
      </c>
      <c r="EL337" t="s">
        <v>448</v>
      </c>
      <c r="EM337" t="s">
        <v>449</v>
      </c>
      <c r="EO337" t="s">
        <v>1088</v>
      </c>
      <c r="EQ337">
        <v>131072</v>
      </c>
      <c r="ER337">
        <v>517.04999999999995</v>
      </c>
      <c r="ES337">
        <v>49.96</v>
      </c>
      <c r="ET337">
        <v>73.44</v>
      </c>
      <c r="EU337">
        <v>11.97</v>
      </c>
      <c r="EV337">
        <v>393.65</v>
      </c>
      <c r="EW337">
        <v>40.92</v>
      </c>
      <c r="EX337">
        <v>1</v>
      </c>
      <c r="EY337">
        <v>0</v>
      </c>
      <c r="FQ337">
        <v>0</v>
      </c>
      <c r="FR337">
        <f t="shared" si="358"/>
        <v>0</v>
      </c>
      <c r="FS337">
        <v>0</v>
      </c>
      <c r="FT337" t="s">
        <v>1089</v>
      </c>
      <c r="FU337" t="s">
        <v>1090</v>
      </c>
      <c r="FX337">
        <v>115.2</v>
      </c>
      <c r="FY337">
        <v>70.55</v>
      </c>
      <c r="GA337" t="s">
        <v>1069</v>
      </c>
      <c r="GD337">
        <v>0</v>
      </c>
      <c r="GF337">
        <v>1333574467</v>
      </c>
      <c r="GG337">
        <v>1</v>
      </c>
      <c r="GH337">
        <v>1</v>
      </c>
      <c r="GI337">
        <v>4</v>
      </c>
      <c r="GJ337">
        <v>0</v>
      </c>
      <c r="GK337">
        <f>ROUND(R337*(R12)/100,2)</f>
        <v>0</v>
      </c>
      <c r="GL337">
        <f t="shared" si="359"/>
        <v>0</v>
      </c>
      <c r="GM337">
        <f t="shared" si="360"/>
        <v>6441.78</v>
      </c>
      <c r="GN337">
        <f t="shared" si="361"/>
        <v>6441.78</v>
      </c>
      <c r="GO337">
        <f t="shared" si="362"/>
        <v>0</v>
      </c>
      <c r="GP337">
        <f t="shared" si="363"/>
        <v>0</v>
      </c>
      <c r="GR337">
        <v>0</v>
      </c>
      <c r="GS337">
        <v>3</v>
      </c>
      <c r="GT337">
        <v>0</v>
      </c>
      <c r="GU337" t="s">
        <v>1069</v>
      </c>
      <c r="GV337">
        <f t="shared" si="364"/>
        <v>0</v>
      </c>
      <c r="GW337">
        <v>1</v>
      </c>
      <c r="GX337">
        <f t="shared" si="365"/>
        <v>0</v>
      </c>
      <c r="HA337">
        <v>0</v>
      </c>
      <c r="HB337">
        <v>0</v>
      </c>
      <c r="HC337">
        <f t="shared" si="366"/>
        <v>0</v>
      </c>
      <c r="IK337">
        <v>0</v>
      </c>
    </row>
    <row r="338" spans="1:245">
      <c r="A338">
        <v>18</v>
      </c>
      <c r="B338">
        <v>1</v>
      </c>
      <c r="C338">
        <v>768</v>
      </c>
      <c r="E338" t="s">
        <v>498</v>
      </c>
      <c r="F338" t="s">
        <v>499</v>
      </c>
      <c r="G338" t="s">
        <v>500</v>
      </c>
      <c r="H338" t="s">
        <v>222</v>
      </c>
      <c r="I338">
        <f>I337*J338</f>
        <v>72</v>
      </c>
      <c r="J338">
        <v>100</v>
      </c>
      <c r="O338">
        <f t="shared" si="331"/>
        <v>33565.9</v>
      </c>
      <c r="P338">
        <f t="shared" si="332"/>
        <v>33565.9</v>
      </c>
      <c r="Q338">
        <f t="shared" si="333"/>
        <v>0</v>
      </c>
      <c r="R338">
        <f t="shared" si="334"/>
        <v>0</v>
      </c>
      <c r="S338">
        <f t="shared" si="335"/>
        <v>0</v>
      </c>
      <c r="T338">
        <f t="shared" si="336"/>
        <v>0</v>
      </c>
      <c r="U338">
        <f t="shared" si="337"/>
        <v>0</v>
      </c>
      <c r="V338">
        <f t="shared" si="338"/>
        <v>0</v>
      </c>
      <c r="W338">
        <f t="shared" si="339"/>
        <v>0</v>
      </c>
      <c r="X338">
        <f t="shared" si="340"/>
        <v>0</v>
      </c>
      <c r="Y338">
        <f t="shared" si="341"/>
        <v>0</v>
      </c>
      <c r="AA338">
        <v>27906248</v>
      </c>
      <c r="AB338">
        <f t="shared" si="342"/>
        <v>76.3</v>
      </c>
      <c r="AC338">
        <f t="shared" si="367"/>
        <v>76.3</v>
      </c>
      <c r="AD338">
        <f>ROUND((((ET338)-(EU338))+AE338),2)</f>
        <v>0</v>
      </c>
      <c r="AE338">
        <f>ROUND((EU338),2)</f>
        <v>0</v>
      </c>
      <c r="AF338">
        <f>ROUND((EV338),2)</f>
        <v>0</v>
      </c>
      <c r="AG338">
        <f t="shared" si="344"/>
        <v>0</v>
      </c>
      <c r="AH338">
        <f>(EW338)</f>
        <v>0</v>
      </c>
      <c r="AI338">
        <f>(EX338)</f>
        <v>0</v>
      </c>
      <c r="AJ338">
        <f t="shared" si="346"/>
        <v>0</v>
      </c>
      <c r="AK338">
        <v>76.3</v>
      </c>
      <c r="AL338">
        <v>76.3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115</v>
      </c>
      <c r="AU338">
        <v>71</v>
      </c>
      <c r="AV338">
        <v>1</v>
      </c>
      <c r="AW338">
        <v>1</v>
      </c>
      <c r="AZ338">
        <v>6.11</v>
      </c>
      <c r="BA338">
        <v>1</v>
      </c>
      <c r="BB338">
        <v>1</v>
      </c>
      <c r="BC338">
        <v>6.11</v>
      </c>
      <c r="BD338" t="s">
        <v>1069</v>
      </c>
      <c r="BE338" t="s">
        <v>1069</v>
      </c>
      <c r="BF338" t="s">
        <v>1069</v>
      </c>
      <c r="BG338" t="s">
        <v>1069</v>
      </c>
      <c r="BH338">
        <v>3</v>
      </c>
      <c r="BI338">
        <v>1</v>
      </c>
      <c r="BJ338" t="s">
        <v>501</v>
      </c>
      <c r="BM338">
        <v>16001</v>
      </c>
      <c r="BN338">
        <v>0</v>
      </c>
      <c r="BO338" t="s">
        <v>1069</v>
      </c>
      <c r="BP338">
        <v>0</v>
      </c>
      <c r="BQ338">
        <v>2</v>
      </c>
      <c r="BR338">
        <v>0</v>
      </c>
      <c r="BS338">
        <v>1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1069</v>
      </c>
      <c r="BZ338">
        <v>128</v>
      </c>
      <c r="CA338">
        <v>83</v>
      </c>
      <c r="CE338">
        <v>0</v>
      </c>
      <c r="CF338">
        <v>0</v>
      </c>
      <c r="CG338">
        <v>0</v>
      </c>
      <c r="CM338">
        <v>0</v>
      </c>
      <c r="CN338" t="s">
        <v>1069</v>
      </c>
      <c r="CO338">
        <v>0</v>
      </c>
      <c r="CP338">
        <f t="shared" si="347"/>
        <v>33565.9</v>
      </c>
      <c r="CQ338">
        <f t="shared" si="348"/>
        <v>466.19299999999998</v>
      </c>
      <c r="CR338">
        <f t="shared" si="349"/>
        <v>0</v>
      </c>
      <c r="CS338">
        <f t="shared" si="350"/>
        <v>0</v>
      </c>
      <c r="CT338">
        <f t="shared" si="351"/>
        <v>0</v>
      </c>
      <c r="CU338">
        <f t="shared" si="352"/>
        <v>0</v>
      </c>
      <c r="CV338">
        <f t="shared" si="353"/>
        <v>0</v>
      </c>
      <c r="CW338">
        <f t="shared" si="354"/>
        <v>0</v>
      </c>
      <c r="CX338">
        <f t="shared" si="355"/>
        <v>0</v>
      </c>
      <c r="CY338">
        <f t="shared" si="356"/>
        <v>0</v>
      </c>
      <c r="CZ338">
        <f t="shared" si="357"/>
        <v>0</v>
      </c>
      <c r="DC338" t="s">
        <v>1069</v>
      </c>
      <c r="DD338" t="s">
        <v>1069</v>
      </c>
      <c r="DE338" t="s">
        <v>1069</v>
      </c>
      <c r="DF338" t="s">
        <v>1069</v>
      </c>
      <c r="DG338" t="s">
        <v>1069</v>
      </c>
      <c r="DH338" t="s">
        <v>1069</v>
      </c>
      <c r="DI338" t="s">
        <v>1069</v>
      </c>
      <c r="DJ338" t="s">
        <v>1069</v>
      </c>
      <c r="DK338" t="s">
        <v>1069</v>
      </c>
      <c r="DL338" t="s">
        <v>1069</v>
      </c>
      <c r="DM338" t="s">
        <v>1069</v>
      </c>
      <c r="DN338">
        <v>0</v>
      </c>
      <c r="DO338">
        <v>0</v>
      </c>
      <c r="DP338">
        <v>1</v>
      </c>
      <c r="DQ338">
        <v>1</v>
      </c>
      <c r="DU338">
        <v>1003</v>
      </c>
      <c r="DV338" t="s">
        <v>222</v>
      </c>
      <c r="DW338" t="s">
        <v>222</v>
      </c>
      <c r="DX338">
        <v>1</v>
      </c>
      <c r="EE338">
        <v>27029050</v>
      </c>
      <c r="EF338">
        <v>2</v>
      </c>
      <c r="EG338" t="s">
        <v>1085</v>
      </c>
      <c r="EH338">
        <v>0</v>
      </c>
      <c r="EI338" t="s">
        <v>1069</v>
      </c>
      <c r="EJ338">
        <v>1</v>
      </c>
      <c r="EK338">
        <v>16001</v>
      </c>
      <c r="EL338" t="s">
        <v>448</v>
      </c>
      <c r="EM338" t="s">
        <v>449</v>
      </c>
      <c r="EO338" t="s">
        <v>1069</v>
      </c>
      <c r="EQ338">
        <v>0</v>
      </c>
      <c r="ER338">
        <v>76.3</v>
      </c>
      <c r="ES338">
        <v>76.3</v>
      </c>
      <c r="ET338">
        <v>0</v>
      </c>
      <c r="EU338">
        <v>0</v>
      </c>
      <c r="EV338">
        <v>0</v>
      </c>
      <c r="EW338">
        <v>0</v>
      </c>
      <c r="EX338">
        <v>0</v>
      </c>
      <c r="FQ338">
        <v>0</v>
      </c>
      <c r="FR338">
        <f t="shared" si="358"/>
        <v>0</v>
      </c>
      <c r="FS338">
        <v>0</v>
      </c>
      <c r="FT338" t="s">
        <v>1089</v>
      </c>
      <c r="FU338" t="s">
        <v>1090</v>
      </c>
      <c r="FX338">
        <v>115.2</v>
      </c>
      <c r="FY338">
        <v>70.55</v>
      </c>
      <c r="GA338" t="s">
        <v>1069</v>
      </c>
      <c r="GD338">
        <v>0</v>
      </c>
      <c r="GF338">
        <v>211673643</v>
      </c>
      <c r="GG338">
        <v>1</v>
      </c>
      <c r="GH338">
        <v>1</v>
      </c>
      <c r="GI338">
        <v>4</v>
      </c>
      <c r="GJ338">
        <v>0</v>
      </c>
      <c r="GK338">
        <f>ROUND(R338*(R12)/100,2)</f>
        <v>0</v>
      </c>
      <c r="GL338">
        <f t="shared" si="359"/>
        <v>0</v>
      </c>
      <c r="GM338">
        <f t="shared" si="360"/>
        <v>33565.9</v>
      </c>
      <c r="GN338">
        <f t="shared" si="361"/>
        <v>33565.9</v>
      </c>
      <c r="GO338">
        <f t="shared" si="362"/>
        <v>0</v>
      </c>
      <c r="GP338">
        <f t="shared" si="363"/>
        <v>0</v>
      </c>
      <c r="GR338">
        <v>0</v>
      </c>
      <c r="GS338">
        <v>3</v>
      </c>
      <c r="GT338">
        <v>0</v>
      </c>
      <c r="GU338" t="s">
        <v>1069</v>
      </c>
      <c r="GV338">
        <f t="shared" si="364"/>
        <v>0</v>
      </c>
      <c r="GW338">
        <v>1</v>
      </c>
      <c r="GX338">
        <f t="shared" si="365"/>
        <v>0</v>
      </c>
      <c r="HA338">
        <v>0</v>
      </c>
      <c r="HB338">
        <v>0</v>
      </c>
      <c r="HC338">
        <f t="shared" si="366"/>
        <v>0</v>
      </c>
      <c r="IK338">
        <v>0</v>
      </c>
    </row>
    <row r="339" spans="1:245">
      <c r="A339">
        <v>18</v>
      </c>
      <c r="B339">
        <v>1</v>
      </c>
      <c r="C339">
        <v>767</v>
      </c>
      <c r="E339" t="s">
        <v>502</v>
      </c>
      <c r="F339" t="s">
        <v>503</v>
      </c>
      <c r="G339" t="s">
        <v>504</v>
      </c>
      <c r="H339" t="s">
        <v>827</v>
      </c>
      <c r="I339">
        <f>I337*J339</f>
        <v>3.5999999999999996</v>
      </c>
      <c r="J339">
        <v>5</v>
      </c>
      <c r="O339">
        <f t="shared" si="331"/>
        <v>823.31</v>
      </c>
      <c r="P339">
        <f t="shared" si="332"/>
        <v>823.31</v>
      </c>
      <c r="Q339">
        <f t="shared" si="333"/>
        <v>0</v>
      </c>
      <c r="R339">
        <f t="shared" si="334"/>
        <v>0</v>
      </c>
      <c r="S339">
        <f t="shared" si="335"/>
        <v>0</v>
      </c>
      <c r="T339">
        <f t="shared" si="336"/>
        <v>0</v>
      </c>
      <c r="U339">
        <f t="shared" si="337"/>
        <v>0</v>
      </c>
      <c r="V339">
        <f t="shared" si="338"/>
        <v>0</v>
      </c>
      <c r="W339">
        <f t="shared" si="339"/>
        <v>0</v>
      </c>
      <c r="X339">
        <f t="shared" si="340"/>
        <v>0</v>
      </c>
      <c r="Y339">
        <f t="shared" si="341"/>
        <v>0</v>
      </c>
      <c r="AA339">
        <v>27906248</v>
      </c>
      <c r="AB339">
        <f t="shared" si="342"/>
        <v>37.43</v>
      </c>
      <c r="AC339">
        <f t="shared" si="367"/>
        <v>37.43</v>
      </c>
      <c r="AD339">
        <f>ROUND((((ET339)-(EU339))+AE339),2)</f>
        <v>0</v>
      </c>
      <c r="AE339">
        <f>ROUND((EU339),2)</f>
        <v>0</v>
      </c>
      <c r="AF339">
        <f>ROUND((EV339),2)</f>
        <v>0</v>
      </c>
      <c r="AG339">
        <f t="shared" si="344"/>
        <v>0</v>
      </c>
      <c r="AH339">
        <f>(EW339)</f>
        <v>0</v>
      </c>
      <c r="AI339">
        <f>(EX339)</f>
        <v>0</v>
      </c>
      <c r="AJ339">
        <f t="shared" si="346"/>
        <v>0</v>
      </c>
      <c r="AK339">
        <v>37.43</v>
      </c>
      <c r="AL339">
        <v>37.43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115</v>
      </c>
      <c r="AU339">
        <v>71</v>
      </c>
      <c r="AV339">
        <v>1</v>
      </c>
      <c r="AW339">
        <v>1</v>
      </c>
      <c r="AZ339">
        <v>6.11</v>
      </c>
      <c r="BA339">
        <v>1</v>
      </c>
      <c r="BB339">
        <v>1</v>
      </c>
      <c r="BC339">
        <v>6.11</v>
      </c>
      <c r="BD339" t="s">
        <v>1069</v>
      </c>
      <c r="BE339" t="s">
        <v>1069</v>
      </c>
      <c r="BF339" t="s">
        <v>1069</v>
      </c>
      <c r="BG339" t="s">
        <v>1069</v>
      </c>
      <c r="BH339">
        <v>3</v>
      </c>
      <c r="BI339">
        <v>1</v>
      </c>
      <c r="BJ339" t="s">
        <v>505</v>
      </c>
      <c r="BM339">
        <v>16001</v>
      </c>
      <c r="BN339">
        <v>0</v>
      </c>
      <c r="BO339" t="s">
        <v>1069</v>
      </c>
      <c r="BP339">
        <v>0</v>
      </c>
      <c r="BQ339">
        <v>2</v>
      </c>
      <c r="BR339">
        <v>0</v>
      </c>
      <c r="BS339">
        <v>1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1069</v>
      </c>
      <c r="BZ339">
        <v>128</v>
      </c>
      <c r="CA339">
        <v>83</v>
      </c>
      <c r="CE339">
        <v>0</v>
      </c>
      <c r="CF339">
        <v>0</v>
      </c>
      <c r="CG339">
        <v>0</v>
      </c>
      <c r="CM339">
        <v>0</v>
      </c>
      <c r="CN339" t="s">
        <v>1069</v>
      </c>
      <c r="CO339">
        <v>0</v>
      </c>
      <c r="CP339">
        <f t="shared" si="347"/>
        <v>823.31</v>
      </c>
      <c r="CQ339">
        <f t="shared" si="348"/>
        <v>228.69730000000001</v>
      </c>
      <c r="CR339">
        <f t="shared" si="349"/>
        <v>0</v>
      </c>
      <c r="CS339">
        <f t="shared" si="350"/>
        <v>0</v>
      </c>
      <c r="CT339">
        <f t="shared" si="351"/>
        <v>0</v>
      </c>
      <c r="CU339">
        <f t="shared" si="352"/>
        <v>0</v>
      </c>
      <c r="CV339">
        <f t="shared" si="353"/>
        <v>0</v>
      </c>
      <c r="CW339">
        <f t="shared" si="354"/>
        <v>0</v>
      </c>
      <c r="CX339">
        <f t="shared" si="355"/>
        <v>0</v>
      </c>
      <c r="CY339">
        <f t="shared" si="356"/>
        <v>0</v>
      </c>
      <c r="CZ339">
        <f t="shared" si="357"/>
        <v>0</v>
      </c>
      <c r="DC339" t="s">
        <v>1069</v>
      </c>
      <c r="DD339" t="s">
        <v>1069</v>
      </c>
      <c r="DE339" t="s">
        <v>1069</v>
      </c>
      <c r="DF339" t="s">
        <v>1069</v>
      </c>
      <c r="DG339" t="s">
        <v>1069</v>
      </c>
      <c r="DH339" t="s">
        <v>1069</v>
      </c>
      <c r="DI339" t="s">
        <v>1069</v>
      </c>
      <c r="DJ339" t="s">
        <v>1069</v>
      </c>
      <c r="DK339" t="s">
        <v>1069</v>
      </c>
      <c r="DL339" t="s">
        <v>1069</v>
      </c>
      <c r="DM339" t="s">
        <v>1069</v>
      </c>
      <c r="DN339">
        <v>0</v>
      </c>
      <c r="DO339">
        <v>0</v>
      </c>
      <c r="DP339">
        <v>1</v>
      </c>
      <c r="DQ339">
        <v>1</v>
      </c>
      <c r="DU339">
        <v>1010</v>
      </c>
      <c r="DV339" t="s">
        <v>827</v>
      </c>
      <c r="DW339" t="s">
        <v>827</v>
      </c>
      <c r="DX339">
        <v>10</v>
      </c>
      <c r="EE339">
        <v>27029050</v>
      </c>
      <c r="EF339">
        <v>2</v>
      </c>
      <c r="EG339" t="s">
        <v>1085</v>
      </c>
      <c r="EH339">
        <v>0</v>
      </c>
      <c r="EI339" t="s">
        <v>1069</v>
      </c>
      <c r="EJ339">
        <v>1</v>
      </c>
      <c r="EK339">
        <v>16001</v>
      </c>
      <c r="EL339" t="s">
        <v>448</v>
      </c>
      <c r="EM339" t="s">
        <v>449</v>
      </c>
      <c r="EO339" t="s">
        <v>1069</v>
      </c>
      <c r="EQ339">
        <v>0</v>
      </c>
      <c r="ER339">
        <v>37.43</v>
      </c>
      <c r="ES339">
        <v>37.43</v>
      </c>
      <c r="ET339">
        <v>0</v>
      </c>
      <c r="EU339">
        <v>0</v>
      </c>
      <c r="EV339">
        <v>0</v>
      </c>
      <c r="EW339">
        <v>0</v>
      </c>
      <c r="EX339">
        <v>0</v>
      </c>
      <c r="FQ339">
        <v>0</v>
      </c>
      <c r="FR339">
        <f t="shared" si="358"/>
        <v>0</v>
      </c>
      <c r="FS339">
        <v>0</v>
      </c>
      <c r="FT339" t="s">
        <v>1089</v>
      </c>
      <c r="FU339" t="s">
        <v>1090</v>
      </c>
      <c r="FX339">
        <v>115.2</v>
      </c>
      <c r="FY339">
        <v>70.55</v>
      </c>
      <c r="GA339" t="s">
        <v>1069</v>
      </c>
      <c r="GD339">
        <v>0</v>
      </c>
      <c r="GF339">
        <v>-1537885790</v>
      </c>
      <c r="GG339">
        <v>1</v>
      </c>
      <c r="GH339">
        <v>1</v>
      </c>
      <c r="GI339">
        <v>4</v>
      </c>
      <c r="GJ339">
        <v>0</v>
      </c>
      <c r="GK339">
        <f>ROUND(R339*(R12)/100,2)</f>
        <v>0</v>
      </c>
      <c r="GL339">
        <f t="shared" si="359"/>
        <v>0</v>
      </c>
      <c r="GM339">
        <f t="shared" si="360"/>
        <v>823.31</v>
      </c>
      <c r="GN339">
        <f t="shared" si="361"/>
        <v>823.31</v>
      </c>
      <c r="GO339">
        <f t="shared" si="362"/>
        <v>0</v>
      </c>
      <c r="GP339">
        <f t="shared" si="363"/>
        <v>0</v>
      </c>
      <c r="GR339">
        <v>0</v>
      </c>
      <c r="GS339">
        <v>3</v>
      </c>
      <c r="GT339">
        <v>0</v>
      </c>
      <c r="GU339" t="s">
        <v>1069</v>
      </c>
      <c r="GV339">
        <f t="shared" si="364"/>
        <v>0</v>
      </c>
      <c r="GW339">
        <v>1</v>
      </c>
      <c r="GX339">
        <f t="shared" si="365"/>
        <v>0</v>
      </c>
      <c r="HA339">
        <v>0</v>
      </c>
      <c r="HB339">
        <v>0</v>
      </c>
      <c r="HC339">
        <f t="shared" si="366"/>
        <v>0</v>
      </c>
      <c r="IK339">
        <v>0</v>
      </c>
    </row>
    <row r="340" spans="1:245">
      <c r="A340">
        <v>17</v>
      </c>
      <c r="B340">
        <v>1</v>
      </c>
      <c r="C340">
        <f ca="1">ROW(SmtRes!A777)</f>
        <v>777</v>
      </c>
      <c r="D340">
        <f ca="1">ROW(EtalonRes!A766)</f>
        <v>766</v>
      </c>
      <c r="E340" t="s">
        <v>506</v>
      </c>
      <c r="F340" t="s">
        <v>507</v>
      </c>
      <c r="G340" t="s">
        <v>508</v>
      </c>
      <c r="H340" t="s">
        <v>810</v>
      </c>
      <c r="I340">
        <v>3</v>
      </c>
      <c r="J340">
        <v>0</v>
      </c>
      <c r="O340">
        <f t="shared" si="331"/>
        <v>828.15</v>
      </c>
      <c r="P340">
        <f t="shared" si="332"/>
        <v>452.02</v>
      </c>
      <c r="Q340">
        <f t="shared" si="333"/>
        <v>95.13</v>
      </c>
      <c r="R340">
        <f t="shared" si="334"/>
        <v>5.32</v>
      </c>
      <c r="S340">
        <f t="shared" si="335"/>
        <v>281</v>
      </c>
      <c r="T340">
        <f t="shared" si="336"/>
        <v>0</v>
      </c>
      <c r="U340">
        <f t="shared" si="337"/>
        <v>5.0714999999999995</v>
      </c>
      <c r="V340">
        <f t="shared" si="338"/>
        <v>7.5000000000000011E-2</v>
      </c>
      <c r="W340">
        <f t="shared" si="339"/>
        <v>0</v>
      </c>
      <c r="X340">
        <f t="shared" si="340"/>
        <v>329.27</v>
      </c>
      <c r="Y340">
        <f t="shared" si="341"/>
        <v>203.29</v>
      </c>
      <c r="AA340">
        <v>27906248</v>
      </c>
      <c r="AB340">
        <f t="shared" si="342"/>
        <v>45.18</v>
      </c>
      <c r="AC340">
        <f t="shared" si="367"/>
        <v>24.66</v>
      </c>
      <c r="AD340">
        <f>ROUND(((((ET340*1.25))-((EU340*1.25)))+AE340),2)</f>
        <v>5.19</v>
      </c>
      <c r="AE340">
        <f>ROUND(((EU340*1.25)),2)</f>
        <v>0.28999999999999998</v>
      </c>
      <c r="AF340">
        <f>ROUND(((EV340*1.15)),2)</f>
        <v>15.33</v>
      </c>
      <c r="AG340">
        <f t="shared" si="344"/>
        <v>0</v>
      </c>
      <c r="AH340">
        <f>((EW340*1.15))</f>
        <v>1.6904999999999999</v>
      </c>
      <c r="AI340">
        <f>((EX340*1.25))</f>
        <v>2.5000000000000001E-2</v>
      </c>
      <c r="AJ340">
        <f t="shared" si="346"/>
        <v>0</v>
      </c>
      <c r="AK340">
        <v>42.14</v>
      </c>
      <c r="AL340">
        <v>24.66</v>
      </c>
      <c r="AM340">
        <v>4.1500000000000004</v>
      </c>
      <c r="AN340">
        <v>0.23</v>
      </c>
      <c r="AO340">
        <v>13.33</v>
      </c>
      <c r="AP340">
        <v>0</v>
      </c>
      <c r="AQ340">
        <v>1.47</v>
      </c>
      <c r="AR340">
        <v>0.02</v>
      </c>
      <c r="AS340">
        <v>0</v>
      </c>
      <c r="AT340">
        <v>115</v>
      </c>
      <c r="AU340">
        <v>71</v>
      </c>
      <c r="AV340">
        <v>1</v>
      </c>
      <c r="AW340">
        <v>1</v>
      </c>
      <c r="AZ340">
        <v>6.11</v>
      </c>
      <c r="BA340">
        <v>6.11</v>
      </c>
      <c r="BB340">
        <v>6.11</v>
      </c>
      <c r="BC340">
        <v>6.11</v>
      </c>
      <c r="BD340" t="s">
        <v>1069</v>
      </c>
      <c r="BE340" t="s">
        <v>1069</v>
      </c>
      <c r="BF340" t="s">
        <v>1069</v>
      </c>
      <c r="BG340" t="s">
        <v>1069</v>
      </c>
      <c r="BH340">
        <v>0</v>
      </c>
      <c r="BI340">
        <v>1</v>
      </c>
      <c r="BJ340" t="s">
        <v>509</v>
      </c>
      <c r="BM340">
        <v>16001</v>
      </c>
      <c r="BN340">
        <v>0</v>
      </c>
      <c r="BO340" t="s">
        <v>1069</v>
      </c>
      <c r="BP340">
        <v>0</v>
      </c>
      <c r="BQ340">
        <v>2</v>
      </c>
      <c r="BR340">
        <v>0</v>
      </c>
      <c r="BS340">
        <v>6.11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1069</v>
      </c>
      <c r="BZ340">
        <v>128</v>
      </c>
      <c r="CA340">
        <v>83</v>
      </c>
      <c r="CE340">
        <v>0</v>
      </c>
      <c r="CF340">
        <v>0</v>
      </c>
      <c r="CG340">
        <v>0</v>
      </c>
      <c r="CM340">
        <v>0</v>
      </c>
      <c r="CN340" t="s">
        <v>359</v>
      </c>
      <c r="CO340">
        <v>0</v>
      </c>
      <c r="CP340">
        <f t="shared" si="347"/>
        <v>828.15</v>
      </c>
      <c r="CQ340">
        <f t="shared" si="348"/>
        <v>150.67260000000002</v>
      </c>
      <c r="CR340">
        <f t="shared" si="349"/>
        <v>31.710900000000002</v>
      </c>
      <c r="CS340">
        <f t="shared" si="350"/>
        <v>1.7719</v>
      </c>
      <c r="CT340">
        <f t="shared" si="351"/>
        <v>93.666300000000007</v>
      </c>
      <c r="CU340">
        <f t="shared" si="352"/>
        <v>0</v>
      </c>
      <c r="CV340">
        <f t="shared" si="353"/>
        <v>1.6904999999999999</v>
      </c>
      <c r="CW340">
        <f t="shared" si="354"/>
        <v>2.5000000000000001E-2</v>
      </c>
      <c r="CX340">
        <f t="shared" si="355"/>
        <v>0</v>
      </c>
      <c r="CY340">
        <f t="shared" si="356"/>
        <v>329.26799999999997</v>
      </c>
      <c r="CZ340">
        <f t="shared" si="357"/>
        <v>203.28720000000001</v>
      </c>
      <c r="DC340" t="s">
        <v>1069</v>
      </c>
      <c r="DD340" t="s">
        <v>1069</v>
      </c>
      <c r="DE340" t="s">
        <v>1083</v>
      </c>
      <c r="DF340" t="s">
        <v>1083</v>
      </c>
      <c r="DG340" t="s">
        <v>1084</v>
      </c>
      <c r="DH340" t="s">
        <v>1069</v>
      </c>
      <c r="DI340" t="s">
        <v>1084</v>
      </c>
      <c r="DJ340" t="s">
        <v>1083</v>
      </c>
      <c r="DK340" t="s">
        <v>1069</v>
      </c>
      <c r="DL340" t="s">
        <v>1069</v>
      </c>
      <c r="DM340" t="s">
        <v>1069</v>
      </c>
      <c r="DN340">
        <v>0</v>
      </c>
      <c r="DO340">
        <v>0</v>
      </c>
      <c r="DP340">
        <v>1</v>
      </c>
      <c r="DQ340">
        <v>1</v>
      </c>
      <c r="DU340">
        <v>1013</v>
      </c>
      <c r="DV340" t="s">
        <v>810</v>
      </c>
      <c r="DW340" t="s">
        <v>810</v>
      </c>
      <c r="DX340">
        <v>1</v>
      </c>
      <c r="EE340">
        <v>27029050</v>
      </c>
      <c r="EF340">
        <v>2</v>
      </c>
      <c r="EG340" t="s">
        <v>1085</v>
      </c>
      <c r="EH340">
        <v>0</v>
      </c>
      <c r="EI340" t="s">
        <v>1069</v>
      </c>
      <c r="EJ340">
        <v>1</v>
      </c>
      <c r="EK340">
        <v>16001</v>
      </c>
      <c r="EL340" t="s">
        <v>448</v>
      </c>
      <c r="EM340" t="s">
        <v>449</v>
      </c>
      <c r="EO340" t="s">
        <v>1088</v>
      </c>
      <c r="EQ340">
        <v>131072</v>
      </c>
      <c r="ER340">
        <v>42.14</v>
      </c>
      <c r="ES340">
        <v>24.66</v>
      </c>
      <c r="ET340">
        <v>4.1500000000000004</v>
      </c>
      <c r="EU340">
        <v>0.23</v>
      </c>
      <c r="EV340">
        <v>13.33</v>
      </c>
      <c r="EW340">
        <v>1.47</v>
      </c>
      <c r="EX340">
        <v>0.02</v>
      </c>
      <c r="EY340">
        <v>0</v>
      </c>
      <c r="FQ340">
        <v>0</v>
      </c>
      <c r="FR340">
        <f t="shared" si="358"/>
        <v>0</v>
      </c>
      <c r="FS340">
        <v>0</v>
      </c>
      <c r="FT340" t="s">
        <v>1089</v>
      </c>
      <c r="FU340" t="s">
        <v>1090</v>
      </c>
      <c r="FX340">
        <v>115.2</v>
      </c>
      <c r="FY340">
        <v>70.55</v>
      </c>
      <c r="GA340" t="s">
        <v>1069</v>
      </c>
      <c r="GD340">
        <v>0</v>
      </c>
      <c r="GF340">
        <v>1500446346</v>
      </c>
      <c r="GG340">
        <v>1</v>
      </c>
      <c r="GH340">
        <v>1</v>
      </c>
      <c r="GI340">
        <v>4</v>
      </c>
      <c r="GJ340">
        <v>0</v>
      </c>
      <c r="GK340">
        <f>ROUND(R340*(R12)/100,2)</f>
        <v>0</v>
      </c>
      <c r="GL340">
        <f t="shared" si="359"/>
        <v>0</v>
      </c>
      <c r="GM340">
        <f t="shared" si="360"/>
        <v>1360.71</v>
      </c>
      <c r="GN340">
        <f t="shared" si="361"/>
        <v>1360.71</v>
      </c>
      <c r="GO340">
        <f t="shared" si="362"/>
        <v>0</v>
      </c>
      <c r="GP340">
        <f t="shared" si="363"/>
        <v>0</v>
      </c>
      <c r="GR340">
        <v>0</v>
      </c>
      <c r="GS340">
        <v>3</v>
      </c>
      <c r="GT340">
        <v>0</v>
      </c>
      <c r="GU340" t="s">
        <v>1069</v>
      </c>
      <c r="GV340">
        <f t="shared" si="364"/>
        <v>0</v>
      </c>
      <c r="GW340">
        <v>1</v>
      </c>
      <c r="GX340">
        <f t="shared" si="365"/>
        <v>0</v>
      </c>
      <c r="HA340">
        <v>0</v>
      </c>
      <c r="HB340">
        <v>0</v>
      </c>
      <c r="HC340">
        <f t="shared" si="366"/>
        <v>0</v>
      </c>
      <c r="IK340">
        <v>0</v>
      </c>
    </row>
    <row r="341" spans="1:245">
      <c r="A341">
        <v>18</v>
      </c>
      <c r="B341">
        <v>1</v>
      </c>
      <c r="C341">
        <v>776</v>
      </c>
      <c r="E341" t="s">
        <v>510</v>
      </c>
      <c r="F341" t="s">
        <v>511</v>
      </c>
      <c r="G341" t="s">
        <v>512</v>
      </c>
      <c r="H341" t="s">
        <v>1519</v>
      </c>
      <c r="I341">
        <f>I340*J341</f>
        <v>3</v>
      </c>
      <c r="J341">
        <v>1</v>
      </c>
      <c r="O341">
        <f t="shared" si="331"/>
        <v>4844.07</v>
      </c>
      <c r="P341">
        <f t="shared" si="332"/>
        <v>4844.07</v>
      </c>
      <c r="Q341">
        <f t="shared" si="333"/>
        <v>0</v>
      </c>
      <c r="R341">
        <f t="shared" si="334"/>
        <v>0</v>
      </c>
      <c r="S341">
        <f t="shared" si="335"/>
        <v>0</v>
      </c>
      <c r="T341">
        <f t="shared" si="336"/>
        <v>0</v>
      </c>
      <c r="U341">
        <f t="shared" si="337"/>
        <v>0</v>
      </c>
      <c r="V341">
        <f t="shared" si="338"/>
        <v>0</v>
      </c>
      <c r="W341">
        <f t="shared" si="339"/>
        <v>0</v>
      </c>
      <c r="X341">
        <f t="shared" si="340"/>
        <v>0</v>
      </c>
      <c r="Y341">
        <f t="shared" si="341"/>
        <v>0</v>
      </c>
      <c r="AA341">
        <v>27906248</v>
      </c>
      <c r="AB341">
        <f t="shared" si="342"/>
        <v>264.27</v>
      </c>
      <c r="AC341">
        <f t="shared" si="367"/>
        <v>264.27</v>
      </c>
      <c r="AD341">
        <f>ROUND((((ET341)-(EU341))+AE341),2)</f>
        <v>0</v>
      </c>
      <c r="AE341">
        <f>ROUND((EU341),2)</f>
        <v>0</v>
      </c>
      <c r="AF341">
        <f>ROUND((EV341),2)</f>
        <v>0</v>
      </c>
      <c r="AG341">
        <f t="shared" si="344"/>
        <v>0</v>
      </c>
      <c r="AH341">
        <f>(EW341)</f>
        <v>0</v>
      </c>
      <c r="AI341">
        <f>(EX341)</f>
        <v>0</v>
      </c>
      <c r="AJ341">
        <f t="shared" si="346"/>
        <v>0</v>
      </c>
      <c r="AK341">
        <v>264.27</v>
      </c>
      <c r="AL341">
        <v>264.27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115</v>
      </c>
      <c r="AU341">
        <v>71</v>
      </c>
      <c r="AV341">
        <v>1</v>
      </c>
      <c r="AW341">
        <v>1</v>
      </c>
      <c r="AZ341">
        <v>6.11</v>
      </c>
      <c r="BA341">
        <v>1</v>
      </c>
      <c r="BB341">
        <v>1</v>
      </c>
      <c r="BC341">
        <v>6.11</v>
      </c>
      <c r="BD341" t="s">
        <v>1069</v>
      </c>
      <c r="BE341" t="s">
        <v>1069</v>
      </c>
      <c r="BF341" t="s">
        <v>1069</v>
      </c>
      <c r="BG341" t="s">
        <v>1069</v>
      </c>
      <c r="BH341">
        <v>3</v>
      </c>
      <c r="BI341">
        <v>1</v>
      </c>
      <c r="BJ341" t="s">
        <v>513</v>
      </c>
      <c r="BM341">
        <v>16001</v>
      </c>
      <c r="BN341">
        <v>0</v>
      </c>
      <c r="BO341" t="s">
        <v>1069</v>
      </c>
      <c r="BP341">
        <v>0</v>
      </c>
      <c r="BQ341">
        <v>2</v>
      </c>
      <c r="BR341">
        <v>0</v>
      </c>
      <c r="BS341">
        <v>1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1069</v>
      </c>
      <c r="BZ341">
        <v>128</v>
      </c>
      <c r="CA341">
        <v>83</v>
      </c>
      <c r="CE341">
        <v>0</v>
      </c>
      <c r="CF341">
        <v>0</v>
      </c>
      <c r="CG341">
        <v>0</v>
      </c>
      <c r="CM341">
        <v>0</v>
      </c>
      <c r="CN341" t="s">
        <v>1069</v>
      </c>
      <c r="CO341">
        <v>0</v>
      </c>
      <c r="CP341">
        <f t="shared" si="347"/>
        <v>4844.07</v>
      </c>
      <c r="CQ341">
        <f t="shared" si="348"/>
        <v>1614.6896999999999</v>
      </c>
      <c r="CR341">
        <f t="shared" si="349"/>
        <v>0</v>
      </c>
      <c r="CS341">
        <f t="shared" si="350"/>
        <v>0</v>
      </c>
      <c r="CT341">
        <f t="shared" si="351"/>
        <v>0</v>
      </c>
      <c r="CU341">
        <f t="shared" si="352"/>
        <v>0</v>
      </c>
      <c r="CV341">
        <f t="shared" si="353"/>
        <v>0</v>
      </c>
      <c r="CW341">
        <f t="shared" si="354"/>
        <v>0</v>
      </c>
      <c r="CX341">
        <f t="shared" si="355"/>
        <v>0</v>
      </c>
      <c r="CY341">
        <f t="shared" si="356"/>
        <v>0</v>
      </c>
      <c r="CZ341">
        <f t="shared" si="357"/>
        <v>0</v>
      </c>
      <c r="DC341" t="s">
        <v>1069</v>
      </c>
      <c r="DD341" t="s">
        <v>1069</v>
      </c>
      <c r="DE341" t="s">
        <v>1069</v>
      </c>
      <c r="DF341" t="s">
        <v>1069</v>
      </c>
      <c r="DG341" t="s">
        <v>1069</v>
      </c>
      <c r="DH341" t="s">
        <v>1069</v>
      </c>
      <c r="DI341" t="s">
        <v>1069</v>
      </c>
      <c r="DJ341" t="s">
        <v>1069</v>
      </c>
      <c r="DK341" t="s">
        <v>1069</v>
      </c>
      <c r="DL341" t="s">
        <v>1069</v>
      </c>
      <c r="DM341" t="s">
        <v>1069</v>
      </c>
      <c r="DN341">
        <v>0</v>
      </c>
      <c r="DO341">
        <v>0</v>
      </c>
      <c r="DP341">
        <v>1</v>
      </c>
      <c r="DQ341">
        <v>1</v>
      </c>
      <c r="DU341">
        <v>1010</v>
      </c>
      <c r="DV341" t="s">
        <v>1519</v>
      </c>
      <c r="DW341" t="s">
        <v>1519</v>
      </c>
      <c r="DX341">
        <v>1</v>
      </c>
      <c r="EE341">
        <v>27029050</v>
      </c>
      <c r="EF341">
        <v>2</v>
      </c>
      <c r="EG341" t="s">
        <v>1085</v>
      </c>
      <c r="EH341">
        <v>0</v>
      </c>
      <c r="EI341" t="s">
        <v>1069</v>
      </c>
      <c r="EJ341">
        <v>1</v>
      </c>
      <c r="EK341">
        <v>16001</v>
      </c>
      <c r="EL341" t="s">
        <v>448</v>
      </c>
      <c r="EM341" t="s">
        <v>449</v>
      </c>
      <c r="EO341" t="s">
        <v>1069</v>
      </c>
      <c r="EQ341">
        <v>0</v>
      </c>
      <c r="ER341">
        <v>264.27</v>
      </c>
      <c r="ES341">
        <v>264.27</v>
      </c>
      <c r="ET341">
        <v>0</v>
      </c>
      <c r="EU341">
        <v>0</v>
      </c>
      <c r="EV341">
        <v>0</v>
      </c>
      <c r="EW341">
        <v>0</v>
      </c>
      <c r="EX341">
        <v>0</v>
      </c>
      <c r="FQ341">
        <v>0</v>
      </c>
      <c r="FR341">
        <f t="shared" si="358"/>
        <v>0</v>
      </c>
      <c r="FS341">
        <v>0</v>
      </c>
      <c r="FT341" t="s">
        <v>1089</v>
      </c>
      <c r="FU341" t="s">
        <v>1090</v>
      </c>
      <c r="FX341">
        <v>115.2</v>
      </c>
      <c r="FY341">
        <v>70.55</v>
      </c>
      <c r="GA341" t="s">
        <v>1069</v>
      </c>
      <c r="GD341">
        <v>0</v>
      </c>
      <c r="GF341">
        <v>1240118236</v>
      </c>
      <c r="GG341">
        <v>1</v>
      </c>
      <c r="GH341">
        <v>1</v>
      </c>
      <c r="GI341">
        <v>4</v>
      </c>
      <c r="GJ341">
        <v>0</v>
      </c>
      <c r="GK341">
        <f>ROUND(R341*(R12)/100,2)</f>
        <v>0</v>
      </c>
      <c r="GL341">
        <f t="shared" si="359"/>
        <v>0</v>
      </c>
      <c r="GM341">
        <f t="shared" si="360"/>
        <v>4844.07</v>
      </c>
      <c r="GN341">
        <f t="shared" si="361"/>
        <v>4844.07</v>
      </c>
      <c r="GO341">
        <f t="shared" si="362"/>
        <v>0</v>
      </c>
      <c r="GP341">
        <f t="shared" si="363"/>
        <v>0</v>
      </c>
      <c r="GR341">
        <v>0</v>
      </c>
      <c r="GS341">
        <v>3</v>
      </c>
      <c r="GT341">
        <v>0</v>
      </c>
      <c r="GU341" t="s">
        <v>1069</v>
      </c>
      <c r="GV341">
        <f t="shared" si="364"/>
        <v>0</v>
      </c>
      <c r="GW341">
        <v>1</v>
      </c>
      <c r="GX341">
        <f t="shared" si="365"/>
        <v>0</v>
      </c>
      <c r="HA341">
        <v>0</v>
      </c>
      <c r="HB341">
        <v>0</v>
      </c>
      <c r="HC341">
        <f t="shared" si="366"/>
        <v>0</v>
      </c>
      <c r="IK341">
        <v>0</v>
      </c>
    </row>
    <row r="342" spans="1:245">
      <c r="A342">
        <v>18</v>
      </c>
      <c r="B342">
        <v>1</v>
      </c>
      <c r="C342">
        <v>777</v>
      </c>
      <c r="E342" t="s">
        <v>514</v>
      </c>
      <c r="F342" t="s">
        <v>515</v>
      </c>
      <c r="G342" t="s">
        <v>516</v>
      </c>
      <c r="H342" t="s">
        <v>517</v>
      </c>
      <c r="I342">
        <f>I340*J342</f>
        <v>6</v>
      </c>
      <c r="J342">
        <v>2</v>
      </c>
      <c r="O342">
        <f t="shared" si="331"/>
        <v>2399.0300000000002</v>
      </c>
      <c r="P342">
        <f t="shared" si="332"/>
        <v>2399.0300000000002</v>
      </c>
      <c r="Q342">
        <f t="shared" si="333"/>
        <v>0</v>
      </c>
      <c r="R342">
        <f t="shared" si="334"/>
        <v>0</v>
      </c>
      <c r="S342">
        <f t="shared" si="335"/>
        <v>0</v>
      </c>
      <c r="T342">
        <f t="shared" si="336"/>
        <v>0</v>
      </c>
      <c r="U342">
        <f t="shared" si="337"/>
        <v>0</v>
      </c>
      <c r="V342">
        <f t="shared" si="338"/>
        <v>0</v>
      </c>
      <c r="W342">
        <f t="shared" si="339"/>
        <v>0</v>
      </c>
      <c r="X342">
        <f t="shared" si="340"/>
        <v>0</v>
      </c>
      <c r="Y342">
        <f t="shared" si="341"/>
        <v>0</v>
      </c>
      <c r="AA342">
        <v>27906248</v>
      </c>
      <c r="AB342">
        <f t="shared" si="342"/>
        <v>65.44</v>
      </c>
      <c r="AC342">
        <f t="shared" si="367"/>
        <v>65.44</v>
      </c>
      <c r="AD342">
        <f>ROUND((((ET342)-(EU342))+AE342),2)</f>
        <v>0</v>
      </c>
      <c r="AE342">
        <f>ROUND((EU342),2)</f>
        <v>0</v>
      </c>
      <c r="AF342">
        <f>ROUND((EV342),2)</f>
        <v>0</v>
      </c>
      <c r="AG342">
        <f t="shared" si="344"/>
        <v>0</v>
      </c>
      <c r="AH342">
        <f>(EW342)</f>
        <v>0</v>
      </c>
      <c r="AI342">
        <f>(EX342)</f>
        <v>0</v>
      </c>
      <c r="AJ342">
        <f t="shared" si="346"/>
        <v>0</v>
      </c>
      <c r="AK342">
        <v>65.44</v>
      </c>
      <c r="AL342">
        <v>65.44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115</v>
      </c>
      <c r="AU342">
        <v>71</v>
      </c>
      <c r="AV342">
        <v>1</v>
      </c>
      <c r="AW342">
        <v>1</v>
      </c>
      <c r="AZ342">
        <v>6.11</v>
      </c>
      <c r="BA342">
        <v>1</v>
      </c>
      <c r="BB342">
        <v>1</v>
      </c>
      <c r="BC342">
        <v>6.11</v>
      </c>
      <c r="BD342" t="s">
        <v>1069</v>
      </c>
      <c r="BE342" t="s">
        <v>1069</v>
      </c>
      <c r="BF342" t="s">
        <v>1069</v>
      </c>
      <c r="BG342" t="s">
        <v>1069</v>
      </c>
      <c r="BH342">
        <v>3</v>
      </c>
      <c r="BI342">
        <v>1</v>
      </c>
      <c r="BJ342" t="s">
        <v>518</v>
      </c>
      <c r="BM342">
        <v>16001</v>
      </c>
      <c r="BN342">
        <v>0</v>
      </c>
      <c r="BO342" t="s">
        <v>1069</v>
      </c>
      <c r="BP342">
        <v>0</v>
      </c>
      <c r="BQ342">
        <v>2</v>
      </c>
      <c r="BR342">
        <v>0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1069</v>
      </c>
      <c r="BZ342">
        <v>128</v>
      </c>
      <c r="CA342">
        <v>83</v>
      </c>
      <c r="CE342">
        <v>0</v>
      </c>
      <c r="CF342">
        <v>0</v>
      </c>
      <c r="CG342">
        <v>0</v>
      </c>
      <c r="CM342">
        <v>0</v>
      </c>
      <c r="CN342" t="s">
        <v>1069</v>
      </c>
      <c r="CO342">
        <v>0</v>
      </c>
      <c r="CP342">
        <f t="shared" si="347"/>
        <v>2399.0300000000002</v>
      </c>
      <c r="CQ342">
        <f t="shared" si="348"/>
        <v>399.83839999999998</v>
      </c>
      <c r="CR342">
        <f t="shared" si="349"/>
        <v>0</v>
      </c>
      <c r="CS342">
        <f t="shared" si="350"/>
        <v>0</v>
      </c>
      <c r="CT342">
        <f t="shared" si="351"/>
        <v>0</v>
      </c>
      <c r="CU342">
        <f t="shared" si="352"/>
        <v>0</v>
      </c>
      <c r="CV342">
        <f t="shared" si="353"/>
        <v>0</v>
      </c>
      <c r="CW342">
        <f t="shared" si="354"/>
        <v>0</v>
      </c>
      <c r="CX342">
        <f t="shared" si="355"/>
        <v>0</v>
      </c>
      <c r="CY342">
        <f t="shared" si="356"/>
        <v>0</v>
      </c>
      <c r="CZ342">
        <f t="shared" si="357"/>
        <v>0</v>
      </c>
      <c r="DC342" t="s">
        <v>1069</v>
      </c>
      <c r="DD342" t="s">
        <v>1069</v>
      </c>
      <c r="DE342" t="s">
        <v>1069</v>
      </c>
      <c r="DF342" t="s">
        <v>1069</v>
      </c>
      <c r="DG342" t="s">
        <v>1069</v>
      </c>
      <c r="DH342" t="s">
        <v>1069</v>
      </c>
      <c r="DI342" t="s">
        <v>1069</v>
      </c>
      <c r="DJ342" t="s">
        <v>1069</v>
      </c>
      <c r="DK342" t="s">
        <v>1069</v>
      </c>
      <c r="DL342" t="s">
        <v>1069</v>
      </c>
      <c r="DM342" t="s">
        <v>1069</v>
      </c>
      <c r="DN342">
        <v>0</v>
      </c>
      <c r="DO342">
        <v>0</v>
      </c>
      <c r="DP342">
        <v>1</v>
      </c>
      <c r="DQ342">
        <v>1</v>
      </c>
      <c r="DU342">
        <v>1013</v>
      </c>
      <c r="DV342" t="s">
        <v>517</v>
      </c>
      <c r="DW342" t="s">
        <v>517</v>
      </c>
      <c r="DX342">
        <v>1</v>
      </c>
      <c r="EE342">
        <v>27029050</v>
      </c>
      <c r="EF342">
        <v>2</v>
      </c>
      <c r="EG342" t="s">
        <v>1085</v>
      </c>
      <c r="EH342">
        <v>0</v>
      </c>
      <c r="EI342" t="s">
        <v>1069</v>
      </c>
      <c r="EJ342">
        <v>1</v>
      </c>
      <c r="EK342">
        <v>16001</v>
      </c>
      <c r="EL342" t="s">
        <v>448</v>
      </c>
      <c r="EM342" t="s">
        <v>449</v>
      </c>
      <c r="EO342" t="s">
        <v>1069</v>
      </c>
      <c r="EQ342">
        <v>0</v>
      </c>
      <c r="ER342">
        <v>65.44</v>
      </c>
      <c r="ES342">
        <v>65.44</v>
      </c>
      <c r="ET342">
        <v>0</v>
      </c>
      <c r="EU342">
        <v>0</v>
      </c>
      <c r="EV342">
        <v>0</v>
      </c>
      <c r="EW342">
        <v>0</v>
      </c>
      <c r="EX342">
        <v>0</v>
      </c>
      <c r="FQ342">
        <v>0</v>
      </c>
      <c r="FR342">
        <f t="shared" si="358"/>
        <v>0</v>
      </c>
      <c r="FS342">
        <v>0</v>
      </c>
      <c r="FT342" t="s">
        <v>1089</v>
      </c>
      <c r="FU342" t="s">
        <v>1090</v>
      </c>
      <c r="FX342">
        <v>115.2</v>
      </c>
      <c r="FY342">
        <v>70.55</v>
      </c>
      <c r="GA342" t="s">
        <v>1069</v>
      </c>
      <c r="GD342">
        <v>0</v>
      </c>
      <c r="GF342">
        <v>-1820792578</v>
      </c>
      <c r="GG342">
        <v>1</v>
      </c>
      <c r="GH342">
        <v>1</v>
      </c>
      <c r="GI342">
        <v>4</v>
      </c>
      <c r="GJ342">
        <v>0</v>
      </c>
      <c r="GK342">
        <f>ROUND(R342*(R12)/100,2)</f>
        <v>0</v>
      </c>
      <c r="GL342">
        <f t="shared" si="359"/>
        <v>0</v>
      </c>
      <c r="GM342">
        <f t="shared" si="360"/>
        <v>2399.0300000000002</v>
      </c>
      <c r="GN342">
        <f t="shared" si="361"/>
        <v>2399.0300000000002</v>
      </c>
      <c r="GO342">
        <f t="shared" si="362"/>
        <v>0</v>
      </c>
      <c r="GP342">
        <f t="shared" si="363"/>
        <v>0</v>
      </c>
      <c r="GR342">
        <v>0</v>
      </c>
      <c r="GS342">
        <v>3</v>
      </c>
      <c r="GT342">
        <v>0</v>
      </c>
      <c r="GU342" t="s">
        <v>1069</v>
      </c>
      <c r="GV342">
        <f t="shared" si="364"/>
        <v>0</v>
      </c>
      <c r="GW342">
        <v>1</v>
      </c>
      <c r="GX342">
        <f t="shared" si="365"/>
        <v>0</v>
      </c>
      <c r="HA342">
        <v>0</v>
      </c>
      <c r="HB342">
        <v>0</v>
      </c>
      <c r="HC342">
        <f t="shared" si="366"/>
        <v>0</v>
      </c>
      <c r="IK342">
        <v>0</v>
      </c>
    </row>
    <row r="343" spans="1:245">
      <c r="A343">
        <v>17</v>
      </c>
      <c r="B343">
        <v>1</v>
      </c>
      <c r="C343">
        <f ca="1">ROW(SmtRes!A785)</f>
        <v>785</v>
      </c>
      <c r="D343">
        <f ca="1">ROW(EtalonRes!A774)</f>
        <v>774</v>
      </c>
      <c r="E343" t="s">
        <v>519</v>
      </c>
      <c r="F343" t="s">
        <v>1313</v>
      </c>
      <c r="G343" t="s">
        <v>520</v>
      </c>
      <c r="H343" t="s">
        <v>1081</v>
      </c>
      <c r="I343">
        <f>ROUND(51.16/100,9)</f>
        <v>0.51160000000000005</v>
      </c>
      <c r="J343">
        <v>0</v>
      </c>
      <c r="O343">
        <f t="shared" si="331"/>
        <v>873</v>
      </c>
      <c r="P343">
        <f t="shared" si="332"/>
        <v>633.67999999999995</v>
      </c>
      <c r="Q343">
        <f t="shared" si="333"/>
        <v>36.04</v>
      </c>
      <c r="R343">
        <f t="shared" si="334"/>
        <v>0.88</v>
      </c>
      <c r="S343">
        <f t="shared" si="335"/>
        <v>203.28</v>
      </c>
      <c r="T343">
        <f t="shared" si="336"/>
        <v>0</v>
      </c>
      <c r="U343">
        <f t="shared" si="337"/>
        <v>3.1240853999999998</v>
      </c>
      <c r="V343">
        <f t="shared" si="338"/>
        <v>1.2790000000000003E-2</v>
      </c>
      <c r="W343">
        <f t="shared" si="339"/>
        <v>0</v>
      </c>
      <c r="X343">
        <f t="shared" si="340"/>
        <v>165.37</v>
      </c>
      <c r="Y343">
        <f t="shared" si="341"/>
        <v>122.5</v>
      </c>
      <c r="AA343">
        <v>27906248</v>
      </c>
      <c r="AB343">
        <f t="shared" si="342"/>
        <v>279.27999999999997</v>
      </c>
      <c r="AC343">
        <f t="shared" si="367"/>
        <v>202.72</v>
      </c>
      <c r="AD343">
        <f>ROUND(((((ET343*1.25))-((EU343*1.25)))+AE343),2)</f>
        <v>11.53</v>
      </c>
      <c r="AE343">
        <f>ROUND(((EU343*1.25)),2)</f>
        <v>0.28000000000000003</v>
      </c>
      <c r="AF343">
        <f>ROUND(((EV343*1.15)),2)</f>
        <v>65.03</v>
      </c>
      <c r="AG343">
        <f t="shared" si="344"/>
        <v>0</v>
      </c>
      <c r="AH343">
        <f>((EW343*1.15))</f>
        <v>6.1064999999999987</v>
      </c>
      <c r="AI343">
        <f>((EX343*1.25))</f>
        <v>2.5000000000000001E-2</v>
      </c>
      <c r="AJ343">
        <f t="shared" si="346"/>
        <v>0</v>
      </c>
      <c r="AK343">
        <v>268.49</v>
      </c>
      <c r="AL343">
        <v>202.72</v>
      </c>
      <c r="AM343">
        <v>9.2200000000000006</v>
      </c>
      <c r="AN343">
        <v>0.22</v>
      </c>
      <c r="AO343">
        <v>56.55</v>
      </c>
      <c r="AP343">
        <v>0</v>
      </c>
      <c r="AQ343">
        <v>5.31</v>
      </c>
      <c r="AR343">
        <v>0.02</v>
      </c>
      <c r="AS343">
        <v>0</v>
      </c>
      <c r="AT343">
        <v>81</v>
      </c>
      <c r="AU343">
        <v>60</v>
      </c>
      <c r="AV343">
        <v>1</v>
      </c>
      <c r="AW343">
        <v>1</v>
      </c>
      <c r="AZ343">
        <v>6.11</v>
      </c>
      <c r="BA343">
        <v>6.11</v>
      </c>
      <c r="BB343">
        <v>6.11</v>
      </c>
      <c r="BC343">
        <v>6.11</v>
      </c>
      <c r="BD343" t="s">
        <v>1069</v>
      </c>
      <c r="BE343" t="s">
        <v>1069</v>
      </c>
      <c r="BF343" t="s">
        <v>1069</v>
      </c>
      <c r="BG343" t="s">
        <v>1069</v>
      </c>
      <c r="BH343">
        <v>0</v>
      </c>
      <c r="BI343">
        <v>1</v>
      </c>
      <c r="BJ343" t="s">
        <v>1315</v>
      </c>
      <c r="BM343">
        <v>13001</v>
      </c>
      <c r="BN343">
        <v>0</v>
      </c>
      <c r="BO343" t="s">
        <v>1069</v>
      </c>
      <c r="BP343">
        <v>0</v>
      </c>
      <c r="BQ343">
        <v>2</v>
      </c>
      <c r="BR343">
        <v>0</v>
      </c>
      <c r="BS343">
        <v>6.11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1069</v>
      </c>
      <c r="BZ343">
        <v>90</v>
      </c>
      <c r="CA343">
        <v>70</v>
      </c>
      <c r="CE343">
        <v>0</v>
      </c>
      <c r="CF343">
        <v>0</v>
      </c>
      <c r="CG343">
        <v>0</v>
      </c>
      <c r="CM343">
        <v>0</v>
      </c>
      <c r="CN343" t="s">
        <v>359</v>
      </c>
      <c r="CO343">
        <v>0</v>
      </c>
      <c r="CP343">
        <f t="shared" si="347"/>
        <v>872.99999999999989</v>
      </c>
      <c r="CQ343">
        <f t="shared" si="348"/>
        <v>1238.6192000000001</v>
      </c>
      <c r="CR343">
        <f t="shared" si="349"/>
        <v>70.448300000000003</v>
      </c>
      <c r="CS343">
        <f t="shared" si="350"/>
        <v>1.7108000000000003</v>
      </c>
      <c r="CT343">
        <f t="shared" si="351"/>
        <v>397.33330000000001</v>
      </c>
      <c r="CU343">
        <f t="shared" si="352"/>
        <v>0</v>
      </c>
      <c r="CV343">
        <f t="shared" si="353"/>
        <v>6.1064999999999987</v>
      </c>
      <c r="CW343">
        <f t="shared" si="354"/>
        <v>2.5000000000000001E-2</v>
      </c>
      <c r="CX343">
        <f t="shared" si="355"/>
        <v>0</v>
      </c>
      <c r="CY343">
        <f t="shared" si="356"/>
        <v>165.36959999999999</v>
      </c>
      <c r="CZ343">
        <f t="shared" si="357"/>
        <v>122.49600000000001</v>
      </c>
      <c r="DC343" t="s">
        <v>1069</v>
      </c>
      <c r="DD343" t="s">
        <v>1069</v>
      </c>
      <c r="DE343" t="s">
        <v>1083</v>
      </c>
      <c r="DF343" t="s">
        <v>1083</v>
      </c>
      <c r="DG343" t="s">
        <v>1084</v>
      </c>
      <c r="DH343" t="s">
        <v>1069</v>
      </c>
      <c r="DI343" t="s">
        <v>1084</v>
      </c>
      <c r="DJ343" t="s">
        <v>1083</v>
      </c>
      <c r="DK343" t="s">
        <v>1069</v>
      </c>
      <c r="DL343" t="s">
        <v>1069</v>
      </c>
      <c r="DM343" t="s">
        <v>1069</v>
      </c>
      <c r="DN343">
        <v>0</v>
      </c>
      <c r="DO343">
        <v>0</v>
      </c>
      <c r="DP343">
        <v>1</v>
      </c>
      <c r="DQ343">
        <v>1</v>
      </c>
      <c r="DU343">
        <v>1005</v>
      </c>
      <c r="DV343" t="s">
        <v>1081</v>
      </c>
      <c r="DW343" t="s">
        <v>1081</v>
      </c>
      <c r="DX343">
        <v>100</v>
      </c>
      <c r="EE343">
        <v>27029026</v>
      </c>
      <c r="EF343">
        <v>2</v>
      </c>
      <c r="EG343" t="s">
        <v>1085</v>
      </c>
      <c r="EH343">
        <v>0</v>
      </c>
      <c r="EI343" t="s">
        <v>1069</v>
      </c>
      <c r="EJ343">
        <v>1</v>
      </c>
      <c r="EK343">
        <v>13001</v>
      </c>
      <c r="EL343" t="s">
        <v>1190</v>
      </c>
      <c r="EM343" t="s">
        <v>1191</v>
      </c>
      <c r="EO343" t="s">
        <v>1088</v>
      </c>
      <c r="EQ343">
        <v>131072</v>
      </c>
      <c r="ER343">
        <v>268.49</v>
      </c>
      <c r="ES343">
        <v>202.72</v>
      </c>
      <c r="ET343">
        <v>9.2200000000000006</v>
      </c>
      <c r="EU343">
        <v>0.22</v>
      </c>
      <c r="EV343">
        <v>56.55</v>
      </c>
      <c r="EW343">
        <v>5.31</v>
      </c>
      <c r="EX343">
        <v>0.02</v>
      </c>
      <c r="EY343">
        <v>0</v>
      </c>
      <c r="FQ343">
        <v>0</v>
      </c>
      <c r="FR343">
        <f t="shared" si="358"/>
        <v>0</v>
      </c>
      <c r="FS343">
        <v>0</v>
      </c>
      <c r="FT343" t="s">
        <v>1089</v>
      </c>
      <c r="FU343" t="s">
        <v>1090</v>
      </c>
      <c r="FX343">
        <v>81</v>
      </c>
      <c r="FY343">
        <v>59.5</v>
      </c>
      <c r="GA343" t="s">
        <v>1069</v>
      </c>
      <c r="GD343">
        <v>0</v>
      </c>
      <c r="GF343">
        <v>745229369</v>
      </c>
      <c r="GG343">
        <v>1</v>
      </c>
      <c r="GH343">
        <v>1</v>
      </c>
      <c r="GI343">
        <v>4</v>
      </c>
      <c r="GJ343">
        <v>0</v>
      </c>
      <c r="GK343">
        <f>ROUND(R343*(R12)/100,2)</f>
        <v>0</v>
      </c>
      <c r="GL343">
        <f t="shared" si="359"/>
        <v>0</v>
      </c>
      <c r="GM343">
        <f t="shared" si="360"/>
        <v>1160.8699999999999</v>
      </c>
      <c r="GN343">
        <f t="shared" si="361"/>
        <v>1160.8699999999999</v>
      </c>
      <c r="GO343">
        <f t="shared" si="362"/>
        <v>0</v>
      </c>
      <c r="GP343">
        <f t="shared" si="363"/>
        <v>0</v>
      </c>
      <c r="GR343">
        <v>0</v>
      </c>
      <c r="GS343">
        <v>3</v>
      </c>
      <c r="GT343">
        <v>0</v>
      </c>
      <c r="GU343" t="s">
        <v>1069</v>
      </c>
      <c r="GV343">
        <f t="shared" si="364"/>
        <v>0</v>
      </c>
      <c r="GW343">
        <v>1</v>
      </c>
      <c r="GX343">
        <f t="shared" si="365"/>
        <v>0</v>
      </c>
      <c r="HA343">
        <v>0</v>
      </c>
      <c r="HB343">
        <v>0</v>
      </c>
      <c r="HC343">
        <f t="shared" si="366"/>
        <v>0</v>
      </c>
      <c r="IK343">
        <v>0</v>
      </c>
    </row>
    <row r="344" spans="1:245">
      <c r="A344">
        <v>17</v>
      </c>
      <c r="B344">
        <v>1</v>
      </c>
      <c r="C344">
        <f ca="1">ROW(SmtRes!A793)</f>
        <v>793</v>
      </c>
      <c r="D344">
        <f ca="1">ROW(EtalonRes!A782)</f>
        <v>782</v>
      </c>
      <c r="E344" t="s">
        <v>521</v>
      </c>
      <c r="F344" t="s">
        <v>522</v>
      </c>
      <c r="G344" t="s">
        <v>523</v>
      </c>
      <c r="H344" t="s">
        <v>1081</v>
      </c>
      <c r="I344">
        <f>ROUND(51.16/100,9)</f>
        <v>0.51160000000000005</v>
      </c>
      <c r="J344">
        <v>0</v>
      </c>
      <c r="O344">
        <f t="shared" si="331"/>
        <v>1027.6099999999999</v>
      </c>
      <c r="P344">
        <f t="shared" si="332"/>
        <v>879.22</v>
      </c>
      <c r="Q344">
        <f t="shared" si="333"/>
        <v>23.51</v>
      </c>
      <c r="R344">
        <f t="shared" si="334"/>
        <v>0.88</v>
      </c>
      <c r="S344">
        <f t="shared" si="335"/>
        <v>124.88</v>
      </c>
      <c r="T344">
        <f t="shared" si="336"/>
        <v>0</v>
      </c>
      <c r="U344">
        <f t="shared" si="337"/>
        <v>2.2533422000000001</v>
      </c>
      <c r="V344">
        <f t="shared" si="338"/>
        <v>1.2790000000000003E-2</v>
      </c>
      <c r="W344">
        <f t="shared" si="339"/>
        <v>0</v>
      </c>
      <c r="X344">
        <f t="shared" si="340"/>
        <v>101.87</v>
      </c>
      <c r="Y344">
        <f t="shared" si="341"/>
        <v>75.459999999999994</v>
      </c>
      <c r="AA344">
        <v>27906248</v>
      </c>
      <c r="AB344">
        <f t="shared" si="342"/>
        <v>328.74</v>
      </c>
      <c r="AC344">
        <f t="shared" si="367"/>
        <v>281.27</v>
      </c>
      <c r="AD344">
        <f>ROUND(((((ET344*1.25))-((EU344*1.25)))+AE344),2)</f>
        <v>7.52</v>
      </c>
      <c r="AE344">
        <f>ROUND(((EU344*1.25)),2)</f>
        <v>0.28000000000000003</v>
      </c>
      <c r="AF344">
        <f>ROUND(((EV344*1.15)),2)</f>
        <v>39.950000000000003</v>
      </c>
      <c r="AG344">
        <f t="shared" si="344"/>
        <v>0</v>
      </c>
      <c r="AH344">
        <f>((EW344*1.15))</f>
        <v>4.4044999999999996</v>
      </c>
      <c r="AI344">
        <f>((EX344*1.25))</f>
        <v>2.5000000000000001E-2</v>
      </c>
      <c r="AJ344">
        <f t="shared" si="346"/>
        <v>0</v>
      </c>
      <c r="AK344">
        <v>322.02</v>
      </c>
      <c r="AL344">
        <v>281.27</v>
      </c>
      <c r="AM344">
        <v>6.01</v>
      </c>
      <c r="AN344">
        <v>0.22</v>
      </c>
      <c r="AO344">
        <v>34.74</v>
      </c>
      <c r="AP344">
        <v>0</v>
      </c>
      <c r="AQ344">
        <v>3.83</v>
      </c>
      <c r="AR344">
        <v>0.02</v>
      </c>
      <c r="AS344">
        <v>0</v>
      </c>
      <c r="AT344">
        <v>81</v>
      </c>
      <c r="AU344">
        <v>60</v>
      </c>
      <c r="AV344">
        <v>1</v>
      </c>
      <c r="AW344">
        <v>1</v>
      </c>
      <c r="AZ344">
        <v>6.11</v>
      </c>
      <c r="BA344">
        <v>6.11</v>
      </c>
      <c r="BB344">
        <v>6.11</v>
      </c>
      <c r="BC344">
        <v>6.11</v>
      </c>
      <c r="BD344" t="s">
        <v>1069</v>
      </c>
      <c r="BE344" t="s">
        <v>1069</v>
      </c>
      <c r="BF344" t="s">
        <v>1069</v>
      </c>
      <c r="BG344" t="s">
        <v>1069</v>
      </c>
      <c r="BH344">
        <v>0</v>
      </c>
      <c r="BI344">
        <v>1</v>
      </c>
      <c r="BJ344" t="s">
        <v>524</v>
      </c>
      <c r="BM344">
        <v>13001</v>
      </c>
      <c r="BN344">
        <v>0</v>
      </c>
      <c r="BO344" t="s">
        <v>1069</v>
      </c>
      <c r="BP344">
        <v>0</v>
      </c>
      <c r="BQ344">
        <v>2</v>
      </c>
      <c r="BR344">
        <v>0</v>
      </c>
      <c r="BS344">
        <v>6.11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1069</v>
      </c>
      <c r="BZ344">
        <v>90</v>
      </c>
      <c r="CA344">
        <v>70</v>
      </c>
      <c r="CE344">
        <v>0</v>
      </c>
      <c r="CF344">
        <v>0</v>
      </c>
      <c r="CG344">
        <v>0</v>
      </c>
      <c r="CM344">
        <v>0</v>
      </c>
      <c r="CN344" t="s">
        <v>359</v>
      </c>
      <c r="CO344">
        <v>0</v>
      </c>
      <c r="CP344">
        <f t="shared" si="347"/>
        <v>1027.6100000000001</v>
      </c>
      <c r="CQ344">
        <f t="shared" si="348"/>
        <v>1718.5597</v>
      </c>
      <c r="CR344">
        <f t="shared" si="349"/>
        <v>45.947200000000002</v>
      </c>
      <c r="CS344">
        <f t="shared" si="350"/>
        <v>1.7108000000000003</v>
      </c>
      <c r="CT344">
        <f t="shared" si="351"/>
        <v>244.09450000000004</v>
      </c>
      <c r="CU344">
        <f t="shared" si="352"/>
        <v>0</v>
      </c>
      <c r="CV344">
        <f t="shared" si="353"/>
        <v>4.4044999999999996</v>
      </c>
      <c r="CW344">
        <f t="shared" si="354"/>
        <v>2.5000000000000001E-2</v>
      </c>
      <c r="CX344">
        <f t="shared" si="355"/>
        <v>0</v>
      </c>
      <c r="CY344">
        <f t="shared" si="356"/>
        <v>101.8656</v>
      </c>
      <c r="CZ344">
        <f t="shared" si="357"/>
        <v>75.455999999999989</v>
      </c>
      <c r="DC344" t="s">
        <v>1069</v>
      </c>
      <c r="DD344" t="s">
        <v>1069</v>
      </c>
      <c r="DE344" t="s">
        <v>1083</v>
      </c>
      <c r="DF344" t="s">
        <v>1083</v>
      </c>
      <c r="DG344" t="s">
        <v>1084</v>
      </c>
      <c r="DH344" t="s">
        <v>1069</v>
      </c>
      <c r="DI344" t="s">
        <v>1084</v>
      </c>
      <c r="DJ344" t="s">
        <v>1083</v>
      </c>
      <c r="DK344" t="s">
        <v>1069</v>
      </c>
      <c r="DL344" t="s">
        <v>1069</v>
      </c>
      <c r="DM344" t="s">
        <v>1069</v>
      </c>
      <c r="DN344">
        <v>0</v>
      </c>
      <c r="DO344">
        <v>0</v>
      </c>
      <c r="DP344">
        <v>1</v>
      </c>
      <c r="DQ344">
        <v>1</v>
      </c>
      <c r="DU344">
        <v>1005</v>
      </c>
      <c r="DV344" t="s">
        <v>1081</v>
      </c>
      <c r="DW344" t="s">
        <v>1081</v>
      </c>
      <c r="DX344">
        <v>100</v>
      </c>
      <c r="EE344">
        <v>27029026</v>
      </c>
      <c r="EF344">
        <v>2</v>
      </c>
      <c r="EG344" t="s">
        <v>1085</v>
      </c>
      <c r="EH344">
        <v>0</v>
      </c>
      <c r="EI344" t="s">
        <v>1069</v>
      </c>
      <c r="EJ344">
        <v>1</v>
      </c>
      <c r="EK344">
        <v>13001</v>
      </c>
      <c r="EL344" t="s">
        <v>1190</v>
      </c>
      <c r="EM344" t="s">
        <v>1191</v>
      </c>
      <c r="EO344" t="s">
        <v>1088</v>
      </c>
      <c r="EQ344">
        <v>131072</v>
      </c>
      <c r="ER344">
        <v>322.02</v>
      </c>
      <c r="ES344">
        <v>281.27</v>
      </c>
      <c r="ET344">
        <v>6.01</v>
      </c>
      <c r="EU344">
        <v>0.22</v>
      </c>
      <c r="EV344">
        <v>34.74</v>
      </c>
      <c r="EW344">
        <v>3.83</v>
      </c>
      <c r="EX344">
        <v>0.02</v>
      </c>
      <c r="EY344">
        <v>0</v>
      </c>
      <c r="FQ344">
        <v>0</v>
      </c>
      <c r="FR344">
        <f t="shared" si="358"/>
        <v>0</v>
      </c>
      <c r="FS344">
        <v>0</v>
      </c>
      <c r="FT344" t="s">
        <v>1089</v>
      </c>
      <c r="FU344" t="s">
        <v>1090</v>
      </c>
      <c r="FX344">
        <v>81</v>
      </c>
      <c r="FY344">
        <v>59.5</v>
      </c>
      <c r="GA344" t="s">
        <v>1069</v>
      </c>
      <c r="GD344">
        <v>0</v>
      </c>
      <c r="GF344">
        <v>679810944</v>
      </c>
      <c r="GG344">
        <v>1</v>
      </c>
      <c r="GH344">
        <v>1</v>
      </c>
      <c r="GI344">
        <v>4</v>
      </c>
      <c r="GJ344">
        <v>0</v>
      </c>
      <c r="GK344">
        <f>ROUND(R344*(R12)/100,2)</f>
        <v>0</v>
      </c>
      <c r="GL344">
        <f t="shared" si="359"/>
        <v>0</v>
      </c>
      <c r="GM344">
        <f t="shared" si="360"/>
        <v>1204.94</v>
      </c>
      <c r="GN344">
        <f t="shared" si="361"/>
        <v>1204.94</v>
      </c>
      <c r="GO344">
        <f t="shared" si="362"/>
        <v>0</v>
      </c>
      <c r="GP344">
        <f t="shared" si="363"/>
        <v>0</v>
      </c>
      <c r="GR344">
        <v>0</v>
      </c>
      <c r="GS344">
        <v>3</v>
      </c>
      <c r="GT344">
        <v>0</v>
      </c>
      <c r="GU344" t="s">
        <v>1069</v>
      </c>
      <c r="GV344">
        <f t="shared" si="364"/>
        <v>0</v>
      </c>
      <c r="GW344">
        <v>1</v>
      </c>
      <c r="GX344">
        <f t="shared" si="365"/>
        <v>0</v>
      </c>
      <c r="HA344">
        <v>0</v>
      </c>
      <c r="HB344">
        <v>0</v>
      </c>
      <c r="HC344">
        <f t="shared" si="366"/>
        <v>0</v>
      </c>
      <c r="IK344">
        <v>0</v>
      </c>
    </row>
    <row r="345" spans="1:245">
      <c r="A345">
        <v>17</v>
      </c>
      <c r="B345">
        <v>1</v>
      </c>
      <c r="C345">
        <f ca="1">ROW(SmtRes!A799)</f>
        <v>799</v>
      </c>
      <c r="D345">
        <f ca="1">ROW(EtalonRes!A788)</f>
        <v>788</v>
      </c>
      <c r="E345" t="s">
        <v>525</v>
      </c>
      <c r="F345" t="s">
        <v>526</v>
      </c>
      <c r="G345" t="s">
        <v>527</v>
      </c>
      <c r="H345" t="s">
        <v>1105</v>
      </c>
      <c r="I345">
        <f>ROUND(459.8/100,9)</f>
        <v>4.5979999999999999</v>
      </c>
      <c r="J345">
        <v>0</v>
      </c>
      <c r="O345">
        <f t="shared" si="331"/>
        <v>3567.91</v>
      </c>
      <c r="P345">
        <f t="shared" si="332"/>
        <v>120.52</v>
      </c>
      <c r="Q345">
        <f t="shared" si="333"/>
        <v>1563.14</v>
      </c>
      <c r="R345">
        <f t="shared" si="334"/>
        <v>0</v>
      </c>
      <c r="S345">
        <f t="shared" si="335"/>
        <v>1884.25</v>
      </c>
      <c r="T345">
        <f t="shared" si="336"/>
        <v>0</v>
      </c>
      <c r="U345">
        <f t="shared" si="337"/>
        <v>26.491376999999993</v>
      </c>
      <c r="V345">
        <f t="shared" si="338"/>
        <v>0</v>
      </c>
      <c r="W345">
        <f t="shared" si="339"/>
        <v>0</v>
      </c>
      <c r="X345">
        <f t="shared" si="340"/>
        <v>2166.89</v>
      </c>
      <c r="Y345">
        <f t="shared" si="341"/>
        <v>1337.82</v>
      </c>
      <c r="AA345">
        <v>27906248</v>
      </c>
      <c r="AB345">
        <f t="shared" si="342"/>
        <v>127</v>
      </c>
      <c r="AC345">
        <f t="shared" si="367"/>
        <v>4.29</v>
      </c>
      <c r="AD345">
        <f>ROUND(((((ET345*1.25))-((EU345*1.25)))+AE345),2)</f>
        <v>55.64</v>
      </c>
      <c r="AE345">
        <f>ROUND(((EU345*1.25)),2)</f>
        <v>0</v>
      </c>
      <c r="AF345">
        <f>ROUND(((EV345*1.15)),2)</f>
        <v>67.069999999999993</v>
      </c>
      <c r="AG345">
        <f t="shared" si="344"/>
        <v>0</v>
      </c>
      <c r="AH345">
        <f>((EW345*1.15))</f>
        <v>5.761499999999999</v>
      </c>
      <c r="AI345">
        <f>((EX345*1.25))</f>
        <v>0</v>
      </c>
      <c r="AJ345">
        <f t="shared" si="346"/>
        <v>0</v>
      </c>
      <c r="AK345">
        <v>107.12</v>
      </c>
      <c r="AL345">
        <v>4.29</v>
      </c>
      <c r="AM345">
        <v>44.51</v>
      </c>
      <c r="AN345">
        <v>0</v>
      </c>
      <c r="AO345">
        <v>58.32</v>
      </c>
      <c r="AP345">
        <v>0</v>
      </c>
      <c r="AQ345">
        <v>5.01</v>
      </c>
      <c r="AR345">
        <v>0</v>
      </c>
      <c r="AS345">
        <v>0</v>
      </c>
      <c r="AT345">
        <v>115</v>
      </c>
      <c r="AU345">
        <v>71</v>
      </c>
      <c r="AV345">
        <v>1</v>
      </c>
      <c r="AW345">
        <v>1</v>
      </c>
      <c r="AZ345">
        <v>6.11</v>
      </c>
      <c r="BA345">
        <v>6.11</v>
      </c>
      <c r="BB345">
        <v>6.11</v>
      </c>
      <c r="BC345">
        <v>6.11</v>
      </c>
      <c r="BD345" t="s">
        <v>1069</v>
      </c>
      <c r="BE345" t="s">
        <v>1069</v>
      </c>
      <c r="BF345" t="s">
        <v>1069</v>
      </c>
      <c r="BG345" t="s">
        <v>1069</v>
      </c>
      <c r="BH345">
        <v>0</v>
      </c>
      <c r="BI345">
        <v>1</v>
      </c>
      <c r="BJ345" t="s">
        <v>528</v>
      </c>
      <c r="BM345">
        <v>16001</v>
      </c>
      <c r="BN345">
        <v>0</v>
      </c>
      <c r="BO345" t="s">
        <v>1069</v>
      </c>
      <c r="BP345">
        <v>0</v>
      </c>
      <c r="BQ345">
        <v>2</v>
      </c>
      <c r="BR345">
        <v>0</v>
      </c>
      <c r="BS345">
        <v>6.11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1069</v>
      </c>
      <c r="BZ345">
        <v>128</v>
      </c>
      <c r="CA345">
        <v>83</v>
      </c>
      <c r="CE345">
        <v>0</v>
      </c>
      <c r="CF345">
        <v>0</v>
      </c>
      <c r="CG345">
        <v>0</v>
      </c>
      <c r="CM345">
        <v>0</v>
      </c>
      <c r="CN345" t="s">
        <v>359</v>
      </c>
      <c r="CO345">
        <v>0</v>
      </c>
      <c r="CP345">
        <f t="shared" si="347"/>
        <v>3567.91</v>
      </c>
      <c r="CQ345">
        <f t="shared" si="348"/>
        <v>26.2119</v>
      </c>
      <c r="CR345">
        <f t="shared" si="349"/>
        <v>339.96040000000005</v>
      </c>
      <c r="CS345">
        <f t="shared" si="350"/>
        <v>0</v>
      </c>
      <c r="CT345">
        <f t="shared" si="351"/>
        <v>409.79769999999996</v>
      </c>
      <c r="CU345">
        <f t="shared" si="352"/>
        <v>0</v>
      </c>
      <c r="CV345">
        <f t="shared" si="353"/>
        <v>5.761499999999999</v>
      </c>
      <c r="CW345">
        <f t="shared" si="354"/>
        <v>0</v>
      </c>
      <c r="CX345">
        <f t="shared" si="355"/>
        <v>0</v>
      </c>
      <c r="CY345">
        <f t="shared" si="356"/>
        <v>2166.8874999999998</v>
      </c>
      <c r="CZ345">
        <f t="shared" si="357"/>
        <v>1337.8175000000001</v>
      </c>
      <c r="DC345" t="s">
        <v>1069</v>
      </c>
      <c r="DD345" t="s">
        <v>1069</v>
      </c>
      <c r="DE345" t="s">
        <v>1083</v>
      </c>
      <c r="DF345" t="s">
        <v>1083</v>
      </c>
      <c r="DG345" t="s">
        <v>1084</v>
      </c>
      <c r="DH345" t="s">
        <v>1069</v>
      </c>
      <c r="DI345" t="s">
        <v>1084</v>
      </c>
      <c r="DJ345" t="s">
        <v>1083</v>
      </c>
      <c r="DK345" t="s">
        <v>1069</v>
      </c>
      <c r="DL345" t="s">
        <v>1069</v>
      </c>
      <c r="DM345" t="s">
        <v>1069</v>
      </c>
      <c r="DN345">
        <v>0</v>
      </c>
      <c r="DO345">
        <v>0</v>
      </c>
      <c r="DP345">
        <v>1</v>
      </c>
      <c r="DQ345">
        <v>1</v>
      </c>
      <c r="DU345">
        <v>1003</v>
      </c>
      <c r="DV345" t="s">
        <v>1105</v>
      </c>
      <c r="DW345" t="s">
        <v>1105</v>
      </c>
      <c r="DX345">
        <v>100</v>
      </c>
      <c r="EE345">
        <v>27029050</v>
      </c>
      <c r="EF345">
        <v>2</v>
      </c>
      <c r="EG345" t="s">
        <v>1085</v>
      </c>
      <c r="EH345">
        <v>0</v>
      </c>
      <c r="EI345" t="s">
        <v>1069</v>
      </c>
      <c r="EJ345">
        <v>1</v>
      </c>
      <c r="EK345">
        <v>16001</v>
      </c>
      <c r="EL345" t="s">
        <v>448</v>
      </c>
      <c r="EM345" t="s">
        <v>449</v>
      </c>
      <c r="EO345" t="s">
        <v>1088</v>
      </c>
      <c r="EQ345">
        <v>0</v>
      </c>
      <c r="ER345">
        <v>107.12</v>
      </c>
      <c r="ES345">
        <v>4.29</v>
      </c>
      <c r="ET345">
        <v>44.51</v>
      </c>
      <c r="EU345">
        <v>0</v>
      </c>
      <c r="EV345">
        <v>58.32</v>
      </c>
      <c r="EW345">
        <v>5.01</v>
      </c>
      <c r="EX345">
        <v>0</v>
      </c>
      <c r="EY345">
        <v>0</v>
      </c>
      <c r="FQ345">
        <v>0</v>
      </c>
      <c r="FR345">
        <f t="shared" si="358"/>
        <v>0</v>
      </c>
      <c r="FS345">
        <v>0</v>
      </c>
      <c r="FT345" t="s">
        <v>1089</v>
      </c>
      <c r="FU345" t="s">
        <v>1090</v>
      </c>
      <c r="FX345">
        <v>115.2</v>
      </c>
      <c r="FY345">
        <v>70.55</v>
      </c>
      <c r="GA345" t="s">
        <v>1069</v>
      </c>
      <c r="GD345">
        <v>0</v>
      </c>
      <c r="GF345">
        <v>1667606600</v>
      </c>
      <c r="GG345">
        <v>1</v>
      </c>
      <c r="GH345">
        <v>1</v>
      </c>
      <c r="GI345">
        <v>4</v>
      </c>
      <c r="GJ345">
        <v>0</v>
      </c>
      <c r="GK345">
        <f>ROUND(R345*(R12)/100,2)</f>
        <v>0</v>
      </c>
      <c r="GL345">
        <f t="shared" si="359"/>
        <v>0</v>
      </c>
      <c r="GM345">
        <f t="shared" si="360"/>
        <v>7072.62</v>
      </c>
      <c r="GN345">
        <f t="shared" si="361"/>
        <v>7072.62</v>
      </c>
      <c r="GO345">
        <f t="shared" si="362"/>
        <v>0</v>
      </c>
      <c r="GP345">
        <f t="shared" si="363"/>
        <v>0</v>
      </c>
      <c r="GR345">
        <v>0</v>
      </c>
      <c r="GS345">
        <v>3</v>
      </c>
      <c r="GT345">
        <v>0</v>
      </c>
      <c r="GU345" t="s">
        <v>1069</v>
      </c>
      <c r="GV345">
        <f t="shared" si="364"/>
        <v>0</v>
      </c>
      <c r="GW345">
        <v>1</v>
      </c>
      <c r="GX345">
        <f t="shared" si="365"/>
        <v>0</v>
      </c>
      <c r="HA345">
        <v>0</v>
      </c>
      <c r="HB345">
        <v>0</v>
      </c>
      <c r="HC345">
        <f t="shared" si="366"/>
        <v>0</v>
      </c>
      <c r="IK345">
        <v>0</v>
      </c>
    </row>
    <row r="347" spans="1:245">
      <c r="A347" s="2">
        <v>51</v>
      </c>
      <c r="B347" s="2">
        <f>B314</f>
        <v>1</v>
      </c>
      <c r="C347" s="2">
        <f>A314</f>
        <v>4</v>
      </c>
      <c r="D347" s="2">
        <f>ROW(A314)</f>
        <v>314</v>
      </c>
      <c r="E347" s="2"/>
      <c r="F347" s="2" t="str">
        <f>IF(F314&lt;&gt;"",F314,"")</f>
        <v>Новый раздел</v>
      </c>
      <c r="G347" s="2" t="str">
        <f>IF(G314&lt;&gt;"",G314,"")</f>
        <v>4 Система отопления</v>
      </c>
      <c r="H347" s="2">
        <v>0</v>
      </c>
      <c r="I347" s="2"/>
      <c r="J347" s="2"/>
      <c r="K347" s="2"/>
      <c r="L347" s="2"/>
      <c r="M347" s="2"/>
      <c r="N347" s="2"/>
      <c r="O347" s="2">
        <f t="shared" ref="O347:T347" si="368">ROUND(AB347,2)</f>
        <v>499966.5</v>
      </c>
      <c r="P347" s="2">
        <f t="shared" si="368"/>
        <v>458626.97</v>
      </c>
      <c r="Q347" s="2">
        <f t="shared" si="368"/>
        <v>6894.72</v>
      </c>
      <c r="R347" s="2">
        <f t="shared" si="368"/>
        <v>669.21</v>
      </c>
      <c r="S347" s="2">
        <f t="shared" si="368"/>
        <v>34444.81</v>
      </c>
      <c r="T347" s="2">
        <f t="shared" si="368"/>
        <v>0</v>
      </c>
      <c r="U347" s="2">
        <f>AH347</f>
        <v>622.60148559999982</v>
      </c>
      <c r="V347" s="2">
        <f>AI347</f>
        <v>8.8401600000000009</v>
      </c>
      <c r="W347" s="2">
        <f>ROUND(AJ347,2)</f>
        <v>0</v>
      </c>
      <c r="X347" s="2">
        <f>ROUND(AK347,2)</f>
        <v>35846.32</v>
      </c>
      <c r="Y347" s="2">
        <f>ROUND(AL347,2)</f>
        <v>22629.42</v>
      </c>
      <c r="Z347" s="2"/>
      <c r="AA347" s="2"/>
      <c r="AB347" s="2">
        <f>ROUND(SUMIF(AA318:AA345,"=27906248",O318:O345),2)</f>
        <v>499966.5</v>
      </c>
      <c r="AC347" s="2">
        <f>ROUND(SUMIF(AA318:AA345,"=27906248",P318:P345),2)</f>
        <v>458626.97</v>
      </c>
      <c r="AD347" s="2">
        <f>ROUND(SUMIF(AA318:AA345,"=27906248",Q318:Q345),2)</f>
        <v>6894.72</v>
      </c>
      <c r="AE347" s="2">
        <f>ROUND(SUMIF(AA318:AA345,"=27906248",R318:R345),2)</f>
        <v>669.21</v>
      </c>
      <c r="AF347" s="2">
        <f>ROUND(SUMIF(AA318:AA345,"=27906248",S318:S345),2)</f>
        <v>34444.81</v>
      </c>
      <c r="AG347" s="2">
        <f>ROUND(SUMIF(AA318:AA345,"=27906248",T318:T345),2)</f>
        <v>0</v>
      </c>
      <c r="AH347" s="2">
        <f>SUMIF(AA318:AA345,"=27906248",U318:U345)</f>
        <v>622.60148559999982</v>
      </c>
      <c r="AI347" s="2">
        <f>SUMIF(AA318:AA345,"=27906248",V318:V345)</f>
        <v>8.8401600000000009</v>
      </c>
      <c r="AJ347" s="2">
        <f>ROUND(SUMIF(AA318:AA345,"=27906248",W318:W345),2)</f>
        <v>0</v>
      </c>
      <c r="AK347" s="2">
        <f>ROUND(SUMIF(AA318:AA345,"=27906248",X318:X345),2)</f>
        <v>35846.32</v>
      </c>
      <c r="AL347" s="2">
        <f>ROUND(SUMIF(AA318:AA345,"=27906248",Y318:Y345),2)</f>
        <v>22629.42</v>
      </c>
      <c r="AM347" s="2"/>
      <c r="AN347" s="2"/>
      <c r="AO347" s="2">
        <f t="shared" ref="AO347:BC347" si="369">ROUND(BX347,2)</f>
        <v>0</v>
      </c>
      <c r="AP347" s="2">
        <f t="shared" si="369"/>
        <v>0</v>
      </c>
      <c r="AQ347" s="2">
        <f t="shared" si="369"/>
        <v>0</v>
      </c>
      <c r="AR347" s="2">
        <f t="shared" si="369"/>
        <v>558442.23999999999</v>
      </c>
      <c r="AS347" s="2">
        <f t="shared" si="369"/>
        <v>558442.23999999999</v>
      </c>
      <c r="AT347" s="2">
        <f t="shared" si="369"/>
        <v>0</v>
      </c>
      <c r="AU347" s="2">
        <f t="shared" si="369"/>
        <v>0</v>
      </c>
      <c r="AV347" s="2">
        <f t="shared" si="369"/>
        <v>458626.97</v>
      </c>
      <c r="AW347" s="2">
        <f t="shared" si="369"/>
        <v>458626.97</v>
      </c>
      <c r="AX347" s="2">
        <f t="shared" si="369"/>
        <v>0</v>
      </c>
      <c r="AY347" s="2">
        <f t="shared" si="369"/>
        <v>458626.97</v>
      </c>
      <c r="AZ347" s="2">
        <f t="shared" si="369"/>
        <v>0</v>
      </c>
      <c r="BA347" s="2">
        <f t="shared" si="369"/>
        <v>0</v>
      </c>
      <c r="BB347" s="2">
        <f t="shared" si="369"/>
        <v>0</v>
      </c>
      <c r="BC347" s="2">
        <f t="shared" si="369"/>
        <v>0</v>
      </c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>
        <f>ROUND(SUMIF(AA318:AA345,"=27906248",FQ318:FQ345),2)</f>
        <v>0</v>
      </c>
      <c r="BY347" s="2">
        <f>ROUND(SUMIF(AA318:AA345,"=27906248",FR318:FR345),2)</f>
        <v>0</v>
      </c>
      <c r="BZ347" s="2">
        <f>ROUND(SUMIF(AA318:AA345,"=27906248",GL318:GL345),2)</f>
        <v>0</v>
      </c>
      <c r="CA347" s="2">
        <f>ROUND(SUMIF(AA318:AA345,"=27906248",GM318:GM345),2)</f>
        <v>558442.23999999999</v>
      </c>
      <c r="CB347" s="2">
        <f>ROUND(SUMIF(AA318:AA345,"=27906248",GN318:GN345),2)</f>
        <v>558442.23999999999</v>
      </c>
      <c r="CC347" s="2">
        <f>ROUND(SUMIF(AA318:AA345,"=27906248",GO318:GO345),2)</f>
        <v>0</v>
      </c>
      <c r="CD347" s="2">
        <f>ROUND(SUMIF(AA318:AA345,"=27906248",GP318:GP345),2)</f>
        <v>0</v>
      </c>
      <c r="CE347" s="2">
        <f>AC347-BX347</f>
        <v>458626.97</v>
      </c>
      <c r="CF347" s="2">
        <f>AC347-BY347</f>
        <v>458626.97</v>
      </c>
      <c r="CG347" s="2">
        <f>BX347-BZ347</f>
        <v>0</v>
      </c>
      <c r="CH347" s="2">
        <f>AC347-BX347-BY347+BZ347</f>
        <v>458626.97</v>
      </c>
      <c r="CI347" s="2">
        <f>BY347-BZ347</f>
        <v>0</v>
      </c>
      <c r="CJ347" s="2">
        <f>ROUND(SUMIF(AA318:AA345,"=27906248",GX318:GX345),2)</f>
        <v>0</v>
      </c>
      <c r="CK347" s="2">
        <f>ROUND(SUMIF(AA318:AA345,"=27906248",GY318:GY345),2)</f>
        <v>0</v>
      </c>
      <c r="CL347" s="2">
        <f>ROUND(SUMIF(AA318:AA345,"=27906248",GZ318:GZ345),2)</f>
        <v>0</v>
      </c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>
        <v>0</v>
      </c>
    </row>
    <row r="349" spans="1:245">
      <c r="A349" s="4">
        <v>50</v>
      </c>
      <c r="B349" s="4">
        <v>0</v>
      </c>
      <c r="C349" s="4">
        <v>0</v>
      </c>
      <c r="D349" s="4">
        <v>1</v>
      </c>
      <c r="E349" s="4">
        <v>201</v>
      </c>
      <c r="F349" s="4">
        <f ca="1">ROUND(Source!O347,O349)</f>
        <v>499966.5</v>
      </c>
      <c r="G349" s="4" t="s">
        <v>255</v>
      </c>
      <c r="H349" s="4" t="s">
        <v>256</v>
      </c>
      <c r="I349" s="4"/>
      <c r="J349" s="4"/>
      <c r="K349" s="4">
        <v>201</v>
      </c>
      <c r="L349" s="4">
        <v>1</v>
      </c>
      <c r="M349" s="4">
        <v>3</v>
      </c>
      <c r="N349" s="4" t="s">
        <v>1069</v>
      </c>
      <c r="O349" s="4">
        <v>2</v>
      </c>
      <c r="P349" s="4"/>
      <c r="Q349" s="4"/>
      <c r="R349" s="4"/>
      <c r="S349" s="4"/>
      <c r="T349" s="4"/>
      <c r="U349" s="4"/>
      <c r="V349" s="4"/>
      <c r="W349" s="4"/>
    </row>
    <row r="350" spans="1:245">
      <c r="A350" s="4">
        <v>50</v>
      </c>
      <c r="B350" s="4">
        <v>0</v>
      </c>
      <c r="C350" s="4">
        <v>0</v>
      </c>
      <c r="D350" s="4">
        <v>1</v>
      </c>
      <c r="E350" s="4">
        <v>202</v>
      </c>
      <c r="F350" s="4">
        <f ca="1">ROUND(Source!P347,O350)</f>
        <v>458626.97</v>
      </c>
      <c r="G350" s="4" t="s">
        <v>257</v>
      </c>
      <c r="H350" s="4" t="s">
        <v>258</v>
      </c>
      <c r="I350" s="4"/>
      <c r="J350" s="4"/>
      <c r="K350" s="4">
        <v>202</v>
      </c>
      <c r="L350" s="4">
        <v>2</v>
      </c>
      <c r="M350" s="4">
        <v>3</v>
      </c>
      <c r="N350" s="4" t="s">
        <v>1069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45">
      <c r="A351" s="4">
        <v>50</v>
      </c>
      <c r="B351" s="4">
        <v>0</v>
      </c>
      <c r="C351" s="4">
        <v>0</v>
      </c>
      <c r="D351" s="4">
        <v>1</v>
      </c>
      <c r="E351" s="4">
        <v>222</v>
      </c>
      <c r="F351" s="4">
        <f ca="1">ROUND(Source!AO347,O351)</f>
        <v>0</v>
      </c>
      <c r="G351" s="4" t="s">
        <v>259</v>
      </c>
      <c r="H351" s="4" t="s">
        <v>260</v>
      </c>
      <c r="I351" s="4"/>
      <c r="J351" s="4"/>
      <c r="K351" s="4">
        <v>222</v>
      </c>
      <c r="L351" s="4">
        <v>3</v>
      </c>
      <c r="M351" s="4">
        <v>3</v>
      </c>
      <c r="N351" s="4" t="s">
        <v>1069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2" spans="1:245">
      <c r="A352" s="4">
        <v>50</v>
      </c>
      <c r="B352" s="4">
        <v>0</v>
      </c>
      <c r="C352" s="4">
        <v>0</v>
      </c>
      <c r="D352" s="4">
        <v>1</v>
      </c>
      <c r="E352" s="4">
        <v>225</v>
      </c>
      <c r="F352" s="4">
        <f ca="1">ROUND(Source!AV347,O352)</f>
        <v>458626.97</v>
      </c>
      <c r="G352" s="4" t="s">
        <v>261</v>
      </c>
      <c r="H352" s="4" t="s">
        <v>262</v>
      </c>
      <c r="I352" s="4"/>
      <c r="J352" s="4"/>
      <c r="K352" s="4">
        <v>225</v>
      </c>
      <c r="L352" s="4">
        <v>4</v>
      </c>
      <c r="M352" s="4">
        <v>3</v>
      </c>
      <c r="N352" s="4" t="s">
        <v>1069</v>
      </c>
      <c r="O352" s="4">
        <v>2</v>
      </c>
      <c r="P352" s="4"/>
      <c r="Q352" s="4"/>
      <c r="R352" s="4"/>
      <c r="S352" s="4"/>
      <c r="T352" s="4"/>
      <c r="U352" s="4"/>
      <c r="V352" s="4"/>
      <c r="W352" s="4"/>
    </row>
    <row r="353" spans="1:23">
      <c r="A353" s="4">
        <v>50</v>
      </c>
      <c r="B353" s="4">
        <v>0</v>
      </c>
      <c r="C353" s="4">
        <v>0</v>
      </c>
      <c r="D353" s="4">
        <v>1</v>
      </c>
      <c r="E353" s="4">
        <v>226</v>
      </c>
      <c r="F353" s="4">
        <f ca="1">ROUND(Source!AW347,O353)</f>
        <v>458626.97</v>
      </c>
      <c r="G353" s="4" t="s">
        <v>263</v>
      </c>
      <c r="H353" s="4" t="s">
        <v>264</v>
      </c>
      <c r="I353" s="4"/>
      <c r="J353" s="4"/>
      <c r="K353" s="4">
        <v>226</v>
      </c>
      <c r="L353" s="4">
        <v>5</v>
      </c>
      <c r="M353" s="4">
        <v>3</v>
      </c>
      <c r="N353" s="4" t="s">
        <v>1069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3">
      <c r="A354" s="4">
        <v>50</v>
      </c>
      <c r="B354" s="4">
        <v>0</v>
      </c>
      <c r="C354" s="4">
        <v>0</v>
      </c>
      <c r="D354" s="4">
        <v>1</v>
      </c>
      <c r="E354" s="4">
        <v>227</v>
      </c>
      <c r="F354" s="4">
        <f ca="1">ROUND(Source!AX347,O354)</f>
        <v>0</v>
      </c>
      <c r="G354" s="4" t="s">
        <v>265</v>
      </c>
      <c r="H354" s="4" t="s">
        <v>266</v>
      </c>
      <c r="I354" s="4"/>
      <c r="J354" s="4"/>
      <c r="K354" s="4">
        <v>227</v>
      </c>
      <c r="L354" s="4">
        <v>6</v>
      </c>
      <c r="M354" s="4">
        <v>3</v>
      </c>
      <c r="N354" s="4" t="s">
        <v>1069</v>
      </c>
      <c r="O354" s="4">
        <v>2</v>
      </c>
      <c r="P354" s="4"/>
      <c r="Q354" s="4"/>
      <c r="R354" s="4"/>
      <c r="S354" s="4"/>
      <c r="T354" s="4"/>
      <c r="U354" s="4"/>
      <c r="V354" s="4"/>
      <c r="W354" s="4"/>
    </row>
    <row r="355" spans="1:23">
      <c r="A355" s="4">
        <v>50</v>
      </c>
      <c r="B355" s="4">
        <v>0</v>
      </c>
      <c r="C355" s="4">
        <v>0</v>
      </c>
      <c r="D355" s="4">
        <v>1</v>
      </c>
      <c r="E355" s="4">
        <v>228</v>
      </c>
      <c r="F355" s="4">
        <f ca="1">ROUND(Source!AY347,O355)</f>
        <v>458626.97</v>
      </c>
      <c r="G355" s="4" t="s">
        <v>267</v>
      </c>
      <c r="H355" s="4" t="s">
        <v>268</v>
      </c>
      <c r="I355" s="4"/>
      <c r="J355" s="4"/>
      <c r="K355" s="4">
        <v>228</v>
      </c>
      <c r="L355" s="4">
        <v>7</v>
      </c>
      <c r="M355" s="4">
        <v>3</v>
      </c>
      <c r="N355" s="4" t="s">
        <v>1069</v>
      </c>
      <c r="O355" s="4">
        <v>2</v>
      </c>
      <c r="P355" s="4"/>
      <c r="Q355" s="4"/>
      <c r="R355" s="4"/>
      <c r="S355" s="4"/>
      <c r="T355" s="4"/>
      <c r="U355" s="4"/>
      <c r="V355" s="4"/>
      <c r="W355" s="4"/>
    </row>
    <row r="356" spans="1:23">
      <c r="A356" s="4">
        <v>50</v>
      </c>
      <c r="B356" s="4">
        <v>0</v>
      </c>
      <c r="C356" s="4">
        <v>0</v>
      </c>
      <c r="D356" s="4">
        <v>1</v>
      </c>
      <c r="E356" s="4">
        <v>216</v>
      </c>
      <c r="F356" s="4">
        <f ca="1">ROUND(Source!AP347,O356)</f>
        <v>0</v>
      </c>
      <c r="G356" s="4" t="s">
        <v>269</v>
      </c>
      <c r="H356" s="4" t="s">
        <v>270</v>
      </c>
      <c r="I356" s="4"/>
      <c r="J356" s="4"/>
      <c r="K356" s="4">
        <v>216</v>
      </c>
      <c r="L356" s="4">
        <v>8</v>
      </c>
      <c r="M356" s="4">
        <v>3</v>
      </c>
      <c r="N356" s="4" t="s">
        <v>1069</v>
      </c>
      <c r="O356" s="4">
        <v>2</v>
      </c>
      <c r="P356" s="4"/>
      <c r="Q356" s="4"/>
      <c r="R356" s="4"/>
      <c r="S356" s="4"/>
      <c r="T356" s="4"/>
      <c r="U356" s="4"/>
      <c r="V356" s="4"/>
      <c r="W356" s="4"/>
    </row>
    <row r="357" spans="1:23">
      <c r="A357" s="4">
        <v>50</v>
      </c>
      <c r="B357" s="4">
        <v>0</v>
      </c>
      <c r="C357" s="4">
        <v>0</v>
      </c>
      <c r="D357" s="4">
        <v>1</v>
      </c>
      <c r="E357" s="4">
        <v>223</v>
      </c>
      <c r="F357" s="4">
        <f ca="1">ROUND(Source!AQ347,O357)</f>
        <v>0</v>
      </c>
      <c r="G357" s="4" t="s">
        <v>271</v>
      </c>
      <c r="H357" s="4" t="s">
        <v>272</v>
      </c>
      <c r="I357" s="4"/>
      <c r="J357" s="4"/>
      <c r="K357" s="4">
        <v>223</v>
      </c>
      <c r="L357" s="4">
        <v>9</v>
      </c>
      <c r="M357" s="4">
        <v>3</v>
      </c>
      <c r="N357" s="4" t="s">
        <v>1069</v>
      </c>
      <c r="O357" s="4">
        <v>2</v>
      </c>
      <c r="P357" s="4"/>
      <c r="Q357" s="4"/>
      <c r="R357" s="4"/>
      <c r="S357" s="4"/>
      <c r="T357" s="4"/>
      <c r="U357" s="4"/>
      <c r="V357" s="4"/>
      <c r="W357" s="4"/>
    </row>
    <row r="358" spans="1:23">
      <c r="A358" s="4">
        <v>50</v>
      </c>
      <c r="B358" s="4">
        <v>0</v>
      </c>
      <c r="C358" s="4">
        <v>0</v>
      </c>
      <c r="D358" s="4">
        <v>1</v>
      </c>
      <c r="E358" s="4">
        <v>229</v>
      </c>
      <c r="F358" s="4">
        <f ca="1">ROUND(Source!AZ347,O358)</f>
        <v>0</v>
      </c>
      <c r="G358" s="4" t="s">
        <v>273</v>
      </c>
      <c r="H358" s="4" t="s">
        <v>274</v>
      </c>
      <c r="I358" s="4"/>
      <c r="J358" s="4"/>
      <c r="K358" s="4">
        <v>229</v>
      </c>
      <c r="L358" s="4">
        <v>10</v>
      </c>
      <c r="M358" s="4">
        <v>3</v>
      </c>
      <c r="N358" s="4" t="s">
        <v>1069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3">
      <c r="A359" s="4">
        <v>50</v>
      </c>
      <c r="B359" s="4">
        <v>0</v>
      </c>
      <c r="C359" s="4">
        <v>0</v>
      </c>
      <c r="D359" s="4">
        <v>1</v>
      </c>
      <c r="E359" s="4">
        <v>203</v>
      </c>
      <c r="F359" s="4">
        <f ca="1">ROUND(Source!Q347,O359)</f>
        <v>6894.72</v>
      </c>
      <c r="G359" s="4" t="s">
        <v>275</v>
      </c>
      <c r="H359" s="4" t="s">
        <v>276</v>
      </c>
      <c r="I359" s="4"/>
      <c r="J359" s="4"/>
      <c r="K359" s="4">
        <v>203</v>
      </c>
      <c r="L359" s="4">
        <v>11</v>
      </c>
      <c r="M359" s="4">
        <v>3</v>
      </c>
      <c r="N359" s="4" t="s">
        <v>1069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3">
      <c r="A360" s="4">
        <v>50</v>
      </c>
      <c r="B360" s="4">
        <v>0</v>
      </c>
      <c r="C360" s="4">
        <v>0</v>
      </c>
      <c r="D360" s="4">
        <v>1</v>
      </c>
      <c r="E360" s="4">
        <v>231</v>
      </c>
      <c r="F360" s="4">
        <f ca="1">ROUND(Source!BB347,O360)</f>
        <v>0</v>
      </c>
      <c r="G360" s="4" t="s">
        <v>277</v>
      </c>
      <c r="H360" s="4" t="s">
        <v>278</v>
      </c>
      <c r="I360" s="4"/>
      <c r="J360" s="4"/>
      <c r="K360" s="4">
        <v>231</v>
      </c>
      <c r="L360" s="4">
        <v>12</v>
      </c>
      <c r="M360" s="4">
        <v>3</v>
      </c>
      <c r="N360" s="4" t="s">
        <v>1069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3">
      <c r="A361" s="4">
        <v>50</v>
      </c>
      <c r="B361" s="4">
        <v>0</v>
      </c>
      <c r="C361" s="4">
        <v>0</v>
      </c>
      <c r="D361" s="4">
        <v>1</v>
      </c>
      <c r="E361" s="4">
        <v>204</v>
      </c>
      <c r="F361" s="4">
        <f ca="1">ROUND(Source!R347,O361)</f>
        <v>669.21</v>
      </c>
      <c r="G361" s="4" t="s">
        <v>279</v>
      </c>
      <c r="H361" s="4" t="s">
        <v>779</v>
      </c>
      <c r="I361" s="4"/>
      <c r="J361" s="4"/>
      <c r="K361" s="4">
        <v>204</v>
      </c>
      <c r="L361" s="4">
        <v>13</v>
      </c>
      <c r="M361" s="4">
        <v>3</v>
      </c>
      <c r="N361" s="4" t="s">
        <v>1069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3">
      <c r="A362" s="4">
        <v>50</v>
      </c>
      <c r="B362" s="4">
        <v>0</v>
      </c>
      <c r="C362" s="4">
        <v>0</v>
      </c>
      <c r="D362" s="4">
        <v>1</v>
      </c>
      <c r="E362" s="4">
        <v>205</v>
      </c>
      <c r="F362" s="4">
        <f ca="1">ROUND(Source!S347,O362)</f>
        <v>34444.81</v>
      </c>
      <c r="G362" s="4" t="s">
        <v>780</v>
      </c>
      <c r="H362" s="4" t="s">
        <v>781</v>
      </c>
      <c r="I362" s="4"/>
      <c r="J362" s="4"/>
      <c r="K362" s="4">
        <v>205</v>
      </c>
      <c r="L362" s="4">
        <v>14</v>
      </c>
      <c r="M362" s="4">
        <v>3</v>
      </c>
      <c r="N362" s="4" t="s">
        <v>1069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3">
      <c r="A363" s="4">
        <v>50</v>
      </c>
      <c r="B363" s="4">
        <v>0</v>
      </c>
      <c r="C363" s="4">
        <v>0</v>
      </c>
      <c r="D363" s="4">
        <v>1</v>
      </c>
      <c r="E363" s="4">
        <v>232</v>
      </c>
      <c r="F363" s="4">
        <f ca="1">ROUND(Source!BC347,O363)</f>
        <v>0</v>
      </c>
      <c r="G363" s="4" t="s">
        <v>782</v>
      </c>
      <c r="H363" s="4" t="s">
        <v>783</v>
      </c>
      <c r="I363" s="4"/>
      <c r="J363" s="4"/>
      <c r="K363" s="4">
        <v>232</v>
      </c>
      <c r="L363" s="4">
        <v>15</v>
      </c>
      <c r="M363" s="4">
        <v>3</v>
      </c>
      <c r="N363" s="4" t="s">
        <v>1069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3">
      <c r="A364" s="4">
        <v>50</v>
      </c>
      <c r="B364" s="4">
        <v>0</v>
      </c>
      <c r="C364" s="4">
        <v>0</v>
      </c>
      <c r="D364" s="4">
        <v>1</v>
      </c>
      <c r="E364" s="4">
        <v>214</v>
      </c>
      <c r="F364" s="4">
        <f ca="1">ROUND(Source!AS347,O364)</f>
        <v>558442.23999999999</v>
      </c>
      <c r="G364" s="4" t="s">
        <v>784</v>
      </c>
      <c r="H364" s="4" t="s">
        <v>785</v>
      </c>
      <c r="I364" s="4"/>
      <c r="J364" s="4"/>
      <c r="K364" s="4">
        <v>214</v>
      </c>
      <c r="L364" s="4">
        <v>16</v>
      </c>
      <c r="M364" s="4">
        <v>3</v>
      </c>
      <c r="N364" s="4" t="s">
        <v>1069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3">
      <c r="A365" s="4">
        <v>50</v>
      </c>
      <c r="B365" s="4">
        <v>0</v>
      </c>
      <c r="C365" s="4">
        <v>0</v>
      </c>
      <c r="D365" s="4">
        <v>1</v>
      </c>
      <c r="E365" s="4">
        <v>215</v>
      </c>
      <c r="F365" s="4">
        <f ca="1">ROUND(Source!AT347,O365)</f>
        <v>0</v>
      </c>
      <c r="G365" s="4" t="s">
        <v>786</v>
      </c>
      <c r="H365" s="4" t="s">
        <v>787</v>
      </c>
      <c r="I365" s="4"/>
      <c r="J365" s="4"/>
      <c r="K365" s="4">
        <v>215</v>
      </c>
      <c r="L365" s="4">
        <v>17</v>
      </c>
      <c r="M365" s="4">
        <v>3</v>
      </c>
      <c r="N365" s="4" t="s">
        <v>1069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3">
      <c r="A366" s="4">
        <v>50</v>
      </c>
      <c r="B366" s="4">
        <v>0</v>
      </c>
      <c r="C366" s="4">
        <v>0</v>
      </c>
      <c r="D366" s="4">
        <v>1</v>
      </c>
      <c r="E366" s="4">
        <v>217</v>
      </c>
      <c r="F366" s="4">
        <f ca="1">ROUND(Source!AU347,O366)</f>
        <v>0</v>
      </c>
      <c r="G366" s="4" t="s">
        <v>788</v>
      </c>
      <c r="H366" s="4" t="s">
        <v>789</v>
      </c>
      <c r="I366" s="4"/>
      <c r="J366" s="4"/>
      <c r="K366" s="4">
        <v>217</v>
      </c>
      <c r="L366" s="4">
        <v>18</v>
      </c>
      <c r="M366" s="4">
        <v>3</v>
      </c>
      <c r="N366" s="4" t="s">
        <v>1069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3">
      <c r="A367" s="4">
        <v>50</v>
      </c>
      <c r="B367" s="4">
        <v>0</v>
      </c>
      <c r="C367" s="4">
        <v>0</v>
      </c>
      <c r="D367" s="4">
        <v>1</v>
      </c>
      <c r="E367" s="4">
        <v>230</v>
      </c>
      <c r="F367" s="4">
        <f ca="1">ROUND(Source!BA347,O367)</f>
        <v>0</v>
      </c>
      <c r="G367" s="4" t="s">
        <v>790</v>
      </c>
      <c r="H367" s="4" t="s">
        <v>791</v>
      </c>
      <c r="I367" s="4"/>
      <c r="J367" s="4"/>
      <c r="K367" s="4">
        <v>230</v>
      </c>
      <c r="L367" s="4">
        <v>19</v>
      </c>
      <c r="M367" s="4">
        <v>3</v>
      </c>
      <c r="N367" s="4" t="s">
        <v>1069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8" spans="1:23">
      <c r="A368" s="4">
        <v>50</v>
      </c>
      <c r="B368" s="4">
        <v>0</v>
      </c>
      <c r="C368" s="4">
        <v>0</v>
      </c>
      <c r="D368" s="4">
        <v>1</v>
      </c>
      <c r="E368" s="4">
        <v>206</v>
      </c>
      <c r="F368" s="4">
        <f ca="1">ROUND(Source!T347,O368)</f>
        <v>0</v>
      </c>
      <c r="G368" s="4" t="s">
        <v>792</v>
      </c>
      <c r="H368" s="4" t="s">
        <v>793</v>
      </c>
      <c r="I368" s="4"/>
      <c r="J368" s="4"/>
      <c r="K368" s="4">
        <v>206</v>
      </c>
      <c r="L368" s="4">
        <v>20</v>
      </c>
      <c r="M368" s="4">
        <v>3</v>
      </c>
      <c r="N368" s="4" t="s">
        <v>1069</v>
      </c>
      <c r="O368" s="4">
        <v>2</v>
      </c>
      <c r="P368" s="4"/>
      <c r="Q368" s="4"/>
      <c r="R368" s="4"/>
      <c r="S368" s="4"/>
      <c r="T368" s="4"/>
      <c r="U368" s="4"/>
      <c r="V368" s="4"/>
      <c r="W368" s="4"/>
    </row>
    <row r="369" spans="1:206">
      <c r="A369" s="4">
        <v>50</v>
      </c>
      <c r="B369" s="4">
        <v>0</v>
      </c>
      <c r="C369" s="4">
        <v>0</v>
      </c>
      <c r="D369" s="4">
        <v>1</v>
      </c>
      <c r="E369" s="4">
        <v>207</v>
      </c>
      <c r="F369" s="4">
        <f ca="1">Source!U347</f>
        <v>622.60148559999982</v>
      </c>
      <c r="G369" s="4" t="s">
        <v>794</v>
      </c>
      <c r="H369" s="4" t="s">
        <v>795</v>
      </c>
      <c r="I369" s="4"/>
      <c r="J369" s="4"/>
      <c r="K369" s="4">
        <v>207</v>
      </c>
      <c r="L369" s="4">
        <v>21</v>
      </c>
      <c r="M369" s="4">
        <v>3</v>
      </c>
      <c r="N369" s="4" t="s">
        <v>1069</v>
      </c>
      <c r="O369" s="4">
        <v>-1</v>
      </c>
      <c r="P369" s="4"/>
      <c r="Q369" s="4"/>
      <c r="R369" s="4"/>
      <c r="S369" s="4"/>
      <c r="T369" s="4"/>
      <c r="U369" s="4"/>
      <c r="V369" s="4"/>
      <c r="W369" s="4"/>
    </row>
    <row r="370" spans="1:206">
      <c r="A370" s="4">
        <v>50</v>
      </c>
      <c r="B370" s="4">
        <v>0</v>
      </c>
      <c r="C370" s="4">
        <v>0</v>
      </c>
      <c r="D370" s="4">
        <v>1</v>
      </c>
      <c r="E370" s="4">
        <v>208</v>
      </c>
      <c r="F370" s="4">
        <f ca="1">Source!V347</f>
        <v>8.8401600000000009</v>
      </c>
      <c r="G370" s="4" t="s">
        <v>796</v>
      </c>
      <c r="H370" s="4" t="s">
        <v>797</v>
      </c>
      <c r="I370" s="4"/>
      <c r="J370" s="4"/>
      <c r="K370" s="4">
        <v>208</v>
      </c>
      <c r="L370" s="4">
        <v>22</v>
      </c>
      <c r="M370" s="4">
        <v>3</v>
      </c>
      <c r="N370" s="4" t="s">
        <v>1069</v>
      </c>
      <c r="O370" s="4">
        <v>-1</v>
      </c>
      <c r="P370" s="4"/>
      <c r="Q370" s="4"/>
      <c r="R370" s="4"/>
      <c r="S370" s="4"/>
      <c r="T370" s="4"/>
      <c r="U370" s="4"/>
      <c r="V370" s="4"/>
      <c r="W370" s="4"/>
    </row>
    <row r="371" spans="1:206">
      <c r="A371" s="4">
        <v>50</v>
      </c>
      <c r="B371" s="4">
        <v>0</v>
      </c>
      <c r="C371" s="4">
        <v>0</v>
      </c>
      <c r="D371" s="4">
        <v>1</v>
      </c>
      <c r="E371" s="4">
        <v>209</v>
      </c>
      <c r="F371" s="4">
        <f ca="1">ROUND(Source!W347,O371)</f>
        <v>0</v>
      </c>
      <c r="G371" s="4" t="s">
        <v>798</v>
      </c>
      <c r="H371" s="4" t="s">
        <v>799</v>
      </c>
      <c r="I371" s="4"/>
      <c r="J371" s="4"/>
      <c r="K371" s="4">
        <v>209</v>
      </c>
      <c r="L371" s="4">
        <v>23</v>
      </c>
      <c r="M371" s="4">
        <v>3</v>
      </c>
      <c r="N371" s="4" t="s">
        <v>1069</v>
      </c>
      <c r="O371" s="4">
        <v>2</v>
      </c>
      <c r="P371" s="4"/>
      <c r="Q371" s="4"/>
      <c r="R371" s="4"/>
      <c r="S371" s="4"/>
      <c r="T371" s="4"/>
      <c r="U371" s="4"/>
      <c r="V371" s="4"/>
      <c r="W371" s="4"/>
    </row>
    <row r="372" spans="1:206">
      <c r="A372" s="4">
        <v>50</v>
      </c>
      <c r="B372" s="4">
        <v>0</v>
      </c>
      <c r="C372" s="4">
        <v>0</v>
      </c>
      <c r="D372" s="4">
        <v>1</v>
      </c>
      <c r="E372" s="4">
        <v>210</v>
      </c>
      <c r="F372" s="4">
        <f ca="1">ROUND(Source!X347,O372)</f>
        <v>35846.32</v>
      </c>
      <c r="G372" s="4" t="s">
        <v>800</v>
      </c>
      <c r="H372" s="4" t="s">
        <v>801</v>
      </c>
      <c r="I372" s="4"/>
      <c r="J372" s="4"/>
      <c r="K372" s="4">
        <v>210</v>
      </c>
      <c r="L372" s="4">
        <v>24</v>
      </c>
      <c r="M372" s="4">
        <v>3</v>
      </c>
      <c r="N372" s="4" t="s">
        <v>1069</v>
      </c>
      <c r="O372" s="4">
        <v>2</v>
      </c>
      <c r="P372" s="4"/>
      <c r="Q372" s="4"/>
      <c r="R372" s="4"/>
      <c r="S372" s="4"/>
      <c r="T372" s="4"/>
      <c r="U372" s="4"/>
      <c r="V372" s="4"/>
      <c r="W372" s="4"/>
    </row>
    <row r="373" spans="1:206">
      <c r="A373" s="4">
        <v>50</v>
      </c>
      <c r="B373" s="4">
        <v>0</v>
      </c>
      <c r="C373" s="4">
        <v>0</v>
      </c>
      <c r="D373" s="4">
        <v>1</v>
      </c>
      <c r="E373" s="4">
        <v>211</v>
      </c>
      <c r="F373" s="4">
        <f ca="1">ROUND(Source!Y347,O373)</f>
        <v>22629.42</v>
      </c>
      <c r="G373" s="4" t="s">
        <v>802</v>
      </c>
      <c r="H373" s="4" t="s">
        <v>803</v>
      </c>
      <c r="I373" s="4"/>
      <c r="J373" s="4"/>
      <c r="K373" s="4">
        <v>211</v>
      </c>
      <c r="L373" s="4">
        <v>25</v>
      </c>
      <c r="M373" s="4">
        <v>3</v>
      </c>
      <c r="N373" s="4" t="s">
        <v>1069</v>
      </c>
      <c r="O373" s="4">
        <v>2</v>
      </c>
      <c r="P373" s="4"/>
      <c r="Q373" s="4"/>
      <c r="R373" s="4"/>
      <c r="S373" s="4"/>
      <c r="T373" s="4"/>
      <c r="U373" s="4"/>
      <c r="V373" s="4"/>
      <c r="W373" s="4"/>
    </row>
    <row r="374" spans="1:206">
      <c r="A374" s="4">
        <v>50</v>
      </c>
      <c r="B374" s="4">
        <v>0</v>
      </c>
      <c r="C374" s="4">
        <v>0</v>
      </c>
      <c r="D374" s="4">
        <v>1</v>
      </c>
      <c r="E374" s="4">
        <v>224</v>
      </c>
      <c r="F374" s="4">
        <f ca="1">ROUND(Source!AR347,O374)</f>
        <v>558442.23999999999</v>
      </c>
      <c r="G374" s="4" t="s">
        <v>804</v>
      </c>
      <c r="H374" s="4" t="s">
        <v>805</v>
      </c>
      <c r="I374" s="4"/>
      <c r="J374" s="4"/>
      <c r="K374" s="4">
        <v>224</v>
      </c>
      <c r="L374" s="4">
        <v>26</v>
      </c>
      <c r="M374" s="4">
        <v>3</v>
      </c>
      <c r="N374" s="4" t="s">
        <v>1069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6" spans="1:206">
      <c r="A376" s="2">
        <v>51</v>
      </c>
      <c r="B376" s="2">
        <f>B20</f>
        <v>1</v>
      </c>
      <c r="C376" s="2">
        <f>A20</f>
        <v>3</v>
      </c>
      <c r="D376" s="2">
        <f>ROW(A20)</f>
        <v>20</v>
      </c>
      <c r="E376" s="2"/>
      <c r="F376" s="2" t="str">
        <f>IF(F20&lt;&gt;"",F20,"")</f>
        <v>Новая локальная смета</v>
      </c>
      <c r="G376" s="2" t="str">
        <f>IF(G20&lt;&gt;"",G20,"")</f>
        <v>Новая локальная смета</v>
      </c>
      <c r="H376" s="2">
        <v>0</v>
      </c>
      <c r="I376" s="2"/>
      <c r="J376" s="2"/>
      <c r="K376" s="2"/>
      <c r="L376" s="2"/>
      <c r="M376" s="2"/>
      <c r="N376" s="2"/>
      <c r="O376" s="2">
        <f t="shared" ref="O376:T376" si="370">ROUND(O187+O233+O285+O347+AB376,2)</f>
        <v>3703630.66</v>
      </c>
      <c r="P376" s="2">
        <f t="shared" si="370"/>
        <v>3355547.35</v>
      </c>
      <c r="Q376" s="2">
        <f t="shared" si="370"/>
        <v>60300.26</v>
      </c>
      <c r="R376" s="2">
        <f t="shared" si="370"/>
        <v>10604.75</v>
      </c>
      <c r="S376" s="2">
        <f t="shared" si="370"/>
        <v>287783.05</v>
      </c>
      <c r="T376" s="2">
        <f t="shared" si="370"/>
        <v>0</v>
      </c>
      <c r="U376" s="2">
        <f>U187+U233+U285+U347+AH376</f>
        <v>5384.0392351099999</v>
      </c>
      <c r="V376" s="2">
        <f>V187+V233+V285+V347+AI376</f>
        <v>150.076502425</v>
      </c>
      <c r="W376" s="2">
        <f>ROUND(W187+W233+W285+W347+AJ376,2)</f>
        <v>0</v>
      </c>
      <c r="X376" s="2">
        <f>ROUND(X187+X233+X285+X347+AK376,2)</f>
        <v>292719.34000000003</v>
      </c>
      <c r="Y376" s="2">
        <f>ROUND(Y187+Y233+Y285+Y347+AL376,2)</f>
        <v>165141.18</v>
      </c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>
        <f t="shared" ref="AO376:BC376" si="371">ROUND(AO187+AO233+AO285+AO347+BX376,2)</f>
        <v>0</v>
      </c>
      <c r="AP376" s="2">
        <f t="shared" si="371"/>
        <v>0</v>
      </c>
      <c r="AQ376" s="2">
        <f t="shared" si="371"/>
        <v>0</v>
      </c>
      <c r="AR376" s="2">
        <f t="shared" si="371"/>
        <v>4181205.34</v>
      </c>
      <c r="AS376" s="2">
        <f t="shared" si="371"/>
        <v>4030767.39</v>
      </c>
      <c r="AT376" s="2">
        <f t="shared" si="371"/>
        <v>150437.95000000001</v>
      </c>
      <c r="AU376" s="2">
        <f t="shared" si="371"/>
        <v>0</v>
      </c>
      <c r="AV376" s="2">
        <f t="shared" si="371"/>
        <v>3355547.35</v>
      </c>
      <c r="AW376" s="2">
        <f t="shared" si="371"/>
        <v>3355547.35</v>
      </c>
      <c r="AX376" s="2">
        <f t="shared" si="371"/>
        <v>0</v>
      </c>
      <c r="AY376" s="2">
        <f t="shared" si="371"/>
        <v>3355547.35</v>
      </c>
      <c r="AZ376" s="2">
        <f t="shared" si="371"/>
        <v>0</v>
      </c>
      <c r="BA376" s="2">
        <f t="shared" si="371"/>
        <v>0</v>
      </c>
      <c r="BB376" s="2">
        <f t="shared" si="371"/>
        <v>0</v>
      </c>
      <c r="BC376" s="2">
        <f t="shared" si="371"/>
        <v>0</v>
      </c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  <c r="FY376" s="3"/>
      <c r="FZ376" s="3"/>
      <c r="GA376" s="3"/>
      <c r="GB376" s="3"/>
      <c r="GC376" s="3"/>
      <c r="GD376" s="3"/>
      <c r="GE376" s="3"/>
      <c r="GF376" s="3"/>
      <c r="GG376" s="3"/>
      <c r="GH376" s="3"/>
      <c r="GI376" s="3"/>
      <c r="GJ376" s="3"/>
      <c r="GK376" s="3"/>
      <c r="GL376" s="3"/>
      <c r="GM376" s="3"/>
      <c r="GN376" s="3"/>
      <c r="GO376" s="3"/>
      <c r="GP376" s="3"/>
      <c r="GQ376" s="3"/>
      <c r="GR376" s="3"/>
      <c r="GS376" s="3"/>
      <c r="GT376" s="3"/>
      <c r="GU376" s="3"/>
      <c r="GV376" s="3"/>
      <c r="GW376" s="3"/>
      <c r="GX376" s="3">
        <v>0</v>
      </c>
    </row>
    <row r="378" spans="1:206">
      <c r="A378" s="4">
        <v>50</v>
      </c>
      <c r="B378" s="4">
        <v>0</v>
      </c>
      <c r="C378" s="4">
        <v>0</v>
      </c>
      <c r="D378" s="4">
        <v>1</v>
      </c>
      <c r="E378" s="4">
        <v>201</v>
      </c>
      <c r="F378" s="4">
        <f ca="1">ROUND(Source!O376,O378)</f>
        <v>3703630.66</v>
      </c>
      <c r="G378" s="4" t="s">
        <v>255</v>
      </c>
      <c r="H378" s="4" t="s">
        <v>256</v>
      </c>
      <c r="I378" s="4"/>
      <c r="J378" s="4"/>
      <c r="K378" s="4">
        <v>201</v>
      </c>
      <c r="L378" s="4">
        <v>1</v>
      </c>
      <c r="M378" s="4">
        <v>3</v>
      </c>
      <c r="N378" s="4" t="s">
        <v>1069</v>
      </c>
      <c r="O378" s="4">
        <v>2</v>
      </c>
      <c r="P378" s="4"/>
      <c r="Q378" s="4"/>
      <c r="R378" s="4"/>
      <c r="S378" s="4"/>
      <c r="T378" s="4"/>
      <c r="U378" s="4"/>
      <c r="V378" s="4"/>
      <c r="W378" s="4"/>
    </row>
    <row r="379" spans="1:206">
      <c r="A379" s="4">
        <v>50</v>
      </c>
      <c r="B379" s="4">
        <v>0</v>
      </c>
      <c r="C379" s="4">
        <v>0</v>
      </c>
      <c r="D379" s="4">
        <v>1</v>
      </c>
      <c r="E379" s="4">
        <v>202</v>
      </c>
      <c r="F379" s="4">
        <f ca="1">ROUND(Source!P376,O379)</f>
        <v>3355547.35</v>
      </c>
      <c r="G379" s="4" t="s">
        <v>257</v>
      </c>
      <c r="H379" s="4" t="s">
        <v>258</v>
      </c>
      <c r="I379" s="4"/>
      <c r="J379" s="4"/>
      <c r="K379" s="4">
        <v>202</v>
      </c>
      <c r="L379" s="4">
        <v>2</v>
      </c>
      <c r="M379" s="4">
        <v>3</v>
      </c>
      <c r="N379" s="4" t="s">
        <v>1069</v>
      </c>
      <c r="O379" s="4">
        <v>2</v>
      </c>
      <c r="P379" s="4"/>
      <c r="Q379" s="4"/>
      <c r="R379" s="4"/>
      <c r="S379" s="4"/>
      <c r="T379" s="4"/>
      <c r="U379" s="4"/>
      <c r="V379" s="4"/>
      <c r="W379" s="4"/>
    </row>
    <row r="380" spans="1:206">
      <c r="A380" s="4">
        <v>50</v>
      </c>
      <c r="B380" s="4">
        <v>0</v>
      </c>
      <c r="C380" s="4">
        <v>0</v>
      </c>
      <c r="D380" s="4">
        <v>1</v>
      </c>
      <c r="E380" s="4">
        <v>222</v>
      </c>
      <c r="F380" s="4">
        <f ca="1">ROUND(Source!AO376,O380)</f>
        <v>0</v>
      </c>
      <c r="G380" s="4" t="s">
        <v>259</v>
      </c>
      <c r="H380" s="4" t="s">
        <v>260</v>
      </c>
      <c r="I380" s="4"/>
      <c r="J380" s="4"/>
      <c r="K380" s="4">
        <v>222</v>
      </c>
      <c r="L380" s="4">
        <v>3</v>
      </c>
      <c r="M380" s="4">
        <v>3</v>
      </c>
      <c r="N380" s="4" t="s">
        <v>1069</v>
      </c>
      <c r="O380" s="4">
        <v>2</v>
      </c>
      <c r="P380" s="4"/>
      <c r="Q380" s="4"/>
      <c r="R380" s="4"/>
      <c r="S380" s="4"/>
      <c r="T380" s="4"/>
      <c r="U380" s="4"/>
      <c r="V380" s="4"/>
      <c r="W380" s="4"/>
    </row>
    <row r="381" spans="1:206">
      <c r="A381" s="4">
        <v>50</v>
      </c>
      <c r="B381" s="4">
        <v>0</v>
      </c>
      <c r="C381" s="4">
        <v>0</v>
      </c>
      <c r="D381" s="4">
        <v>1</v>
      </c>
      <c r="E381" s="4">
        <v>225</v>
      </c>
      <c r="F381" s="4">
        <f ca="1">ROUND(Source!AV376,O381)</f>
        <v>3355547.35</v>
      </c>
      <c r="G381" s="4" t="s">
        <v>261</v>
      </c>
      <c r="H381" s="4" t="s">
        <v>262</v>
      </c>
      <c r="I381" s="4"/>
      <c r="J381" s="4"/>
      <c r="K381" s="4">
        <v>225</v>
      </c>
      <c r="L381" s="4">
        <v>4</v>
      </c>
      <c r="M381" s="4">
        <v>3</v>
      </c>
      <c r="N381" s="4" t="s">
        <v>1069</v>
      </c>
      <c r="O381" s="4">
        <v>2</v>
      </c>
      <c r="P381" s="4"/>
      <c r="Q381" s="4"/>
      <c r="R381" s="4"/>
      <c r="S381" s="4"/>
      <c r="T381" s="4"/>
      <c r="U381" s="4"/>
      <c r="V381" s="4"/>
      <c r="W381" s="4"/>
    </row>
    <row r="382" spans="1:206">
      <c r="A382" s="4">
        <v>50</v>
      </c>
      <c r="B382" s="4">
        <v>0</v>
      </c>
      <c r="C382" s="4">
        <v>0</v>
      </c>
      <c r="D382" s="4">
        <v>1</v>
      </c>
      <c r="E382" s="4">
        <v>226</v>
      </c>
      <c r="F382" s="4">
        <f ca="1">ROUND(Source!AW376,O382)</f>
        <v>3355547.35</v>
      </c>
      <c r="G382" s="4" t="s">
        <v>263</v>
      </c>
      <c r="H382" s="4" t="s">
        <v>264</v>
      </c>
      <c r="I382" s="4"/>
      <c r="J382" s="4"/>
      <c r="K382" s="4">
        <v>226</v>
      </c>
      <c r="L382" s="4">
        <v>5</v>
      </c>
      <c r="M382" s="4">
        <v>3</v>
      </c>
      <c r="N382" s="4" t="s">
        <v>1069</v>
      </c>
      <c r="O382" s="4">
        <v>2</v>
      </c>
      <c r="P382" s="4"/>
      <c r="Q382" s="4"/>
      <c r="R382" s="4"/>
      <c r="S382" s="4"/>
      <c r="T382" s="4"/>
      <c r="U382" s="4"/>
      <c r="V382" s="4"/>
      <c r="W382" s="4"/>
    </row>
    <row r="383" spans="1:206">
      <c r="A383" s="4">
        <v>50</v>
      </c>
      <c r="B383" s="4">
        <v>0</v>
      </c>
      <c r="C383" s="4">
        <v>0</v>
      </c>
      <c r="D383" s="4">
        <v>1</v>
      </c>
      <c r="E383" s="4">
        <v>227</v>
      </c>
      <c r="F383" s="4">
        <f ca="1">ROUND(Source!AX376,O383)</f>
        <v>0</v>
      </c>
      <c r="G383" s="4" t="s">
        <v>265</v>
      </c>
      <c r="H383" s="4" t="s">
        <v>266</v>
      </c>
      <c r="I383" s="4"/>
      <c r="J383" s="4"/>
      <c r="K383" s="4">
        <v>227</v>
      </c>
      <c r="L383" s="4">
        <v>6</v>
      </c>
      <c r="M383" s="4">
        <v>3</v>
      </c>
      <c r="N383" s="4" t="s">
        <v>1069</v>
      </c>
      <c r="O383" s="4">
        <v>2</v>
      </c>
      <c r="P383" s="4"/>
      <c r="Q383" s="4"/>
      <c r="R383" s="4"/>
      <c r="S383" s="4"/>
      <c r="T383" s="4"/>
      <c r="U383" s="4"/>
      <c r="V383" s="4"/>
      <c r="W383" s="4"/>
    </row>
    <row r="384" spans="1:206">
      <c r="A384" s="4">
        <v>50</v>
      </c>
      <c r="B384" s="4">
        <v>0</v>
      </c>
      <c r="C384" s="4">
        <v>0</v>
      </c>
      <c r="D384" s="4">
        <v>1</v>
      </c>
      <c r="E384" s="4">
        <v>228</v>
      </c>
      <c r="F384" s="4">
        <f ca="1">ROUND(Source!AY376,O384)</f>
        <v>3355547.35</v>
      </c>
      <c r="G384" s="4" t="s">
        <v>267</v>
      </c>
      <c r="H384" s="4" t="s">
        <v>268</v>
      </c>
      <c r="I384" s="4"/>
      <c r="J384" s="4"/>
      <c r="K384" s="4">
        <v>228</v>
      </c>
      <c r="L384" s="4">
        <v>7</v>
      </c>
      <c r="M384" s="4">
        <v>3</v>
      </c>
      <c r="N384" s="4" t="s">
        <v>1069</v>
      </c>
      <c r="O384" s="4">
        <v>2</v>
      </c>
      <c r="P384" s="4"/>
      <c r="Q384" s="4"/>
      <c r="R384" s="4"/>
      <c r="S384" s="4"/>
      <c r="T384" s="4"/>
      <c r="U384" s="4"/>
      <c r="V384" s="4"/>
      <c r="W384" s="4"/>
    </row>
    <row r="385" spans="1:23">
      <c r="A385" s="4">
        <v>50</v>
      </c>
      <c r="B385" s="4">
        <v>0</v>
      </c>
      <c r="C385" s="4">
        <v>0</v>
      </c>
      <c r="D385" s="4">
        <v>1</v>
      </c>
      <c r="E385" s="4">
        <v>216</v>
      </c>
      <c r="F385" s="4">
        <f ca="1">ROUND(Source!AP376,O385)</f>
        <v>0</v>
      </c>
      <c r="G385" s="4" t="s">
        <v>269</v>
      </c>
      <c r="H385" s="4" t="s">
        <v>270</v>
      </c>
      <c r="I385" s="4"/>
      <c r="J385" s="4"/>
      <c r="K385" s="4">
        <v>216</v>
      </c>
      <c r="L385" s="4">
        <v>8</v>
      </c>
      <c r="M385" s="4">
        <v>3</v>
      </c>
      <c r="N385" s="4" t="s">
        <v>1069</v>
      </c>
      <c r="O385" s="4">
        <v>2</v>
      </c>
      <c r="P385" s="4"/>
      <c r="Q385" s="4"/>
      <c r="R385" s="4"/>
      <c r="S385" s="4"/>
      <c r="T385" s="4"/>
      <c r="U385" s="4"/>
      <c r="V385" s="4"/>
      <c r="W385" s="4"/>
    </row>
    <row r="386" spans="1:23">
      <c r="A386" s="4">
        <v>50</v>
      </c>
      <c r="B386" s="4">
        <v>0</v>
      </c>
      <c r="C386" s="4">
        <v>0</v>
      </c>
      <c r="D386" s="4">
        <v>1</v>
      </c>
      <c r="E386" s="4">
        <v>223</v>
      </c>
      <c r="F386" s="4">
        <f ca="1">ROUND(Source!AQ376,O386)</f>
        <v>0</v>
      </c>
      <c r="G386" s="4" t="s">
        <v>271</v>
      </c>
      <c r="H386" s="4" t="s">
        <v>272</v>
      </c>
      <c r="I386" s="4"/>
      <c r="J386" s="4"/>
      <c r="K386" s="4">
        <v>223</v>
      </c>
      <c r="L386" s="4">
        <v>9</v>
      </c>
      <c r="M386" s="4">
        <v>3</v>
      </c>
      <c r="N386" s="4" t="s">
        <v>1069</v>
      </c>
      <c r="O386" s="4">
        <v>2</v>
      </c>
      <c r="P386" s="4"/>
      <c r="Q386" s="4"/>
      <c r="R386" s="4"/>
      <c r="S386" s="4"/>
      <c r="T386" s="4"/>
      <c r="U386" s="4"/>
      <c r="V386" s="4"/>
      <c r="W386" s="4"/>
    </row>
    <row r="387" spans="1:23">
      <c r="A387" s="4">
        <v>50</v>
      </c>
      <c r="B387" s="4">
        <v>0</v>
      </c>
      <c r="C387" s="4">
        <v>0</v>
      </c>
      <c r="D387" s="4">
        <v>1</v>
      </c>
      <c r="E387" s="4">
        <v>229</v>
      </c>
      <c r="F387" s="4">
        <f ca="1">ROUND(Source!AZ376,O387)</f>
        <v>0</v>
      </c>
      <c r="G387" s="4" t="s">
        <v>273</v>
      </c>
      <c r="H387" s="4" t="s">
        <v>274</v>
      </c>
      <c r="I387" s="4"/>
      <c r="J387" s="4"/>
      <c r="K387" s="4">
        <v>229</v>
      </c>
      <c r="L387" s="4">
        <v>10</v>
      </c>
      <c r="M387" s="4">
        <v>3</v>
      </c>
      <c r="N387" s="4" t="s">
        <v>1069</v>
      </c>
      <c r="O387" s="4">
        <v>2</v>
      </c>
      <c r="P387" s="4"/>
      <c r="Q387" s="4"/>
      <c r="R387" s="4"/>
      <c r="S387" s="4"/>
      <c r="T387" s="4"/>
      <c r="U387" s="4"/>
      <c r="V387" s="4"/>
      <c r="W387" s="4"/>
    </row>
    <row r="388" spans="1:23">
      <c r="A388" s="4">
        <v>50</v>
      </c>
      <c r="B388" s="4">
        <v>0</v>
      </c>
      <c r="C388" s="4">
        <v>0</v>
      </c>
      <c r="D388" s="4">
        <v>1</v>
      </c>
      <c r="E388" s="4">
        <v>203</v>
      </c>
      <c r="F388" s="4">
        <f ca="1">ROUND(Source!Q376,O388)</f>
        <v>60300.26</v>
      </c>
      <c r="G388" s="4" t="s">
        <v>275</v>
      </c>
      <c r="H388" s="4" t="s">
        <v>276</v>
      </c>
      <c r="I388" s="4"/>
      <c r="J388" s="4"/>
      <c r="K388" s="4">
        <v>203</v>
      </c>
      <c r="L388" s="4">
        <v>11</v>
      </c>
      <c r="M388" s="4">
        <v>3</v>
      </c>
      <c r="N388" s="4" t="s">
        <v>1069</v>
      </c>
      <c r="O388" s="4">
        <v>2</v>
      </c>
      <c r="P388" s="4"/>
      <c r="Q388" s="4"/>
      <c r="R388" s="4"/>
      <c r="S388" s="4"/>
      <c r="T388" s="4"/>
      <c r="U388" s="4"/>
      <c r="V388" s="4"/>
      <c r="W388" s="4"/>
    </row>
    <row r="389" spans="1:23">
      <c r="A389" s="4">
        <v>50</v>
      </c>
      <c r="B389" s="4">
        <v>0</v>
      </c>
      <c r="C389" s="4">
        <v>0</v>
      </c>
      <c r="D389" s="4">
        <v>1</v>
      </c>
      <c r="E389" s="4">
        <v>231</v>
      </c>
      <c r="F389" s="4">
        <f ca="1">ROUND(Source!BB376,O389)</f>
        <v>0</v>
      </c>
      <c r="G389" s="4" t="s">
        <v>277</v>
      </c>
      <c r="H389" s="4" t="s">
        <v>278</v>
      </c>
      <c r="I389" s="4"/>
      <c r="J389" s="4"/>
      <c r="K389" s="4">
        <v>231</v>
      </c>
      <c r="L389" s="4">
        <v>12</v>
      </c>
      <c r="M389" s="4">
        <v>3</v>
      </c>
      <c r="N389" s="4" t="s">
        <v>1069</v>
      </c>
      <c r="O389" s="4">
        <v>2</v>
      </c>
      <c r="P389" s="4"/>
      <c r="Q389" s="4"/>
      <c r="R389" s="4"/>
      <c r="S389" s="4"/>
      <c r="T389" s="4"/>
      <c r="U389" s="4"/>
      <c r="V389" s="4"/>
      <c r="W389" s="4"/>
    </row>
    <row r="390" spans="1:23">
      <c r="A390" s="4">
        <v>50</v>
      </c>
      <c r="B390" s="4">
        <v>0</v>
      </c>
      <c r="C390" s="4">
        <v>0</v>
      </c>
      <c r="D390" s="4">
        <v>1</v>
      </c>
      <c r="E390" s="4">
        <v>204</v>
      </c>
      <c r="F390" s="4">
        <f ca="1">ROUND(Source!R376,O390)</f>
        <v>10604.75</v>
      </c>
      <c r="G390" s="4" t="s">
        <v>279</v>
      </c>
      <c r="H390" s="4" t="s">
        <v>779</v>
      </c>
      <c r="I390" s="4"/>
      <c r="J390" s="4"/>
      <c r="K390" s="4">
        <v>204</v>
      </c>
      <c r="L390" s="4">
        <v>13</v>
      </c>
      <c r="M390" s="4">
        <v>3</v>
      </c>
      <c r="N390" s="4" t="s">
        <v>1069</v>
      </c>
      <c r="O390" s="4">
        <v>2</v>
      </c>
      <c r="P390" s="4"/>
      <c r="Q390" s="4"/>
      <c r="R390" s="4"/>
      <c r="S390" s="4"/>
      <c r="T390" s="4"/>
      <c r="U390" s="4"/>
      <c r="V390" s="4"/>
      <c r="W390" s="4"/>
    </row>
    <row r="391" spans="1:23">
      <c r="A391" s="4">
        <v>50</v>
      </c>
      <c r="B391" s="4">
        <v>0</v>
      </c>
      <c r="C391" s="4">
        <v>0</v>
      </c>
      <c r="D391" s="4">
        <v>1</v>
      </c>
      <c r="E391" s="4">
        <v>205</v>
      </c>
      <c r="F391" s="4">
        <f ca="1">ROUND(Source!S376,O391)</f>
        <v>287783.05</v>
      </c>
      <c r="G391" s="4" t="s">
        <v>780</v>
      </c>
      <c r="H391" s="4" t="s">
        <v>781</v>
      </c>
      <c r="I391" s="4"/>
      <c r="J391" s="4"/>
      <c r="K391" s="4">
        <v>205</v>
      </c>
      <c r="L391" s="4">
        <v>14</v>
      </c>
      <c r="M391" s="4">
        <v>3</v>
      </c>
      <c r="N391" s="4" t="s">
        <v>1069</v>
      </c>
      <c r="O391" s="4">
        <v>2</v>
      </c>
      <c r="P391" s="4"/>
      <c r="Q391" s="4"/>
      <c r="R391" s="4"/>
      <c r="S391" s="4"/>
      <c r="T391" s="4"/>
      <c r="U391" s="4"/>
      <c r="V391" s="4"/>
      <c r="W391" s="4"/>
    </row>
    <row r="392" spans="1:23">
      <c r="A392" s="4">
        <v>50</v>
      </c>
      <c r="B392" s="4">
        <v>0</v>
      </c>
      <c r="C392" s="4">
        <v>0</v>
      </c>
      <c r="D392" s="4">
        <v>1</v>
      </c>
      <c r="E392" s="4">
        <v>232</v>
      </c>
      <c r="F392" s="4">
        <f ca="1">ROUND(Source!BC376,O392)</f>
        <v>0</v>
      </c>
      <c r="G392" s="4" t="s">
        <v>782</v>
      </c>
      <c r="H392" s="4" t="s">
        <v>783</v>
      </c>
      <c r="I392" s="4"/>
      <c r="J392" s="4"/>
      <c r="K392" s="4">
        <v>232</v>
      </c>
      <c r="L392" s="4">
        <v>15</v>
      </c>
      <c r="M392" s="4">
        <v>3</v>
      </c>
      <c r="N392" s="4" t="s">
        <v>1069</v>
      </c>
      <c r="O392" s="4">
        <v>2</v>
      </c>
      <c r="P392" s="4"/>
      <c r="Q392" s="4"/>
      <c r="R392" s="4"/>
      <c r="S392" s="4"/>
      <c r="T392" s="4"/>
      <c r="U392" s="4"/>
      <c r="V392" s="4"/>
      <c r="W392" s="4"/>
    </row>
    <row r="393" spans="1:23">
      <c r="A393" s="4">
        <v>50</v>
      </c>
      <c r="B393" s="4">
        <v>0</v>
      </c>
      <c r="C393" s="4">
        <v>0</v>
      </c>
      <c r="D393" s="4">
        <v>1</v>
      </c>
      <c r="E393" s="4">
        <v>214</v>
      </c>
      <c r="F393" s="4">
        <f ca="1">ROUND(Source!AS376,O393)</f>
        <v>4030767.39</v>
      </c>
      <c r="G393" s="4" t="s">
        <v>784</v>
      </c>
      <c r="H393" s="4" t="s">
        <v>785</v>
      </c>
      <c r="I393" s="4"/>
      <c r="J393" s="4"/>
      <c r="K393" s="4">
        <v>214</v>
      </c>
      <c r="L393" s="4">
        <v>16</v>
      </c>
      <c r="M393" s="4">
        <v>3</v>
      </c>
      <c r="N393" s="4" t="s">
        <v>1069</v>
      </c>
      <c r="O393" s="4">
        <v>2</v>
      </c>
      <c r="P393" s="4"/>
      <c r="Q393" s="4"/>
      <c r="R393" s="4"/>
      <c r="S393" s="4"/>
      <c r="T393" s="4"/>
      <c r="U393" s="4"/>
      <c r="V393" s="4"/>
      <c r="W393" s="4"/>
    </row>
    <row r="394" spans="1:23">
      <c r="A394" s="4">
        <v>50</v>
      </c>
      <c r="B394" s="4">
        <v>0</v>
      </c>
      <c r="C394" s="4">
        <v>0</v>
      </c>
      <c r="D394" s="4">
        <v>1</v>
      </c>
      <c r="E394" s="4">
        <v>215</v>
      </c>
      <c r="F394" s="4">
        <f ca="1">ROUND(Source!AT376,O394)</f>
        <v>150437.95000000001</v>
      </c>
      <c r="G394" s="4" t="s">
        <v>786</v>
      </c>
      <c r="H394" s="4" t="s">
        <v>787</v>
      </c>
      <c r="I394" s="4"/>
      <c r="J394" s="4"/>
      <c r="K394" s="4">
        <v>215</v>
      </c>
      <c r="L394" s="4">
        <v>17</v>
      </c>
      <c r="M394" s="4">
        <v>3</v>
      </c>
      <c r="N394" s="4" t="s">
        <v>1069</v>
      </c>
      <c r="O394" s="4">
        <v>2</v>
      </c>
      <c r="P394" s="4"/>
      <c r="Q394" s="4"/>
      <c r="R394" s="4"/>
      <c r="S394" s="4"/>
      <c r="T394" s="4"/>
      <c r="U394" s="4"/>
      <c r="V394" s="4"/>
      <c r="W394" s="4"/>
    </row>
    <row r="395" spans="1:23">
      <c r="A395" s="4">
        <v>50</v>
      </c>
      <c r="B395" s="4">
        <v>0</v>
      </c>
      <c r="C395" s="4">
        <v>0</v>
      </c>
      <c r="D395" s="4">
        <v>1</v>
      </c>
      <c r="E395" s="4">
        <v>217</v>
      </c>
      <c r="F395" s="4">
        <f ca="1">ROUND(Source!AU376,O395)</f>
        <v>0</v>
      </c>
      <c r="G395" s="4" t="s">
        <v>788</v>
      </c>
      <c r="H395" s="4" t="s">
        <v>789</v>
      </c>
      <c r="I395" s="4"/>
      <c r="J395" s="4"/>
      <c r="K395" s="4">
        <v>217</v>
      </c>
      <c r="L395" s="4">
        <v>18</v>
      </c>
      <c r="M395" s="4">
        <v>3</v>
      </c>
      <c r="N395" s="4" t="s">
        <v>1069</v>
      </c>
      <c r="O395" s="4">
        <v>2</v>
      </c>
      <c r="P395" s="4"/>
      <c r="Q395" s="4"/>
      <c r="R395" s="4"/>
      <c r="S395" s="4"/>
      <c r="T395" s="4"/>
      <c r="U395" s="4"/>
      <c r="V395" s="4"/>
      <c r="W395" s="4"/>
    </row>
    <row r="396" spans="1:23">
      <c r="A396" s="4">
        <v>50</v>
      </c>
      <c r="B396" s="4">
        <v>0</v>
      </c>
      <c r="C396" s="4">
        <v>0</v>
      </c>
      <c r="D396" s="4">
        <v>1</v>
      </c>
      <c r="E396" s="4">
        <v>230</v>
      </c>
      <c r="F396" s="4">
        <f ca="1">ROUND(Source!BA376,O396)</f>
        <v>0</v>
      </c>
      <c r="G396" s="4" t="s">
        <v>790</v>
      </c>
      <c r="H396" s="4" t="s">
        <v>791</v>
      </c>
      <c r="I396" s="4"/>
      <c r="J396" s="4"/>
      <c r="K396" s="4">
        <v>230</v>
      </c>
      <c r="L396" s="4">
        <v>19</v>
      </c>
      <c r="M396" s="4">
        <v>3</v>
      </c>
      <c r="N396" s="4" t="s">
        <v>1069</v>
      </c>
      <c r="O396" s="4">
        <v>2</v>
      </c>
      <c r="P396" s="4"/>
      <c r="Q396" s="4"/>
      <c r="R396" s="4"/>
      <c r="S396" s="4"/>
      <c r="T396" s="4"/>
      <c r="U396" s="4"/>
      <c r="V396" s="4"/>
      <c r="W396" s="4"/>
    </row>
    <row r="397" spans="1:23">
      <c r="A397" s="4">
        <v>50</v>
      </c>
      <c r="B397" s="4">
        <v>0</v>
      </c>
      <c r="C397" s="4">
        <v>0</v>
      </c>
      <c r="D397" s="4">
        <v>1</v>
      </c>
      <c r="E397" s="4">
        <v>206</v>
      </c>
      <c r="F397" s="4">
        <f ca="1">ROUND(Source!T376,O397)</f>
        <v>0</v>
      </c>
      <c r="G397" s="4" t="s">
        <v>792</v>
      </c>
      <c r="H397" s="4" t="s">
        <v>793</v>
      </c>
      <c r="I397" s="4"/>
      <c r="J397" s="4"/>
      <c r="K397" s="4">
        <v>206</v>
      </c>
      <c r="L397" s="4">
        <v>20</v>
      </c>
      <c r="M397" s="4">
        <v>3</v>
      </c>
      <c r="N397" s="4" t="s">
        <v>1069</v>
      </c>
      <c r="O397" s="4">
        <v>2</v>
      </c>
      <c r="P397" s="4"/>
      <c r="Q397" s="4"/>
      <c r="R397" s="4"/>
      <c r="S397" s="4"/>
      <c r="T397" s="4"/>
      <c r="U397" s="4"/>
      <c r="V397" s="4"/>
      <c r="W397" s="4"/>
    </row>
    <row r="398" spans="1:23">
      <c r="A398" s="4">
        <v>50</v>
      </c>
      <c r="B398" s="4">
        <v>0</v>
      </c>
      <c r="C398" s="4">
        <v>0</v>
      </c>
      <c r="D398" s="4">
        <v>1</v>
      </c>
      <c r="E398" s="4">
        <v>207</v>
      </c>
      <c r="F398" s="4">
        <f ca="1">Source!U376</f>
        <v>5384.0392351099999</v>
      </c>
      <c r="G398" s="4" t="s">
        <v>794</v>
      </c>
      <c r="H398" s="4" t="s">
        <v>795</v>
      </c>
      <c r="I398" s="4"/>
      <c r="J398" s="4"/>
      <c r="K398" s="4">
        <v>207</v>
      </c>
      <c r="L398" s="4">
        <v>21</v>
      </c>
      <c r="M398" s="4">
        <v>3</v>
      </c>
      <c r="N398" s="4" t="s">
        <v>1069</v>
      </c>
      <c r="O398" s="4">
        <v>-1</v>
      </c>
      <c r="P398" s="4"/>
      <c r="Q398" s="4"/>
      <c r="R398" s="4"/>
      <c r="S398" s="4"/>
      <c r="T398" s="4"/>
      <c r="U398" s="4"/>
      <c r="V398" s="4"/>
      <c r="W398" s="4"/>
    </row>
    <row r="399" spans="1:23">
      <c r="A399" s="4">
        <v>50</v>
      </c>
      <c r="B399" s="4">
        <v>0</v>
      </c>
      <c r="C399" s="4">
        <v>0</v>
      </c>
      <c r="D399" s="4">
        <v>1</v>
      </c>
      <c r="E399" s="4">
        <v>208</v>
      </c>
      <c r="F399" s="4">
        <f ca="1">Source!V376</f>
        <v>150.076502425</v>
      </c>
      <c r="G399" s="4" t="s">
        <v>796</v>
      </c>
      <c r="H399" s="4" t="s">
        <v>797</v>
      </c>
      <c r="I399" s="4"/>
      <c r="J399" s="4"/>
      <c r="K399" s="4">
        <v>208</v>
      </c>
      <c r="L399" s="4">
        <v>22</v>
      </c>
      <c r="M399" s="4">
        <v>3</v>
      </c>
      <c r="N399" s="4" t="s">
        <v>1069</v>
      </c>
      <c r="O399" s="4">
        <v>-1</v>
      </c>
      <c r="P399" s="4"/>
      <c r="Q399" s="4"/>
      <c r="R399" s="4"/>
      <c r="S399" s="4"/>
      <c r="T399" s="4"/>
      <c r="U399" s="4"/>
      <c r="V399" s="4"/>
      <c r="W399" s="4"/>
    </row>
    <row r="400" spans="1:23">
      <c r="A400" s="4">
        <v>50</v>
      </c>
      <c r="B400" s="4">
        <v>0</v>
      </c>
      <c r="C400" s="4">
        <v>0</v>
      </c>
      <c r="D400" s="4">
        <v>1</v>
      </c>
      <c r="E400" s="4">
        <v>209</v>
      </c>
      <c r="F400" s="4">
        <f ca="1">ROUND(Source!W376,O400)</f>
        <v>0</v>
      </c>
      <c r="G400" s="4" t="s">
        <v>798</v>
      </c>
      <c r="H400" s="4" t="s">
        <v>799</v>
      </c>
      <c r="I400" s="4"/>
      <c r="J400" s="4"/>
      <c r="K400" s="4">
        <v>209</v>
      </c>
      <c r="L400" s="4">
        <v>23</v>
      </c>
      <c r="M400" s="4">
        <v>3</v>
      </c>
      <c r="N400" s="4" t="s">
        <v>1069</v>
      </c>
      <c r="O400" s="4">
        <v>2</v>
      </c>
      <c r="P400" s="4"/>
      <c r="Q400" s="4"/>
      <c r="R400" s="4"/>
      <c r="S400" s="4"/>
      <c r="T400" s="4"/>
      <c r="U400" s="4"/>
      <c r="V400" s="4"/>
      <c r="W400" s="4"/>
    </row>
    <row r="401" spans="1:206">
      <c r="A401" s="4">
        <v>50</v>
      </c>
      <c r="B401" s="4">
        <v>0</v>
      </c>
      <c r="C401" s="4">
        <v>0</v>
      </c>
      <c r="D401" s="4">
        <v>1</v>
      </c>
      <c r="E401" s="4">
        <v>210</v>
      </c>
      <c r="F401" s="4">
        <f ca="1">ROUND(Source!X376,O401)</f>
        <v>292719.34000000003</v>
      </c>
      <c r="G401" s="4" t="s">
        <v>800</v>
      </c>
      <c r="H401" s="4" t="s">
        <v>801</v>
      </c>
      <c r="I401" s="4"/>
      <c r="J401" s="4"/>
      <c r="K401" s="4">
        <v>210</v>
      </c>
      <c r="L401" s="4">
        <v>24</v>
      </c>
      <c r="M401" s="4">
        <v>3</v>
      </c>
      <c r="N401" s="4" t="s">
        <v>1069</v>
      </c>
      <c r="O401" s="4">
        <v>2</v>
      </c>
      <c r="P401" s="4"/>
      <c r="Q401" s="4"/>
      <c r="R401" s="4"/>
      <c r="S401" s="4"/>
      <c r="T401" s="4"/>
      <c r="U401" s="4"/>
      <c r="V401" s="4"/>
      <c r="W401" s="4"/>
    </row>
    <row r="402" spans="1:206">
      <c r="A402" s="4">
        <v>50</v>
      </c>
      <c r="B402" s="4">
        <v>0</v>
      </c>
      <c r="C402" s="4">
        <v>0</v>
      </c>
      <c r="D402" s="4">
        <v>1</v>
      </c>
      <c r="E402" s="4">
        <v>211</v>
      </c>
      <c r="F402" s="4">
        <f ca="1">ROUND(Source!Y376,O402)</f>
        <v>165141.18</v>
      </c>
      <c r="G402" s="4" t="s">
        <v>802</v>
      </c>
      <c r="H402" s="4" t="s">
        <v>803</v>
      </c>
      <c r="I402" s="4"/>
      <c r="J402" s="4"/>
      <c r="K402" s="4">
        <v>211</v>
      </c>
      <c r="L402" s="4">
        <v>25</v>
      </c>
      <c r="M402" s="4">
        <v>3</v>
      </c>
      <c r="N402" s="4" t="s">
        <v>1069</v>
      </c>
      <c r="O402" s="4">
        <v>2</v>
      </c>
      <c r="P402" s="4"/>
      <c r="Q402" s="4"/>
      <c r="R402" s="4"/>
      <c r="S402" s="4"/>
      <c r="T402" s="4"/>
      <c r="U402" s="4"/>
      <c r="V402" s="4"/>
      <c r="W402" s="4"/>
    </row>
    <row r="403" spans="1:206">
      <c r="A403" s="4">
        <v>50</v>
      </c>
      <c r="B403" s="4">
        <v>0</v>
      </c>
      <c r="C403" s="4">
        <v>0</v>
      </c>
      <c r="D403" s="4">
        <v>1</v>
      </c>
      <c r="E403" s="4">
        <v>224</v>
      </c>
      <c r="F403" s="4">
        <f ca="1">ROUND(Source!AR376,O403)</f>
        <v>4181205.34</v>
      </c>
      <c r="G403" s="4" t="s">
        <v>804</v>
      </c>
      <c r="H403" s="4" t="s">
        <v>805</v>
      </c>
      <c r="I403" s="4"/>
      <c r="J403" s="4"/>
      <c r="K403" s="4">
        <v>224</v>
      </c>
      <c r="L403" s="4">
        <v>26</v>
      </c>
      <c r="M403" s="4">
        <v>3</v>
      </c>
      <c r="N403" s="4" t="s">
        <v>1069</v>
      </c>
      <c r="O403" s="4">
        <v>2</v>
      </c>
      <c r="P403" s="4"/>
      <c r="Q403" s="4"/>
      <c r="R403" s="4"/>
      <c r="S403" s="4"/>
      <c r="T403" s="4"/>
      <c r="U403" s="4"/>
      <c r="V403" s="4"/>
      <c r="W403" s="4"/>
    </row>
    <row r="404" spans="1:206">
      <c r="A404" s="4">
        <v>50</v>
      </c>
      <c r="B404" s="4">
        <v>1</v>
      </c>
      <c r="C404" s="4">
        <v>0</v>
      </c>
      <c r="D404" s="4">
        <v>2</v>
      </c>
      <c r="E404" s="4">
        <v>0</v>
      </c>
      <c r="F404" s="4">
        <f>ROUND(F403,O404)</f>
        <v>4181205.34</v>
      </c>
      <c r="G404" s="4" t="s">
        <v>529</v>
      </c>
      <c r="H404" s="4" t="s">
        <v>805</v>
      </c>
      <c r="I404" s="4"/>
      <c r="J404" s="4"/>
      <c r="K404" s="4">
        <v>212</v>
      </c>
      <c r="L404" s="4">
        <v>27</v>
      </c>
      <c r="M404" s="4">
        <v>0</v>
      </c>
      <c r="N404" s="4" t="s">
        <v>1069</v>
      </c>
      <c r="O404" s="4">
        <v>2</v>
      </c>
      <c r="P404" s="4"/>
      <c r="Q404" s="4"/>
      <c r="R404" s="4"/>
      <c r="S404" s="4"/>
      <c r="T404" s="4"/>
      <c r="U404" s="4"/>
      <c r="V404" s="4"/>
      <c r="W404" s="4"/>
    </row>
    <row r="405" spans="1:206">
      <c r="A405" s="4">
        <v>50</v>
      </c>
      <c r="B405" s="4">
        <v>1</v>
      </c>
      <c r="C405" s="4">
        <v>0</v>
      </c>
      <c r="D405" s="4">
        <v>2</v>
      </c>
      <c r="E405" s="4">
        <v>0</v>
      </c>
      <c r="F405" s="4">
        <f>ROUND(F404*18/100,O405)</f>
        <v>752616.95999999996</v>
      </c>
      <c r="G405" s="4" t="s">
        <v>530</v>
      </c>
      <c r="H405" s="4" t="s">
        <v>531</v>
      </c>
      <c r="I405" s="4"/>
      <c r="J405" s="4"/>
      <c r="K405" s="4">
        <v>212</v>
      </c>
      <c r="L405" s="4">
        <v>28</v>
      </c>
      <c r="M405" s="4">
        <v>0</v>
      </c>
      <c r="N405" s="4" t="s">
        <v>1069</v>
      </c>
      <c r="O405" s="4">
        <v>2</v>
      </c>
      <c r="P405" s="4"/>
      <c r="Q405" s="4"/>
      <c r="R405" s="4"/>
      <c r="S405" s="4"/>
      <c r="T405" s="4"/>
      <c r="U405" s="4"/>
      <c r="V405" s="4"/>
      <c r="W405" s="4"/>
    </row>
    <row r="406" spans="1:206">
      <c r="A406" s="4">
        <v>50</v>
      </c>
      <c r="B406" s="4">
        <v>1</v>
      </c>
      <c r="C406" s="4">
        <v>0</v>
      </c>
      <c r="D406" s="4">
        <v>2</v>
      </c>
      <c r="E406" s="4">
        <v>213</v>
      </c>
      <c r="F406" s="4">
        <f>ROUND(F404+F405,O406)</f>
        <v>4933822.3</v>
      </c>
      <c r="G406" s="4" t="s">
        <v>532</v>
      </c>
      <c r="H406" s="4" t="s">
        <v>533</v>
      </c>
      <c r="I406" s="4"/>
      <c r="J406" s="4"/>
      <c r="K406" s="4">
        <v>212</v>
      </c>
      <c r="L406" s="4">
        <v>29</v>
      </c>
      <c r="M406" s="4">
        <v>0</v>
      </c>
      <c r="N406" s="4" t="s">
        <v>1069</v>
      </c>
      <c r="O406" s="4">
        <v>2</v>
      </c>
      <c r="P406" s="4"/>
      <c r="Q406" s="4"/>
      <c r="R406" s="4"/>
      <c r="S406" s="4"/>
      <c r="T406" s="4"/>
      <c r="U406" s="4"/>
      <c r="V406" s="4"/>
      <c r="W406" s="4"/>
    </row>
    <row r="408" spans="1:206">
      <c r="A408" s="2">
        <v>51</v>
      </c>
      <c r="B408" s="2">
        <f>B12</f>
        <v>469</v>
      </c>
      <c r="C408" s="2">
        <f>A12</f>
        <v>1</v>
      </c>
      <c r="D408" s="2">
        <f>ROW(A12)</f>
        <v>12</v>
      </c>
      <c r="E408" s="2"/>
      <c r="F408" s="2" t="str">
        <f>IF(F12&lt;&gt;"",F12,"")</f>
        <v>Новый объект</v>
      </c>
      <c r="G408" s="2" t="str">
        <f>IF(G12&lt;&gt;"",G12,"")</f>
        <v>на капитальный ремонт помещения №8 спортивного корпуса №5, №6, №7, №8 вспомогательных спортивных и хозяйственных помещений Снежинского физико-технического института - филиала НИЯУ МИФИ (СФТИ НИЯУ МИФИ) по адресу: Челябинская область, г. Снежинск, ул. Комсомольская, д. 8</v>
      </c>
      <c r="H408" s="2">
        <v>0</v>
      </c>
      <c r="I408" s="2"/>
      <c r="J408" s="2"/>
      <c r="K408" s="2"/>
      <c r="L408" s="2"/>
      <c r="M408" s="2"/>
      <c r="N408" s="2"/>
      <c r="O408" s="2">
        <f t="shared" ref="O408:T408" si="372">ROUND(O376,2)</f>
        <v>3703630.66</v>
      </c>
      <c r="P408" s="2">
        <f t="shared" si="372"/>
        <v>3355547.35</v>
      </c>
      <c r="Q408" s="2">
        <f t="shared" si="372"/>
        <v>60300.26</v>
      </c>
      <c r="R408" s="2">
        <f t="shared" si="372"/>
        <v>10604.75</v>
      </c>
      <c r="S408" s="2">
        <f t="shared" si="372"/>
        <v>287783.05</v>
      </c>
      <c r="T408" s="2">
        <f t="shared" si="372"/>
        <v>0</v>
      </c>
      <c r="U408" s="2">
        <f>U376</f>
        <v>5384.0392351099999</v>
      </c>
      <c r="V408" s="2">
        <f>V376</f>
        <v>150.076502425</v>
      </c>
      <c r="W408" s="2">
        <f>ROUND(W376,2)</f>
        <v>0</v>
      </c>
      <c r="X408" s="2">
        <f>ROUND(X376,2)</f>
        <v>292719.34000000003</v>
      </c>
      <c r="Y408" s="2">
        <f>ROUND(Y376,2)</f>
        <v>165141.18</v>
      </c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>
        <f t="shared" ref="AO408:BC408" si="373">ROUND(AO376,2)</f>
        <v>0</v>
      </c>
      <c r="AP408" s="2">
        <f t="shared" si="373"/>
        <v>0</v>
      </c>
      <c r="AQ408" s="2">
        <f t="shared" si="373"/>
        <v>0</v>
      </c>
      <c r="AR408" s="2">
        <f t="shared" si="373"/>
        <v>4181205.34</v>
      </c>
      <c r="AS408" s="2">
        <f t="shared" si="373"/>
        <v>4030767.39</v>
      </c>
      <c r="AT408" s="2">
        <f t="shared" si="373"/>
        <v>150437.95000000001</v>
      </c>
      <c r="AU408" s="2">
        <f t="shared" si="373"/>
        <v>0</v>
      </c>
      <c r="AV408" s="2">
        <f t="shared" si="373"/>
        <v>3355547.35</v>
      </c>
      <c r="AW408" s="2">
        <f t="shared" si="373"/>
        <v>3355547.35</v>
      </c>
      <c r="AX408" s="2">
        <f t="shared" si="373"/>
        <v>0</v>
      </c>
      <c r="AY408" s="2">
        <f t="shared" si="373"/>
        <v>3355547.35</v>
      </c>
      <c r="AZ408" s="2">
        <f t="shared" si="373"/>
        <v>0</v>
      </c>
      <c r="BA408" s="2">
        <f t="shared" si="373"/>
        <v>0</v>
      </c>
      <c r="BB408" s="2">
        <f t="shared" si="373"/>
        <v>0</v>
      </c>
      <c r="BC408" s="2">
        <f t="shared" si="373"/>
        <v>0</v>
      </c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>
        <v>0</v>
      </c>
    </row>
    <row r="410" spans="1:206">
      <c r="A410" s="4">
        <v>50</v>
      </c>
      <c r="B410" s="4">
        <v>0</v>
      </c>
      <c r="C410" s="4">
        <v>0</v>
      </c>
      <c r="D410" s="4">
        <v>1</v>
      </c>
      <c r="E410" s="4">
        <v>201</v>
      </c>
      <c r="F410" s="4">
        <f ca="1">ROUND(Source!O408,O410)</f>
        <v>3703630.66</v>
      </c>
      <c r="G410" s="4" t="s">
        <v>255</v>
      </c>
      <c r="H410" s="4" t="s">
        <v>256</v>
      </c>
      <c r="I410" s="4"/>
      <c r="J410" s="4"/>
      <c r="K410" s="4">
        <v>201</v>
      </c>
      <c r="L410" s="4">
        <v>1</v>
      </c>
      <c r="M410" s="4">
        <v>3</v>
      </c>
      <c r="N410" s="4" t="s">
        <v>1069</v>
      </c>
      <c r="O410" s="4">
        <v>2</v>
      </c>
      <c r="P410" s="4"/>
      <c r="Q410" s="4"/>
      <c r="R410" s="4"/>
      <c r="S410" s="4"/>
      <c r="T410" s="4"/>
      <c r="U410" s="4"/>
      <c r="V410" s="4"/>
      <c r="W410" s="4"/>
    </row>
    <row r="411" spans="1:206">
      <c r="A411" s="4">
        <v>50</v>
      </c>
      <c r="B411" s="4">
        <v>0</v>
      </c>
      <c r="C411" s="4">
        <v>0</v>
      </c>
      <c r="D411" s="4">
        <v>1</v>
      </c>
      <c r="E411" s="4">
        <v>202</v>
      </c>
      <c r="F411" s="4">
        <f ca="1">ROUND(Source!P408,O411)</f>
        <v>3355547.35</v>
      </c>
      <c r="G411" s="4" t="s">
        <v>257</v>
      </c>
      <c r="H411" s="4" t="s">
        <v>258</v>
      </c>
      <c r="I411" s="4"/>
      <c r="J411" s="4"/>
      <c r="K411" s="4">
        <v>202</v>
      </c>
      <c r="L411" s="4">
        <v>2</v>
      </c>
      <c r="M411" s="4">
        <v>3</v>
      </c>
      <c r="N411" s="4" t="s">
        <v>1069</v>
      </c>
      <c r="O411" s="4">
        <v>2</v>
      </c>
      <c r="P411" s="4"/>
      <c r="Q411" s="4"/>
      <c r="R411" s="4"/>
      <c r="S411" s="4"/>
      <c r="T411" s="4"/>
      <c r="U411" s="4"/>
      <c r="V411" s="4"/>
      <c r="W411" s="4"/>
    </row>
    <row r="412" spans="1:206">
      <c r="A412" s="4">
        <v>50</v>
      </c>
      <c r="B412" s="4">
        <v>0</v>
      </c>
      <c r="C412" s="4">
        <v>0</v>
      </c>
      <c r="D412" s="4">
        <v>1</v>
      </c>
      <c r="E412" s="4">
        <v>222</v>
      </c>
      <c r="F412" s="4">
        <f ca="1">ROUND(Source!AO408,O412)</f>
        <v>0</v>
      </c>
      <c r="G412" s="4" t="s">
        <v>259</v>
      </c>
      <c r="H412" s="4" t="s">
        <v>260</v>
      </c>
      <c r="I412" s="4"/>
      <c r="J412" s="4"/>
      <c r="K412" s="4">
        <v>222</v>
      </c>
      <c r="L412" s="4">
        <v>3</v>
      </c>
      <c r="M412" s="4">
        <v>3</v>
      </c>
      <c r="N412" s="4" t="s">
        <v>1069</v>
      </c>
      <c r="O412" s="4">
        <v>2</v>
      </c>
      <c r="P412" s="4"/>
      <c r="Q412" s="4"/>
      <c r="R412" s="4"/>
      <c r="S412" s="4"/>
      <c r="T412" s="4"/>
      <c r="U412" s="4"/>
      <c r="V412" s="4"/>
      <c r="W412" s="4"/>
    </row>
    <row r="413" spans="1:206">
      <c r="A413" s="4">
        <v>50</v>
      </c>
      <c r="B413" s="4">
        <v>0</v>
      </c>
      <c r="C413" s="4">
        <v>0</v>
      </c>
      <c r="D413" s="4">
        <v>1</v>
      </c>
      <c r="E413" s="4">
        <v>225</v>
      </c>
      <c r="F413" s="4">
        <f ca="1">ROUND(Source!AV408,O413)</f>
        <v>3355547.35</v>
      </c>
      <c r="G413" s="4" t="s">
        <v>261</v>
      </c>
      <c r="H413" s="4" t="s">
        <v>262</v>
      </c>
      <c r="I413" s="4"/>
      <c r="J413" s="4"/>
      <c r="K413" s="4">
        <v>225</v>
      </c>
      <c r="L413" s="4">
        <v>4</v>
      </c>
      <c r="M413" s="4">
        <v>3</v>
      </c>
      <c r="N413" s="4" t="s">
        <v>1069</v>
      </c>
      <c r="O413" s="4">
        <v>2</v>
      </c>
      <c r="P413" s="4"/>
      <c r="Q413" s="4"/>
      <c r="R413" s="4"/>
      <c r="S413" s="4"/>
      <c r="T413" s="4"/>
      <c r="U413" s="4"/>
      <c r="V413" s="4"/>
      <c r="W413" s="4"/>
    </row>
    <row r="414" spans="1:206">
      <c r="A414" s="4">
        <v>50</v>
      </c>
      <c r="B414" s="4">
        <v>0</v>
      </c>
      <c r="C414" s="4">
        <v>0</v>
      </c>
      <c r="D414" s="4">
        <v>1</v>
      </c>
      <c r="E414" s="4">
        <v>226</v>
      </c>
      <c r="F414" s="4">
        <f ca="1">ROUND(Source!AW408,O414)</f>
        <v>3355547.35</v>
      </c>
      <c r="G414" s="4" t="s">
        <v>263</v>
      </c>
      <c r="H414" s="4" t="s">
        <v>264</v>
      </c>
      <c r="I414" s="4"/>
      <c r="J414" s="4"/>
      <c r="K414" s="4">
        <v>226</v>
      </c>
      <c r="L414" s="4">
        <v>5</v>
      </c>
      <c r="M414" s="4">
        <v>3</v>
      </c>
      <c r="N414" s="4" t="s">
        <v>1069</v>
      </c>
      <c r="O414" s="4">
        <v>2</v>
      </c>
      <c r="P414" s="4"/>
      <c r="Q414" s="4"/>
      <c r="R414" s="4"/>
      <c r="S414" s="4"/>
      <c r="T414" s="4"/>
      <c r="U414" s="4"/>
      <c r="V414" s="4"/>
      <c r="W414" s="4"/>
    </row>
    <row r="415" spans="1:206">
      <c r="A415" s="4">
        <v>50</v>
      </c>
      <c r="B415" s="4">
        <v>0</v>
      </c>
      <c r="C415" s="4">
        <v>0</v>
      </c>
      <c r="D415" s="4">
        <v>1</v>
      </c>
      <c r="E415" s="4">
        <v>227</v>
      </c>
      <c r="F415" s="4">
        <f ca="1">ROUND(Source!AX408,O415)</f>
        <v>0</v>
      </c>
      <c r="G415" s="4" t="s">
        <v>265</v>
      </c>
      <c r="H415" s="4" t="s">
        <v>266</v>
      </c>
      <c r="I415" s="4"/>
      <c r="J415" s="4"/>
      <c r="K415" s="4">
        <v>227</v>
      </c>
      <c r="L415" s="4">
        <v>6</v>
      </c>
      <c r="M415" s="4">
        <v>3</v>
      </c>
      <c r="N415" s="4" t="s">
        <v>1069</v>
      </c>
      <c r="O415" s="4">
        <v>2</v>
      </c>
      <c r="P415" s="4"/>
      <c r="Q415" s="4"/>
      <c r="R415" s="4"/>
      <c r="S415" s="4"/>
      <c r="T415" s="4"/>
      <c r="U415" s="4"/>
      <c r="V415" s="4"/>
      <c r="W415" s="4"/>
    </row>
    <row r="416" spans="1:206">
      <c r="A416" s="4">
        <v>50</v>
      </c>
      <c r="B416" s="4">
        <v>0</v>
      </c>
      <c r="C416" s="4">
        <v>0</v>
      </c>
      <c r="D416" s="4">
        <v>1</v>
      </c>
      <c r="E416" s="4">
        <v>228</v>
      </c>
      <c r="F416" s="4">
        <f ca="1">ROUND(Source!AY408,O416)</f>
        <v>3355547.35</v>
      </c>
      <c r="G416" s="4" t="s">
        <v>267</v>
      </c>
      <c r="H416" s="4" t="s">
        <v>268</v>
      </c>
      <c r="I416" s="4"/>
      <c r="J416" s="4"/>
      <c r="K416" s="4">
        <v>228</v>
      </c>
      <c r="L416" s="4">
        <v>7</v>
      </c>
      <c r="M416" s="4">
        <v>3</v>
      </c>
      <c r="N416" s="4" t="s">
        <v>1069</v>
      </c>
      <c r="O416" s="4">
        <v>2</v>
      </c>
      <c r="P416" s="4"/>
      <c r="Q416" s="4"/>
      <c r="R416" s="4"/>
      <c r="S416" s="4"/>
      <c r="T416" s="4"/>
      <c r="U416" s="4"/>
      <c r="V416" s="4"/>
      <c r="W416" s="4"/>
    </row>
    <row r="417" spans="1:23">
      <c r="A417" s="4">
        <v>50</v>
      </c>
      <c r="B417" s="4">
        <v>0</v>
      </c>
      <c r="C417" s="4">
        <v>0</v>
      </c>
      <c r="D417" s="4">
        <v>1</v>
      </c>
      <c r="E417" s="4">
        <v>216</v>
      </c>
      <c r="F417" s="4">
        <f ca="1">ROUND(Source!AP408,O417)</f>
        <v>0</v>
      </c>
      <c r="G417" s="4" t="s">
        <v>269</v>
      </c>
      <c r="H417" s="4" t="s">
        <v>270</v>
      </c>
      <c r="I417" s="4"/>
      <c r="J417" s="4"/>
      <c r="K417" s="4">
        <v>216</v>
      </c>
      <c r="L417" s="4">
        <v>8</v>
      </c>
      <c r="M417" s="4">
        <v>3</v>
      </c>
      <c r="N417" s="4" t="s">
        <v>1069</v>
      </c>
      <c r="O417" s="4">
        <v>2</v>
      </c>
      <c r="P417" s="4"/>
      <c r="Q417" s="4"/>
      <c r="R417" s="4"/>
      <c r="S417" s="4"/>
      <c r="T417" s="4"/>
      <c r="U417" s="4"/>
      <c r="V417" s="4"/>
      <c r="W417" s="4"/>
    </row>
    <row r="418" spans="1:23">
      <c r="A418" s="4">
        <v>50</v>
      </c>
      <c r="B418" s="4">
        <v>0</v>
      </c>
      <c r="C418" s="4">
        <v>0</v>
      </c>
      <c r="D418" s="4">
        <v>1</v>
      </c>
      <c r="E418" s="4">
        <v>223</v>
      </c>
      <c r="F418" s="4">
        <f ca="1">ROUND(Source!AQ408,O418)</f>
        <v>0</v>
      </c>
      <c r="G418" s="4" t="s">
        <v>271</v>
      </c>
      <c r="H418" s="4" t="s">
        <v>272</v>
      </c>
      <c r="I418" s="4"/>
      <c r="J418" s="4"/>
      <c r="K418" s="4">
        <v>223</v>
      </c>
      <c r="L418" s="4">
        <v>9</v>
      </c>
      <c r="M418" s="4">
        <v>3</v>
      </c>
      <c r="N418" s="4" t="s">
        <v>1069</v>
      </c>
      <c r="O418" s="4">
        <v>2</v>
      </c>
      <c r="P418" s="4"/>
      <c r="Q418" s="4"/>
      <c r="R418" s="4"/>
      <c r="S418" s="4"/>
      <c r="T418" s="4"/>
      <c r="U418" s="4"/>
      <c r="V418" s="4"/>
      <c r="W418" s="4"/>
    </row>
    <row r="419" spans="1:23">
      <c r="A419" s="4">
        <v>50</v>
      </c>
      <c r="B419" s="4">
        <v>0</v>
      </c>
      <c r="C419" s="4">
        <v>0</v>
      </c>
      <c r="D419" s="4">
        <v>1</v>
      </c>
      <c r="E419" s="4">
        <v>229</v>
      </c>
      <c r="F419" s="4">
        <f ca="1">ROUND(Source!AZ408,O419)</f>
        <v>0</v>
      </c>
      <c r="G419" s="4" t="s">
        <v>273</v>
      </c>
      <c r="H419" s="4" t="s">
        <v>274</v>
      </c>
      <c r="I419" s="4"/>
      <c r="J419" s="4"/>
      <c r="K419" s="4">
        <v>229</v>
      </c>
      <c r="L419" s="4">
        <v>10</v>
      </c>
      <c r="M419" s="4">
        <v>3</v>
      </c>
      <c r="N419" s="4" t="s">
        <v>1069</v>
      </c>
      <c r="O419" s="4">
        <v>2</v>
      </c>
      <c r="P419" s="4"/>
      <c r="Q419" s="4"/>
      <c r="R419" s="4"/>
      <c r="S419" s="4"/>
      <c r="T419" s="4"/>
      <c r="U419" s="4"/>
      <c r="V419" s="4"/>
      <c r="W419" s="4"/>
    </row>
    <row r="420" spans="1:23">
      <c r="A420" s="4">
        <v>50</v>
      </c>
      <c r="B420" s="4">
        <v>0</v>
      </c>
      <c r="C420" s="4">
        <v>0</v>
      </c>
      <c r="D420" s="4">
        <v>1</v>
      </c>
      <c r="E420" s="4">
        <v>203</v>
      </c>
      <c r="F420" s="4">
        <f ca="1">ROUND(Source!Q408,O420)</f>
        <v>60300.26</v>
      </c>
      <c r="G420" s="4" t="s">
        <v>275</v>
      </c>
      <c r="H420" s="4" t="s">
        <v>276</v>
      </c>
      <c r="I420" s="4"/>
      <c r="J420" s="4"/>
      <c r="K420" s="4">
        <v>203</v>
      </c>
      <c r="L420" s="4">
        <v>11</v>
      </c>
      <c r="M420" s="4">
        <v>3</v>
      </c>
      <c r="N420" s="4" t="s">
        <v>1069</v>
      </c>
      <c r="O420" s="4">
        <v>2</v>
      </c>
      <c r="P420" s="4"/>
      <c r="Q420" s="4"/>
      <c r="R420" s="4"/>
      <c r="S420" s="4"/>
      <c r="T420" s="4"/>
      <c r="U420" s="4"/>
      <c r="V420" s="4"/>
      <c r="W420" s="4"/>
    </row>
    <row r="421" spans="1:23">
      <c r="A421" s="4">
        <v>50</v>
      </c>
      <c r="B421" s="4">
        <v>0</v>
      </c>
      <c r="C421" s="4">
        <v>0</v>
      </c>
      <c r="D421" s="4">
        <v>1</v>
      </c>
      <c r="E421" s="4">
        <v>231</v>
      </c>
      <c r="F421" s="4">
        <f ca="1">ROUND(Source!BB408,O421)</f>
        <v>0</v>
      </c>
      <c r="G421" s="4" t="s">
        <v>277</v>
      </c>
      <c r="H421" s="4" t="s">
        <v>278</v>
      </c>
      <c r="I421" s="4"/>
      <c r="J421" s="4"/>
      <c r="K421" s="4">
        <v>231</v>
      </c>
      <c r="L421" s="4">
        <v>12</v>
      </c>
      <c r="M421" s="4">
        <v>3</v>
      </c>
      <c r="N421" s="4" t="s">
        <v>1069</v>
      </c>
      <c r="O421" s="4">
        <v>2</v>
      </c>
      <c r="P421" s="4"/>
      <c r="Q421" s="4"/>
      <c r="R421" s="4"/>
      <c r="S421" s="4"/>
      <c r="T421" s="4"/>
      <c r="U421" s="4"/>
      <c r="V421" s="4"/>
      <c r="W421" s="4"/>
    </row>
    <row r="422" spans="1:23">
      <c r="A422" s="4">
        <v>50</v>
      </c>
      <c r="B422" s="4">
        <v>0</v>
      </c>
      <c r="C422" s="4">
        <v>0</v>
      </c>
      <c r="D422" s="4">
        <v>1</v>
      </c>
      <c r="E422" s="4">
        <v>204</v>
      </c>
      <c r="F422" s="4">
        <f ca="1">ROUND(Source!R408,O422)</f>
        <v>10604.75</v>
      </c>
      <c r="G422" s="4" t="s">
        <v>279</v>
      </c>
      <c r="H422" s="4" t="s">
        <v>779</v>
      </c>
      <c r="I422" s="4"/>
      <c r="J422" s="4"/>
      <c r="K422" s="4">
        <v>204</v>
      </c>
      <c r="L422" s="4">
        <v>13</v>
      </c>
      <c r="M422" s="4">
        <v>3</v>
      </c>
      <c r="N422" s="4" t="s">
        <v>1069</v>
      </c>
      <c r="O422" s="4">
        <v>2</v>
      </c>
      <c r="P422" s="4"/>
      <c r="Q422" s="4"/>
      <c r="R422" s="4"/>
      <c r="S422" s="4"/>
      <c r="T422" s="4"/>
      <c r="U422" s="4"/>
      <c r="V422" s="4"/>
      <c r="W422" s="4"/>
    </row>
    <row r="423" spans="1:23">
      <c r="A423" s="4">
        <v>50</v>
      </c>
      <c r="B423" s="4">
        <v>0</v>
      </c>
      <c r="C423" s="4">
        <v>0</v>
      </c>
      <c r="D423" s="4">
        <v>1</v>
      </c>
      <c r="E423" s="4">
        <v>205</v>
      </c>
      <c r="F423" s="4">
        <f ca="1">ROUND(Source!S408,O423)</f>
        <v>287783.05</v>
      </c>
      <c r="G423" s="4" t="s">
        <v>780</v>
      </c>
      <c r="H423" s="4" t="s">
        <v>781</v>
      </c>
      <c r="I423" s="4"/>
      <c r="J423" s="4"/>
      <c r="K423" s="4">
        <v>205</v>
      </c>
      <c r="L423" s="4">
        <v>14</v>
      </c>
      <c r="M423" s="4">
        <v>3</v>
      </c>
      <c r="N423" s="4" t="s">
        <v>1069</v>
      </c>
      <c r="O423" s="4">
        <v>2</v>
      </c>
      <c r="P423" s="4"/>
      <c r="Q423" s="4"/>
      <c r="R423" s="4"/>
      <c r="S423" s="4"/>
      <c r="T423" s="4"/>
      <c r="U423" s="4"/>
      <c r="V423" s="4"/>
      <c r="W423" s="4"/>
    </row>
    <row r="424" spans="1:23">
      <c r="A424" s="4">
        <v>50</v>
      </c>
      <c r="B424" s="4">
        <v>0</v>
      </c>
      <c r="C424" s="4">
        <v>0</v>
      </c>
      <c r="D424" s="4">
        <v>1</v>
      </c>
      <c r="E424" s="4">
        <v>232</v>
      </c>
      <c r="F424" s="4">
        <f ca="1">ROUND(Source!BC408,O424)</f>
        <v>0</v>
      </c>
      <c r="G424" s="4" t="s">
        <v>782</v>
      </c>
      <c r="H424" s="4" t="s">
        <v>783</v>
      </c>
      <c r="I424" s="4"/>
      <c r="J424" s="4"/>
      <c r="K424" s="4">
        <v>232</v>
      </c>
      <c r="L424" s="4">
        <v>15</v>
      </c>
      <c r="M424" s="4">
        <v>3</v>
      </c>
      <c r="N424" s="4" t="s">
        <v>1069</v>
      </c>
      <c r="O424" s="4">
        <v>2</v>
      </c>
      <c r="P424" s="4"/>
      <c r="Q424" s="4"/>
      <c r="R424" s="4"/>
      <c r="S424" s="4"/>
      <c r="T424" s="4"/>
      <c r="U424" s="4"/>
      <c r="V424" s="4"/>
      <c r="W424" s="4"/>
    </row>
    <row r="425" spans="1:23">
      <c r="A425" s="4">
        <v>50</v>
      </c>
      <c r="B425" s="4">
        <v>0</v>
      </c>
      <c r="C425" s="4">
        <v>0</v>
      </c>
      <c r="D425" s="4">
        <v>1</v>
      </c>
      <c r="E425" s="4">
        <v>214</v>
      </c>
      <c r="F425" s="4">
        <f ca="1">ROUND(Source!AS408,O425)</f>
        <v>4030767.39</v>
      </c>
      <c r="G425" s="4" t="s">
        <v>784</v>
      </c>
      <c r="H425" s="4" t="s">
        <v>785</v>
      </c>
      <c r="I425" s="4"/>
      <c r="J425" s="4"/>
      <c r="K425" s="4">
        <v>214</v>
      </c>
      <c r="L425" s="4">
        <v>16</v>
      </c>
      <c r="M425" s="4">
        <v>3</v>
      </c>
      <c r="N425" s="4" t="s">
        <v>1069</v>
      </c>
      <c r="O425" s="4">
        <v>2</v>
      </c>
      <c r="P425" s="4"/>
      <c r="Q425" s="4"/>
      <c r="R425" s="4"/>
      <c r="S425" s="4"/>
      <c r="T425" s="4"/>
      <c r="U425" s="4"/>
      <c r="V425" s="4"/>
      <c r="W425" s="4"/>
    </row>
    <row r="426" spans="1:23">
      <c r="A426" s="4">
        <v>50</v>
      </c>
      <c r="B426" s="4">
        <v>0</v>
      </c>
      <c r="C426" s="4">
        <v>0</v>
      </c>
      <c r="D426" s="4">
        <v>1</v>
      </c>
      <c r="E426" s="4">
        <v>215</v>
      </c>
      <c r="F426" s="4">
        <f ca="1">ROUND(Source!AT408,O426)</f>
        <v>150437.95000000001</v>
      </c>
      <c r="G426" s="4" t="s">
        <v>786</v>
      </c>
      <c r="H426" s="4" t="s">
        <v>787</v>
      </c>
      <c r="I426" s="4"/>
      <c r="J426" s="4"/>
      <c r="K426" s="4">
        <v>215</v>
      </c>
      <c r="L426" s="4">
        <v>17</v>
      </c>
      <c r="M426" s="4">
        <v>3</v>
      </c>
      <c r="N426" s="4" t="s">
        <v>1069</v>
      </c>
      <c r="O426" s="4">
        <v>2</v>
      </c>
      <c r="P426" s="4"/>
      <c r="Q426" s="4"/>
      <c r="R426" s="4"/>
      <c r="S426" s="4"/>
      <c r="T426" s="4"/>
      <c r="U426" s="4"/>
      <c r="V426" s="4"/>
      <c r="W426" s="4"/>
    </row>
    <row r="427" spans="1:23">
      <c r="A427" s="4">
        <v>50</v>
      </c>
      <c r="B427" s="4">
        <v>0</v>
      </c>
      <c r="C427" s="4">
        <v>0</v>
      </c>
      <c r="D427" s="4">
        <v>1</v>
      </c>
      <c r="E427" s="4">
        <v>217</v>
      </c>
      <c r="F427" s="4">
        <f ca="1">ROUND(Source!AU408,O427)</f>
        <v>0</v>
      </c>
      <c r="G427" s="4" t="s">
        <v>788</v>
      </c>
      <c r="H427" s="4" t="s">
        <v>789</v>
      </c>
      <c r="I427" s="4"/>
      <c r="J427" s="4"/>
      <c r="K427" s="4">
        <v>217</v>
      </c>
      <c r="L427" s="4">
        <v>18</v>
      </c>
      <c r="M427" s="4">
        <v>3</v>
      </c>
      <c r="N427" s="4" t="s">
        <v>1069</v>
      </c>
      <c r="O427" s="4">
        <v>2</v>
      </c>
      <c r="P427" s="4"/>
      <c r="Q427" s="4"/>
      <c r="R427" s="4"/>
      <c r="S427" s="4"/>
      <c r="T427" s="4"/>
      <c r="U427" s="4"/>
      <c r="V427" s="4"/>
      <c r="W427" s="4"/>
    </row>
    <row r="428" spans="1:23">
      <c r="A428" s="4">
        <v>50</v>
      </c>
      <c r="B428" s="4">
        <v>0</v>
      </c>
      <c r="C428" s="4">
        <v>0</v>
      </c>
      <c r="D428" s="4">
        <v>1</v>
      </c>
      <c r="E428" s="4">
        <v>230</v>
      </c>
      <c r="F428" s="4">
        <f ca="1">ROUND(Source!BA408,O428)</f>
        <v>0</v>
      </c>
      <c r="G428" s="4" t="s">
        <v>790</v>
      </c>
      <c r="H428" s="4" t="s">
        <v>791</v>
      </c>
      <c r="I428" s="4"/>
      <c r="J428" s="4"/>
      <c r="K428" s="4">
        <v>230</v>
      </c>
      <c r="L428" s="4">
        <v>19</v>
      </c>
      <c r="M428" s="4">
        <v>3</v>
      </c>
      <c r="N428" s="4" t="s">
        <v>1069</v>
      </c>
      <c r="O428" s="4">
        <v>2</v>
      </c>
      <c r="P428" s="4"/>
      <c r="Q428" s="4"/>
      <c r="R428" s="4"/>
      <c r="S428" s="4"/>
      <c r="T428" s="4"/>
      <c r="U428" s="4"/>
      <c r="V428" s="4"/>
      <c r="W428" s="4"/>
    </row>
    <row r="429" spans="1:23">
      <c r="A429" s="4">
        <v>50</v>
      </c>
      <c r="B429" s="4">
        <v>0</v>
      </c>
      <c r="C429" s="4">
        <v>0</v>
      </c>
      <c r="D429" s="4">
        <v>1</v>
      </c>
      <c r="E429" s="4">
        <v>206</v>
      </c>
      <c r="F429" s="4">
        <f ca="1">ROUND(Source!T408,O429)</f>
        <v>0</v>
      </c>
      <c r="G429" s="4" t="s">
        <v>792</v>
      </c>
      <c r="H429" s="4" t="s">
        <v>793</v>
      </c>
      <c r="I429" s="4"/>
      <c r="J429" s="4"/>
      <c r="K429" s="4">
        <v>206</v>
      </c>
      <c r="L429" s="4">
        <v>20</v>
      </c>
      <c r="M429" s="4">
        <v>3</v>
      </c>
      <c r="N429" s="4" t="s">
        <v>1069</v>
      </c>
      <c r="O429" s="4">
        <v>2</v>
      </c>
      <c r="P429" s="4"/>
      <c r="Q429" s="4"/>
      <c r="R429" s="4"/>
      <c r="S429" s="4"/>
      <c r="T429" s="4"/>
      <c r="U429" s="4"/>
      <c r="V429" s="4"/>
      <c r="W429" s="4"/>
    </row>
    <row r="430" spans="1:23">
      <c r="A430" s="4">
        <v>50</v>
      </c>
      <c r="B430" s="4">
        <v>0</v>
      </c>
      <c r="C430" s="4">
        <v>0</v>
      </c>
      <c r="D430" s="4">
        <v>1</v>
      </c>
      <c r="E430" s="4">
        <v>207</v>
      </c>
      <c r="F430" s="4">
        <f ca="1">Source!U408</f>
        <v>5384.0392351099999</v>
      </c>
      <c r="G430" s="4" t="s">
        <v>794</v>
      </c>
      <c r="H430" s="4" t="s">
        <v>795</v>
      </c>
      <c r="I430" s="4"/>
      <c r="J430" s="4"/>
      <c r="K430" s="4">
        <v>207</v>
      </c>
      <c r="L430" s="4">
        <v>21</v>
      </c>
      <c r="M430" s="4">
        <v>3</v>
      </c>
      <c r="N430" s="4" t="s">
        <v>1069</v>
      </c>
      <c r="O430" s="4">
        <v>-1</v>
      </c>
      <c r="P430" s="4"/>
      <c r="Q430" s="4"/>
      <c r="R430" s="4"/>
      <c r="S430" s="4"/>
      <c r="T430" s="4"/>
      <c r="U430" s="4"/>
      <c r="V430" s="4"/>
      <c r="W430" s="4"/>
    </row>
    <row r="431" spans="1:23">
      <c r="A431" s="4">
        <v>50</v>
      </c>
      <c r="B431" s="4">
        <v>0</v>
      </c>
      <c r="C431" s="4">
        <v>0</v>
      </c>
      <c r="D431" s="4">
        <v>1</v>
      </c>
      <c r="E431" s="4">
        <v>208</v>
      </c>
      <c r="F431" s="4">
        <f ca="1">Source!V408</f>
        <v>150.076502425</v>
      </c>
      <c r="G431" s="4" t="s">
        <v>796</v>
      </c>
      <c r="H431" s="4" t="s">
        <v>797</v>
      </c>
      <c r="I431" s="4"/>
      <c r="J431" s="4"/>
      <c r="K431" s="4">
        <v>208</v>
      </c>
      <c r="L431" s="4">
        <v>22</v>
      </c>
      <c r="M431" s="4">
        <v>3</v>
      </c>
      <c r="N431" s="4" t="s">
        <v>1069</v>
      </c>
      <c r="O431" s="4">
        <v>-1</v>
      </c>
      <c r="P431" s="4"/>
      <c r="Q431" s="4"/>
      <c r="R431" s="4"/>
      <c r="S431" s="4"/>
      <c r="T431" s="4"/>
      <c r="U431" s="4"/>
      <c r="V431" s="4"/>
      <c r="W431" s="4"/>
    </row>
    <row r="432" spans="1:23">
      <c r="A432" s="4">
        <v>50</v>
      </c>
      <c r="B432" s="4">
        <v>0</v>
      </c>
      <c r="C432" s="4">
        <v>0</v>
      </c>
      <c r="D432" s="4">
        <v>1</v>
      </c>
      <c r="E432" s="4">
        <v>209</v>
      </c>
      <c r="F432" s="4">
        <f ca="1">ROUND(Source!W408,O432)</f>
        <v>0</v>
      </c>
      <c r="G432" s="4" t="s">
        <v>798</v>
      </c>
      <c r="H432" s="4" t="s">
        <v>799</v>
      </c>
      <c r="I432" s="4"/>
      <c r="J432" s="4"/>
      <c r="K432" s="4">
        <v>209</v>
      </c>
      <c r="L432" s="4">
        <v>23</v>
      </c>
      <c r="M432" s="4">
        <v>3</v>
      </c>
      <c r="N432" s="4" t="s">
        <v>1069</v>
      </c>
      <c r="O432" s="4">
        <v>2</v>
      </c>
      <c r="P432" s="4"/>
      <c r="Q432" s="4"/>
      <c r="R432" s="4"/>
      <c r="S432" s="4"/>
      <c r="T432" s="4"/>
      <c r="U432" s="4"/>
      <c r="V432" s="4"/>
      <c r="W432" s="4"/>
    </row>
    <row r="433" spans="1:23">
      <c r="A433" s="4">
        <v>50</v>
      </c>
      <c r="B433" s="4">
        <v>0</v>
      </c>
      <c r="C433" s="4">
        <v>0</v>
      </c>
      <c r="D433" s="4">
        <v>1</v>
      </c>
      <c r="E433" s="4">
        <v>210</v>
      </c>
      <c r="F433" s="4">
        <f ca="1">ROUND(Source!X408,O433)</f>
        <v>292719.34000000003</v>
      </c>
      <c r="G433" s="4" t="s">
        <v>800</v>
      </c>
      <c r="H433" s="4" t="s">
        <v>801</v>
      </c>
      <c r="I433" s="4"/>
      <c r="J433" s="4"/>
      <c r="K433" s="4">
        <v>210</v>
      </c>
      <c r="L433" s="4">
        <v>24</v>
      </c>
      <c r="M433" s="4">
        <v>3</v>
      </c>
      <c r="N433" s="4" t="s">
        <v>1069</v>
      </c>
      <c r="O433" s="4">
        <v>2</v>
      </c>
      <c r="P433" s="4"/>
      <c r="Q433" s="4"/>
      <c r="R433" s="4"/>
      <c r="S433" s="4"/>
      <c r="T433" s="4"/>
      <c r="U433" s="4"/>
      <c r="V433" s="4"/>
      <c r="W433" s="4"/>
    </row>
    <row r="434" spans="1:23">
      <c r="A434" s="4">
        <v>50</v>
      </c>
      <c r="B434" s="4">
        <v>0</v>
      </c>
      <c r="C434" s="4">
        <v>0</v>
      </c>
      <c r="D434" s="4">
        <v>1</v>
      </c>
      <c r="E434" s="4">
        <v>211</v>
      </c>
      <c r="F434" s="4">
        <f ca="1">ROUND(Source!Y408,O434)</f>
        <v>165141.18</v>
      </c>
      <c r="G434" s="4" t="s">
        <v>802</v>
      </c>
      <c r="H434" s="4" t="s">
        <v>803</v>
      </c>
      <c r="I434" s="4"/>
      <c r="J434" s="4"/>
      <c r="K434" s="4">
        <v>211</v>
      </c>
      <c r="L434" s="4">
        <v>25</v>
      </c>
      <c r="M434" s="4">
        <v>3</v>
      </c>
      <c r="N434" s="4" t="s">
        <v>1069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23">
      <c r="A435" s="4">
        <v>50</v>
      </c>
      <c r="B435" s="4">
        <v>0</v>
      </c>
      <c r="C435" s="4">
        <v>0</v>
      </c>
      <c r="D435" s="4">
        <v>1</v>
      </c>
      <c r="E435" s="4">
        <v>224</v>
      </c>
      <c r="F435" s="4">
        <f ca="1">ROUND(Source!AR408,O435)</f>
        <v>4181205.34</v>
      </c>
      <c r="G435" s="4" t="s">
        <v>804</v>
      </c>
      <c r="H435" s="4" t="s">
        <v>805</v>
      </c>
      <c r="I435" s="4"/>
      <c r="J435" s="4"/>
      <c r="K435" s="4">
        <v>224</v>
      </c>
      <c r="L435" s="4">
        <v>26</v>
      </c>
      <c r="M435" s="4">
        <v>3</v>
      </c>
      <c r="N435" s="4" t="s">
        <v>1069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6" spans="1:23">
      <c r="A436" s="4">
        <v>50</v>
      </c>
      <c r="B436" s="4">
        <v>1</v>
      </c>
      <c r="C436" s="4">
        <v>0</v>
      </c>
      <c r="D436" s="4">
        <v>2</v>
      </c>
      <c r="E436" s="4">
        <v>0</v>
      </c>
      <c r="F436" s="4">
        <f>ROUND(F435,O436)</f>
        <v>4181205.34</v>
      </c>
      <c r="G436" s="4" t="s">
        <v>529</v>
      </c>
      <c r="H436" s="4" t="s">
        <v>805</v>
      </c>
      <c r="I436" s="4"/>
      <c r="J436" s="4"/>
      <c r="K436" s="4">
        <v>212</v>
      </c>
      <c r="L436" s="4">
        <v>27</v>
      </c>
      <c r="M436" s="4">
        <v>0</v>
      </c>
      <c r="N436" s="4" t="s">
        <v>1069</v>
      </c>
      <c r="O436" s="4">
        <v>2</v>
      </c>
      <c r="P436" s="4"/>
      <c r="Q436" s="4"/>
      <c r="R436" s="4"/>
      <c r="S436" s="4"/>
      <c r="T436" s="4"/>
      <c r="U436" s="4"/>
      <c r="V436" s="4"/>
      <c r="W436" s="4"/>
    </row>
    <row r="437" spans="1:23">
      <c r="A437" s="4">
        <v>50</v>
      </c>
      <c r="B437" s="4">
        <v>1</v>
      </c>
      <c r="C437" s="4">
        <v>0</v>
      </c>
      <c r="D437" s="4">
        <v>2</v>
      </c>
      <c r="E437" s="4">
        <v>0</v>
      </c>
      <c r="F437" s="4">
        <f>ROUND(F436*18/100,O437)</f>
        <v>752616.95999999996</v>
      </c>
      <c r="G437" s="4" t="s">
        <v>530</v>
      </c>
      <c r="H437" s="4" t="s">
        <v>531</v>
      </c>
      <c r="I437" s="4"/>
      <c r="J437" s="4"/>
      <c r="K437" s="4">
        <v>212</v>
      </c>
      <c r="L437" s="4">
        <v>28</v>
      </c>
      <c r="M437" s="4">
        <v>0</v>
      </c>
      <c r="N437" s="4" t="s">
        <v>1069</v>
      </c>
      <c r="O437" s="4">
        <v>2</v>
      </c>
      <c r="P437" s="4"/>
      <c r="Q437" s="4"/>
      <c r="R437" s="4"/>
      <c r="S437" s="4"/>
      <c r="T437" s="4"/>
      <c r="U437" s="4"/>
      <c r="V437" s="4"/>
      <c r="W437" s="4"/>
    </row>
    <row r="438" spans="1:23">
      <c r="A438" s="4">
        <v>50</v>
      </c>
      <c r="B438" s="4">
        <v>1</v>
      </c>
      <c r="C438" s="4">
        <v>0</v>
      </c>
      <c r="D438" s="4">
        <v>2</v>
      </c>
      <c r="E438" s="4">
        <v>213</v>
      </c>
      <c r="F438" s="4">
        <f>ROUND(F436+F437,O438)</f>
        <v>4933822.3</v>
      </c>
      <c r="G438" s="4" t="s">
        <v>532</v>
      </c>
      <c r="H438" s="4" t="s">
        <v>533</v>
      </c>
      <c r="I438" s="4"/>
      <c r="J438" s="4"/>
      <c r="K438" s="4">
        <v>212</v>
      </c>
      <c r="L438" s="4">
        <v>29</v>
      </c>
      <c r="M438" s="4">
        <v>0</v>
      </c>
      <c r="N438" s="4" t="s">
        <v>1069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41" spans="1:23">
      <c r="A441">
        <v>70</v>
      </c>
      <c r="B441">
        <v>1</v>
      </c>
      <c r="D441">
        <v>1</v>
      </c>
      <c r="E441" t="s">
        <v>534</v>
      </c>
      <c r="F441" t="s">
        <v>535</v>
      </c>
      <c r="G441">
        <v>0</v>
      </c>
      <c r="H441">
        <v>0</v>
      </c>
      <c r="I441" t="s">
        <v>1069</v>
      </c>
      <c r="J441">
        <v>1</v>
      </c>
      <c r="K441">
        <v>0</v>
      </c>
      <c r="L441" t="s">
        <v>1069</v>
      </c>
      <c r="M441" t="s">
        <v>1069</v>
      </c>
      <c r="N441">
        <v>0</v>
      </c>
    </row>
    <row r="442" spans="1:23">
      <c r="A442">
        <v>70</v>
      </c>
      <c r="B442">
        <v>1</v>
      </c>
      <c r="D442">
        <v>2</v>
      </c>
      <c r="E442" t="s">
        <v>536</v>
      </c>
      <c r="F442" t="s">
        <v>537</v>
      </c>
      <c r="G442">
        <v>1</v>
      </c>
      <c r="H442">
        <v>0</v>
      </c>
      <c r="I442" t="s">
        <v>1069</v>
      </c>
      <c r="J442">
        <v>1</v>
      </c>
      <c r="K442">
        <v>0</v>
      </c>
      <c r="L442" t="s">
        <v>1069</v>
      </c>
      <c r="M442" t="s">
        <v>1069</v>
      </c>
      <c r="N442">
        <v>0</v>
      </c>
    </row>
    <row r="443" spans="1:23">
      <c r="A443">
        <v>70</v>
      </c>
      <c r="B443">
        <v>1</v>
      </c>
      <c r="D443">
        <v>3</v>
      </c>
      <c r="E443" t="s">
        <v>538</v>
      </c>
      <c r="F443" t="s">
        <v>539</v>
      </c>
      <c r="G443">
        <v>0</v>
      </c>
      <c r="H443">
        <v>0</v>
      </c>
      <c r="I443" t="s">
        <v>1069</v>
      </c>
      <c r="J443">
        <v>1</v>
      </c>
      <c r="K443">
        <v>0</v>
      </c>
      <c r="L443" t="s">
        <v>1069</v>
      </c>
      <c r="M443" t="s">
        <v>1069</v>
      </c>
      <c r="N443">
        <v>0</v>
      </c>
    </row>
    <row r="444" spans="1:23">
      <c r="A444">
        <v>70</v>
      </c>
      <c r="B444">
        <v>1</v>
      </c>
      <c r="D444">
        <v>4</v>
      </c>
      <c r="E444" t="s">
        <v>540</v>
      </c>
      <c r="F444" t="s">
        <v>541</v>
      </c>
      <c r="G444">
        <v>0</v>
      </c>
      <c r="H444">
        <v>0</v>
      </c>
      <c r="I444" t="s">
        <v>542</v>
      </c>
      <c r="J444">
        <v>0</v>
      </c>
      <c r="K444">
        <v>0</v>
      </c>
      <c r="L444" t="s">
        <v>1069</v>
      </c>
      <c r="M444" t="s">
        <v>1069</v>
      </c>
      <c r="N444">
        <v>0</v>
      </c>
    </row>
    <row r="445" spans="1:23">
      <c r="A445">
        <v>70</v>
      </c>
      <c r="B445">
        <v>1</v>
      </c>
      <c r="D445">
        <v>5</v>
      </c>
      <c r="E445" t="s">
        <v>543</v>
      </c>
      <c r="F445" t="s">
        <v>544</v>
      </c>
      <c r="G445">
        <v>0</v>
      </c>
      <c r="H445">
        <v>0</v>
      </c>
      <c r="I445" t="s">
        <v>545</v>
      </c>
      <c r="J445">
        <v>0</v>
      </c>
      <c r="K445">
        <v>0</v>
      </c>
      <c r="L445" t="s">
        <v>1069</v>
      </c>
      <c r="M445" t="s">
        <v>1069</v>
      </c>
      <c r="N445">
        <v>0</v>
      </c>
    </row>
    <row r="446" spans="1:23">
      <c r="A446">
        <v>70</v>
      </c>
      <c r="B446">
        <v>1</v>
      </c>
      <c r="D446">
        <v>6</v>
      </c>
      <c r="E446" t="s">
        <v>546</v>
      </c>
      <c r="F446" t="s">
        <v>547</v>
      </c>
      <c r="G446">
        <v>0</v>
      </c>
      <c r="H446">
        <v>0</v>
      </c>
      <c r="I446" t="s">
        <v>548</v>
      </c>
      <c r="J446">
        <v>0</v>
      </c>
      <c r="K446">
        <v>0</v>
      </c>
      <c r="L446" t="s">
        <v>1069</v>
      </c>
      <c r="M446" t="s">
        <v>1069</v>
      </c>
      <c r="N446">
        <v>0</v>
      </c>
    </row>
    <row r="447" spans="1:23">
      <c r="A447">
        <v>70</v>
      </c>
      <c r="B447">
        <v>1</v>
      </c>
      <c r="D447">
        <v>7</v>
      </c>
      <c r="E447" t="s">
        <v>549</v>
      </c>
      <c r="F447" t="s">
        <v>550</v>
      </c>
      <c r="G447">
        <v>0</v>
      </c>
      <c r="H447">
        <v>0</v>
      </c>
      <c r="I447" t="s">
        <v>1069</v>
      </c>
      <c r="J447">
        <v>0</v>
      </c>
      <c r="K447">
        <v>0</v>
      </c>
      <c r="L447" t="s">
        <v>1069</v>
      </c>
      <c r="M447" t="s">
        <v>1069</v>
      </c>
      <c r="N447">
        <v>0</v>
      </c>
    </row>
    <row r="448" spans="1:23">
      <c r="A448">
        <v>70</v>
      </c>
      <c r="B448">
        <v>1</v>
      </c>
      <c r="D448">
        <v>8</v>
      </c>
      <c r="E448" t="s">
        <v>551</v>
      </c>
      <c r="F448" t="s">
        <v>552</v>
      </c>
      <c r="G448">
        <v>0</v>
      </c>
      <c r="H448">
        <v>0</v>
      </c>
      <c r="I448" t="s">
        <v>553</v>
      </c>
      <c r="J448">
        <v>0</v>
      </c>
      <c r="K448">
        <v>0</v>
      </c>
      <c r="L448" t="s">
        <v>1069</v>
      </c>
      <c r="M448" t="s">
        <v>1069</v>
      </c>
      <c r="N448">
        <v>0</v>
      </c>
    </row>
    <row r="449" spans="1:14">
      <c r="A449">
        <v>70</v>
      </c>
      <c r="B449">
        <v>1</v>
      </c>
      <c r="D449">
        <v>9</v>
      </c>
      <c r="E449" t="s">
        <v>554</v>
      </c>
      <c r="F449" t="s">
        <v>555</v>
      </c>
      <c r="G449">
        <v>0</v>
      </c>
      <c r="H449">
        <v>0</v>
      </c>
      <c r="I449" t="s">
        <v>556</v>
      </c>
      <c r="J449">
        <v>0</v>
      </c>
      <c r="K449">
        <v>0</v>
      </c>
      <c r="L449" t="s">
        <v>1069</v>
      </c>
      <c r="M449" t="s">
        <v>1069</v>
      </c>
      <c r="N449">
        <v>0</v>
      </c>
    </row>
    <row r="450" spans="1:14">
      <c r="A450">
        <v>70</v>
      </c>
      <c r="B450">
        <v>1</v>
      </c>
      <c r="D450">
        <v>10</v>
      </c>
      <c r="E450" t="s">
        <v>557</v>
      </c>
      <c r="F450" t="s">
        <v>558</v>
      </c>
      <c r="G450">
        <v>0</v>
      </c>
      <c r="H450">
        <v>0</v>
      </c>
      <c r="I450" t="s">
        <v>559</v>
      </c>
      <c r="J450">
        <v>0</v>
      </c>
      <c r="K450">
        <v>0</v>
      </c>
      <c r="L450" t="s">
        <v>1069</v>
      </c>
      <c r="M450" t="s">
        <v>1069</v>
      </c>
      <c r="N450">
        <v>0</v>
      </c>
    </row>
    <row r="451" spans="1:14">
      <c r="A451">
        <v>70</v>
      </c>
      <c r="B451">
        <v>1</v>
      </c>
      <c r="D451">
        <v>11</v>
      </c>
      <c r="E451" t="s">
        <v>560</v>
      </c>
      <c r="F451" t="s">
        <v>561</v>
      </c>
      <c r="G451">
        <v>0</v>
      </c>
      <c r="H451">
        <v>0</v>
      </c>
      <c r="I451" t="s">
        <v>562</v>
      </c>
      <c r="J451">
        <v>0</v>
      </c>
      <c r="K451">
        <v>0</v>
      </c>
      <c r="L451" t="s">
        <v>1069</v>
      </c>
      <c r="M451" t="s">
        <v>1069</v>
      </c>
      <c r="N451">
        <v>0</v>
      </c>
    </row>
    <row r="452" spans="1:14">
      <c r="A452">
        <v>70</v>
      </c>
      <c r="B452">
        <v>1</v>
      </c>
      <c r="D452">
        <v>12</v>
      </c>
      <c r="E452" t="s">
        <v>563</v>
      </c>
      <c r="F452" t="s">
        <v>564</v>
      </c>
      <c r="G452">
        <v>0</v>
      </c>
      <c r="H452">
        <v>0</v>
      </c>
      <c r="I452" t="s">
        <v>1069</v>
      </c>
      <c r="J452">
        <v>0</v>
      </c>
      <c r="K452">
        <v>0</v>
      </c>
      <c r="L452" t="s">
        <v>1069</v>
      </c>
      <c r="M452" t="s">
        <v>1069</v>
      </c>
      <c r="N452">
        <v>0</v>
      </c>
    </row>
    <row r="453" spans="1:14">
      <c r="A453">
        <v>70</v>
      </c>
      <c r="B453">
        <v>1</v>
      </c>
      <c r="D453">
        <v>1</v>
      </c>
      <c r="E453" t="s">
        <v>565</v>
      </c>
      <c r="F453" t="s">
        <v>566</v>
      </c>
      <c r="G453">
        <v>0.9</v>
      </c>
      <c r="H453">
        <v>1</v>
      </c>
      <c r="I453" t="s">
        <v>567</v>
      </c>
      <c r="J453">
        <v>0</v>
      </c>
      <c r="K453">
        <v>0</v>
      </c>
      <c r="L453" t="s">
        <v>1069</v>
      </c>
      <c r="M453" t="s">
        <v>1069</v>
      </c>
      <c r="N453">
        <v>0</v>
      </c>
    </row>
    <row r="454" spans="1:14">
      <c r="A454">
        <v>70</v>
      </c>
      <c r="B454">
        <v>1</v>
      </c>
      <c r="D454">
        <v>2</v>
      </c>
      <c r="E454" t="s">
        <v>568</v>
      </c>
      <c r="F454" t="s">
        <v>569</v>
      </c>
      <c r="G454">
        <v>0.85</v>
      </c>
      <c r="H454">
        <v>1</v>
      </c>
      <c r="I454" t="s">
        <v>570</v>
      </c>
      <c r="J454">
        <v>0</v>
      </c>
      <c r="K454">
        <v>0</v>
      </c>
      <c r="L454" t="s">
        <v>1069</v>
      </c>
      <c r="M454" t="s">
        <v>1069</v>
      </c>
      <c r="N454">
        <v>0</v>
      </c>
    </row>
    <row r="455" spans="1:14">
      <c r="A455">
        <v>70</v>
      </c>
      <c r="B455">
        <v>1</v>
      </c>
      <c r="D455">
        <v>3</v>
      </c>
      <c r="E455" t="s">
        <v>571</v>
      </c>
      <c r="F455" t="s">
        <v>572</v>
      </c>
      <c r="G455">
        <v>1</v>
      </c>
      <c r="H455">
        <v>0.85</v>
      </c>
      <c r="I455" t="s">
        <v>573</v>
      </c>
      <c r="J455">
        <v>0</v>
      </c>
      <c r="K455">
        <v>0</v>
      </c>
      <c r="L455" t="s">
        <v>1069</v>
      </c>
      <c r="M455" t="s">
        <v>1069</v>
      </c>
      <c r="N455">
        <v>0</v>
      </c>
    </row>
    <row r="456" spans="1:14">
      <c r="A456">
        <v>70</v>
      </c>
      <c r="B456">
        <v>1</v>
      </c>
      <c r="D456">
        <v>4</v>
      </c>
      <c r="E456" t="s">
        <v>574</v>
      </c>
      <c r="F456" t="s">
        <v>575</v>
      </c>
      <c r="G456">
        <v>1</v>
      </c>
      <c r="H456">
        <v>0</v>
      </c>
      <c r="I456" t="s">
        <v>1069</v>
      </c>
      <c r="J456">
        <v>0</v>
      </c>
      <c r="K456">
        <v>0</v>
      </c>
      <c r="L456" t="s">
        <v>1069</v>
      </c>
      <c r="M456" t="s">
        <v>1069</v>
      </c>
      <c r="N456">
        <v>0</v>
      </c>
    </row>
    <row r="457" spans="1:14">
      <c r="A457">
        <v>70</v>
      </c>
      <c r="B457">
        <v>1</v>
      </c>
      <c r="D457">
        <v>5</v>
      </c>
      <c r="E457" t="s">
        <v>576</v>
      </c>
      <c r="F457" t="s">
        <v>577</v>
      </c>
      <c r="G457">
        <v>1</v>
      </c>
      <c r="H457">
        <v>0.8</v>
      </c>
      <c r="I457" t="s">
        <v>578</v>
      </c>
      <c r="J457">
        <v>0</v>
      </c>
      <c r="K457">
        <v>0</v>
      </c>
      <c r="L457" t="s">
        <v>1069</v>
      </c>
      <c r="M457" t="s">
        <v>1069</v>
      </c>
      <c r="N457">
        <v>0</v>
      </c>
    </row>
    <row r="458" spans="1:14">
      <c r="A458">
        <v>70</v>
      </c>
      <c r="B458">
        <v>1</v>
      </c>
      <c r="D458">
        <v>6</v>
      </c>
      <c r="E458" t="s">
        <v>579</v>
      </c>
      <c r="F458" t="s">
        <v>580</v>
      </c>
      <c r="G458">
        <v>0.85</v>
      </c>
      <c r="H458">
        <v>0</v>
      </c>
      <c r="I458" t="s">
        <v>1069</v>
      </c>
      <c r="J458">
        <v>0</v>
      </c>
      <c r="K458">
        <v>0</v>
      </c>
      <c r="L458" t="s">
        <v>1069</v>
      </c>
      <c r="M458" t="s">
        <v>1069</v>
      </c>
      <c r="N458">
        <v>0</v>
      </c>
    </row>
    <row r="459" spans="1:14">
      <c r="A459">
        <v>70</v>
      </c>
      <c r="B459">
        <v>1</v>
      </c>
      <c r="D459">
        <v>7</v>
      </c>
      <c r="E459" t="s">
        <v>581</v>
      </c>
      <c r="F459" t="s">
        <v>582</v>
      </c>
      <c r="G459">
        <v>0.8</v>
      </c>
      <c r="H459">
        <v>0</v>
      </c>
      <c r="I459" t="s">
        <v>1069</v>
      </c>
      <c r="J459">
        <v>0</v>
      </c>
      <c r="K459">
        <v>0</v>
      </c>
      <c r="L459" t="s">
        <v>1069</v>
      </c>
      <c r="M459" t="s">
        <v>1069</v>
      </c>
      <c r="N459">
        <v>0</v>
      </c>
    </row>
    <row r="460" spans="1:14">
      <c r="A460">
        <v>70</v>
      </c>
      <c r="B460">
        <v>1</v>
      </c>
      <c r="D460">
        <v>8</v>
      </c>
      <c r="E460" t="s">
        <v>583</v>
      </c>
      <c r="F460" t="s">
        <v>584</v>
      </c>
      <c r="G460">
        <v>0.94</v>
      </c>
      <c r="H460">
        <v>0</v>
      </c>
      <c r="I460" t="s">
        <v>1069</v>
      </c>
      <c r="J460">
        <v>0</v>
      </c>
      <c r="K460">
        <v>0</v>
      </c>
      <c r="L460" t="s">
        <v>1069</v>
      </c>
      <c r="M460" t="s">
        <v>1069</v>
      </c>
      <c r="N460">
        <v>0</v>
      </c>
    </row>
    <row r="461" spans="1:14">
      <c r="A461">
        <v>70</v>
      </c>
      <c r="B461">
        <v>1</v>
      </c>
      <c r="D461">
        <v>9</v>
      </c>
      <c r="E461" t="s">
        <v>585</v>
      </c>
      <c r="F461" t="s">
        <v>586</v>
      </c>
      <c r="G461">
        <v>0.9</v>
      </c>
      <c r="H461">
        <v>0</v>
      </c>
      <c r="I461" t="s">
        <v>1069</v>
      </c>
      <c r="J461">
        <v>0</v>
      </c>
      <c r="K461">
        <v>0</v>
      </c>
      <c r="L461" t="s">
        <v>1069</v>
      </c>
      <c r="M461" t="s">
        <v>1069</v>
      </c>
      <c r="N461">
        <v>0</v>
      </c>
    </row>
    <row r="462" spans="1:14">
      <c r="A462">
        <v>70</v>
      </c>
      <c r="B462">
        <v>1</v>
      </c>
      <c r="D462">
        <v>10</v>
      </c>
      <c r="E462" t="s">
        <v>587</v>
      </c>
      <c r="F462" t="s">
        <v>588</v>
      </c>
      <c r="G462">
        <v>0.6</v>
      </c>
      <c r="H462">
        <v>0</v>
      </c>
      <c r="I462" t="s">
        <v>1069</v>
      </c>
      <c r="J462">
        <v>0</v>
      </c>
      <c r="K462">
        <v>0</v>
      </c>
      <c r="L462" t="s">
        <v>1069</v>
      </c>
      <c r="M462" t="s">
        <v>1069</v>
      </c>
      <c r="N462">
        <v>0</v>
      </c>
    </row>
    <row r="463" spans="1:14">
      <c r="A463">
        <v>70</v>
      </c>
      <c r="B463">
        <v>1</v>
      </c>
      <c r="D463">
        <v>11</v>
      </c>
      <c r="E463" t="s">
        <v>589</v>
      </c>
      <c r="F463" t="s">
        <v>590</v>
      </c>
      <c r="G463">
        <v>1.2</v>
      </c>
      <c r="H463">
        <v>0</v>
      </c>
      <c r="I463" t="s">
        <v>1069</v>
      </c>
      <c r="J463">
        <v>0</v>
      </c>
      <c r="K463">
        <v>0</v>
      </c>
      <c r="L463" t="s">
        <v>1069</v>
      </c>
      <c r="M463" t="s">
        <v>1069</v>
      </c>
      <c r="N463">
        <v>0</v>
      </c>
    </row>
    <row r="464" spans="1:14">
      <c r="A464">
        <v>70</v>
      </c>
      <c r="B464">
        <v>1</v>
      </c>
      <c r="D464">
        <v>12</v>
      </c>
      <c r="E464" t="s">
        <v>591</v>
      </c>
      <c r="F464" t="s">
        <v>592</v>
      </c>
      <c r="G464">
        <v>0</v>
      </c>
      <c r="H464">
        <v>0</v>
      </c>
      <c r="I464" t="s">
        <v>1069</v>
      </c>
      <c r="J464">
        <v>0</v>
      </c>
      <c r="K464">
        <v>0</v>
      </c>
      <c r="L464" t="s">
        <v>1069</v>
      </c>
      <c r="M464" t="s">
        <v>1069</v>
      </c>
      <c r="N464">
        <v>0</v>
      </c>
    </row>
    <row r="465" spans="1:34">
      <c r="A465">
        <v>70</v>
      </c>
      <c r="B465">
        <v>1</v>
      </c>
      <c r="D465">
        <v>13</v>
      </c>
      <c r="E465" t="s">
        <v>593</v>
      </c>
      <c r="F465" t="s">
        <v>594</v>
      </c>
      <c r="G465">
        <v>0.94</v>
      </c>
      <c r="H465">
        <v>0</v>
      </c>
      <c r="I465" t="s">
        <v>1069</v>
      </c>
      <c r="J465">
        <v>0</v>
      </c>
      <c r="K465">
        <v>0</v>
      </c>
      <c r="L465" t="s">
        <v>1069</v>
      </c>
      <c r="M465" t="s">
        <v>1069</v>
      </c>
      <c r="N465">
        <v>0</v>
      </c>
    </row>
    <row r="467" spans="1:34">
      <c r="A467">
        <v>-1</v>
      </c>
    </row>
    <row r="469" spans="1:34">
      <c r="A469" s="3">
        <v>75</v>
      </c>
      <c r="B469" s="3" t="s">
        <v>595</v>
      </c>
      <c r="C469" s="3">
        <v>2018</v>
      </c>
      <c r="D469" s="3">
        <v>2</v>
      </c>
      <c r="E469" s="3">
        <v>0</v>
      </c>
      <c r="F469" s="3">
        <v>0</v>
      </c>
      <c r="G469" s="3">
        <v>0</v>
      </c>
      <c r="H469" s="3">
        <v>1</v>
      </c>
      <c r="I469" s="3">
        <v>0</v>
      </c>
      <c r="J469" s="3">
        <v>1</v>
      </c>
      <c r="K469" s="3">
        <v>0</v>
      </c>
      <c r="L469" s="3">
        <v>0</v>
      </c>
      <c r="M469" s="3">
        <v>0</v>
      </c>
      <c r="N469" s="3">
        <v>27906248</v>
      </c>
      <c r="O469" s="3">
        <v>1</v>
      </c>
    </row>
    <row r="470" spans="1:34">
      <c r="A470" s="5">
        <v>3</v>
      </c>
      <c r="B470" s="5" t="s">
        <v>596</v>
      </c>
      <c r="C470" s="5">
        <v>6.11</v>
      </c>
      <c r="D470" s="5">
        <v>1</v>
      </c>
      <c r="E470" s="5">
        <v>1</v>
      </c>
      <c r="F470" s="5">
        <v>1</v>
      </c>
      <c r="G470" s="5">
        <v>1</v>
      </c>
      <c r="H470" s="5">
        <v>1</v>
      </c>
      <c r="I470" s="5">
        <v>7.19</v>
      </c>
      <c r="J470" s="5">
        <v>1</v>
      </c>
      <c r="K470" s="5">
        <v>14.38</v>
      </c>
      <c r="L470" s="5">
        <v>1</v>
      </c>
      <c r="M470" s="5">
        <v>6.11</v>
      </c>
      <c r="N470" s="5">
        <v>1</v>
      </c>
      <c r="O470" s="5">
        <v>1</v>
      </c>
      <c r="P470" s="5">
        <v>7.19</v>
      </c>
      <c r="Q470" s="5">
        <v>14.38</v>
      </c>
      <c r="R470" s="5">
        <v>1</v>
      </c>
      <c r="S470" s="5" t="s">
        <v>1069</v>
      </c>
      <c r="T470" s="5" t="s">
        <v>1069</v>
      </c>
      <c r="U470" s="5" t="s">
        <v>1069</v>
      </c>
      <c r="V470" s="5" t="s">
        <v>1069</v>
      </c>
      <c r="W470" s="5" t="s">
        <v>1069</v>
      </c>
      <c r="X470" s="5" t="s">
        <v>1069</v>
      </c>
      <c r="Y470" s="5" t="s">
        <v>1069</v>
      </c>
      <c r="Z470" s="5" t="s">
        <v>1069</v>
      </c>
      <c r="AA470" s="5" t="s">
        <v>1069</v>
      </c>
      <c r="AB470" s="5" t="s">
        <v>1069</v>
      </c>
      <c r="AC470" s="5" t="s">
        <v>1069</v>
      </c>
      <c r="AD470" s="5" t="s">
        <v>1069</v>
      </c>
      <c r="AE470" s="5" t="s">
        <v>1069</v>
      </c>
      <c r="AF470" s="5" t="s">
        <v>1069</v>
      </c>
      <c r="AG470" s="5" t="s">
        <v>1069</v>
      </c>
      <c r="AH470" s="5" t="s">
        <v>1069</v>
      </c>
    </row>
    <row r="474" spans="1:34">
      <c r="A474">
        <v>65</v>
      </c>
      <c r="C474">
        <v>1</v>
      </c>
      <c r="D474">
        <v>0</v>
      </c>
      <c r="E474">
        <v>245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C54"/>
  <sheetViews>
    <sheetView workbookViewId="0"/>
  </sheetViews>
  <sheetFormatPr defaultRowHeight="12.75"/>
  <sheetData>
    <row r="1" spans="1:133">
      <c r="A1">
        <v>0</v>
      </c>
      <c r="B1" t="s">
        <v>1064</v>
      </c>
      <c r="D1" t="s">
        <v>597</v>
      </c>
      <c r="F1">
        <v>0</v>
      </c>
      <c r="G1">
        <v>0</v>
      </c>
      <c r="H1">
        <v>0</v>
      </c>
      <c r="I1" t="s">
        <v>1066</v>
      </c>
      <c r="J1" t="s">
        <v>1067</v>
      </c>
      <c r="K1">
        <v>0</v>
      </c>
      <c r="L1">
        <v>16187</v>
      </c>
      <c r="M1">
        <v>10</v>
      </c>
    </row>
    <row r="12" spans="1:133">
      <c r="A12" s="1">
        <v>1</v>
      </c>
      <c r="B12" s="1">
        <v>53</v>
      </c>
      <c r="C12" s="1">
        <v>0</v>
      </c>
      <c r="D12" s="1"/>
      <c r="E12" s="1">
        <v>0</v>
      </c>
      <c r="F12" s="1" t="s">
        <v>1068</v>
      </c>
      <c r="G12" s="1" t="s">
        <v>358</v>
      </c>
      <c r="H12" s="1" t="s">
        <v>1069</v>
      </c>
      <c r="I12" s="1">
        <v>0</v>
      </c>
      <c r="J12" s="1" t="s">
        <v>1069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1069</v>
      </c>
      <c r="V12" s="1">
        <v>0</v>
      </c>
      <c r="W12" s="1" t="s">
        <v>1069</v>
      </c>
      <c r="X12" s="1" t="s">
        <v>1069</v>
      </c>
      <c r="Y12" s="1" t="s">
        <v>1069</v>
      </c>
      <c r="Z12" s="1" t="s">
        <v>1069</v>
      </c>
      <c r="AA12" s="1" t="s">
        <v>1069</v>
      </c>
      <c r="AB12" s="1" t="s">
        <v>1069</v>
      </c>
      <c r="AC12" s="1" t="s">
        <v>1069</v>
      </c>
      <c r="AD12" s="1" t="s">
        <v>1069</v>
      </c>
      <c r="AE12" s="1" t="s">
        <v>1069</v>
      </c>
      <c r="AF12" s="1" t="s">
        <v>1069</v>
      </c>
      <c r="AG12" s="1" t="s">
        <v>1069</v>
      </c>
      <c r="AH12" s="1" t="s">
        <v>1069</v>
      </c>
      <c r="AI12" s="1" t="s">
        <v>1069</v>
      </c>
      <c r="AJ12" s="1" t="s">
        <v>1069</v>
      </c>
      <c r="AK12" s="1"/>
      <c r="AL12" s="1" t="s">
        <v>1069</v>
      </c>
      <c r="AM12" s="1" t="s">
        <v>1069</v>
      </c>
      <c r="AN12" s="1" t="s">
        <v>1069</v>
      </c>
      <c r="AO12" s="1"/>
      <c r="AP12" s="1" t="s">
        <v>1069</v>
      </c>
      <c r="AQ12" s="1" t="s">
        <v>1069</v>
      </c>
      <c r="AR12" s="1" t="s">
        <v>1069</v>
      </c>
      <c r="AS12" s="1"/>
      <c r="AT12" s="1"/>
      <c r="AU12" s="1"/>
      <c r="AV12" s="1"/>
      <c r="AW12" s="1"/>
      <c r="AX12" s="1" t="s">
        <v>1069</v>
      </c>
      <c r="AY12" s="1" t="s">
        <v>1069</v>
      </c>
      <c r="AZ12" s="1" t="s">
        <v>1069</v>
      </c>
      <c r="BA12" s="1"/>
      <c r="BB12" s="1"/>
      <c r="BC12" s="1"/>
      <c r="BD12" s="1"/>
      <c r="BE12" s="1"/>
      <c r="BF12" s="1"/>
      <c r="BG12" s="1"/>
      <c r="BH12" s="1" t="s">
        <v>1070</v>
      </c>
      <c r="BI12" s="1" t="s">
        <v>1071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1072</v>
      </c>
      <c r="BZ12" s="1" t="s">
        <v>1073</v>
      </c>
      <c r="CA12" s="1" t="s">
        <v>1072</v>
      </c>
      <c r="CB12" s="1" t="s">
        <v>1072</v>
      </c>
      <c r="CC12" s="1" t="s">
        <v>1072</v>
      </c>
      <c r="CD12" s="1" t="s">
        <v>1072</v>
      </c>
      <c r="CE12" s="1" t="s">
        <v>1074</v>
      </c>
      <c r="CF12" s="1">
        <v>0</v>
      </c>
      <c r="CG12" s="1">
        <v>0</v>
      </c>
      <c r="CH12" s="1">
        <v>524296</v>
      </c>
      <c r="CI12" s="1" t="s">
        <v>1069</v>
      </c>
      <c r="CJ12" s="1" t="s">
        <v>1069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>
      <c r="A14" s="1">
        <v>22</v>
      </c>
      <c r="B14" s="1">
        <v>0</v>
      </c>
      <c r="C14" s="1">
        <v>0</v>
      </c>
      <c r="D14" s="1">
        <v>27906248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6">
        <v>3</v>
      </c>
      <c r="B16" s="6">
        <v>1</v>
      </c>
      <c r="C16" s="6" t="s">
        <v>1075</v>
      </c>
      <c r="D16" s="6" t="s">
        <v>1075</v>
      </c>
      <c r="E16" s="7">
        <f ca="1">(Source!F393)/1000</f>
        <v>4030.76739</v>
      </c>
      <c r="F16" s="7">
        <f ca="1">(Source!F394)/1000</f>
        <v>150.43795</v>
      </c>
      <c r="G16" s="7">
        <f ca="1">(Source!F385)/1000</f>
        <v>0</v>
      </c>
      <c r="H16" s="7">
        <f ca="1">(Source!F395)/1000+(Source!F396)/1000</f>
        <v>0</v>
      </c>
      <c r="I16" s="7">
        <f ca="1">E16+F16+G16+H16</f>
        <v>4181.2053400000004</v>
      </c>
      <c r="J16" s="7">
        <f ca="1">(Source!F391)/1000</f>
        <v>287.78305</v>
      </c>
      <c r="AI16" s="6">
        <v>0</v>
      </c>
      <c r="AJ16" s="6">
        <v>0</v>
      </c>
      <c r="AK16" s="6" t="s">
        <v>1069</v>
      </c>
      <c r="AL16" s="6" t="s">
        <v>1069</v>
      </c>
      <c r="AM16" s="6" t="s">
        <v>1069</v>
      </c>
      <c r="AN16" s="6">
        <v>0</v>
      </c>
      <c r="AO16" s="6" t="s">
        <v>1069</v>
      </c>
      <c r="AP16" s="6" t="s">
        <v>1069</v>
      </c>
      <c r="AT16" s="7">
        <v>3703630.66</v>
      </c>
      <c r="AU16" s="7">
        <v>3355547.35</v>
      </c>
      <c r="AV16" s="7">
        <v>0</v>
      </c>
      <c r="AW16" s="7">
        <v>0</v>
      </c>
      <c r="AX16" s="7">
        <v>0</v>
      </c>
      <c r="AY16" s="7">
        <v>60300.26</v>
      </c>
      <c r="AZ16" s="7">
        <v>10604.75</v>
      </c>
      <c r="BA16" s="7">
        <v>287783.05</v>
      </c>
      <c r="BB16" s="7">
        <v>4030767.39</v>
      </c>
      <c r="BC16" s="7">
        <v>150437.95000000001</v>
      </c>
      <c r="BD16" s="7">
        <v>0</v>
      </c>
      <c r="BE16" s="7">
        <v>0</v>
      </c>
      <c r="BF16" s="7">
        <v>5384.0392351099999</v>
      </c>
      <c r="BG16" s="7">
        <v>150.07650242499994</v>
      </c>
      <c r="BH16" s="7">
        <v>0</v>
      </c>
      <c r="BI16" s="7">
        <v>292719.34000000003</v>
      </c>
      <c r="BJ16" s="7">
        <v>165141.18</v>
      </c>
      <c r="BK16" s="7">
        <v>4181205.34</v>
      </c>
    </row>
    <row r="18" spans="1:19">
      <c r="A18">
        <v>51</v>
      </c>
      <c r="E18" s="8">
        <f>SUMIF(A16:A17,3,E16:E17)</f>
        <v>4030.76739</v>
      </c>
      <c r="F18" s="8">
        <f>SUMIF(A16:A17,3,F16:F17)</f>
        <v>150.43795</v>
      </c>
      <c r="G18" s="8">
        <f>SUMIF(A16:A17,3,G16:G17)</f>
        <v>0</v>
      </c>
      <c r="H18" s="8">
        <f>SUMIF(A16:A17,3,H16:H17)</f>
        <v>0</v>
      </c>
      <c r="I18" s="8">
        <f>SUMIF(A16:A17,3,I16:I17)</f>
        <v>4181.2053400000004</v>
      </c>
      <c r="J18" s="8">
        <f>SUMIF(A16:A17,3,J16:J17)</f>
        <v>287.78305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3703630.66</v>
      </c>
      <c r="G20" s="4" t="s">
        <v>255</v>
      </c>
      <c r="H20" s="4" t="s">
        <v>256</v>
      </c>
      <c r="I20" s="4"/>
      <c r="J20" s="4"/>
      <c r="K20" s="4">
        <v>201</v>
      </c>
      <c r="L20" s="4">
        <v>1</v>
      </c>
      <c r="M20" s="4">
        <v>3</v>
      </c>
      <c r="N20" s="4" t="s">
        <v>1069</v>
      </c>
      <c r="O20" s="4">
        <v>2</v>
      </c>
      <c r="P20" s="4"/>
    </row>
    <row r="21" spans="1:19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3355547.35</v>
      </c>
      <c r="G21" s="4" t="s">
        <v>257</v>
      </c>
      <c r="H21" s="4" t="s">
        <v>258</v>
      </c>
      <c r="I21" s="4"/>
      <c r="J21" s="4"/>
      <c r="K21" s="4">
        <v>202</v>
      </c>
      <c r="L21" s="4">
        <v>2</v>
      </c>
      <c r="M21" s="4">
        <v>3</v>
      </c>
      <c r="N21" s="4" t="s">
        <v>1069</v>
      </c>
      <c r="O21" s="4">
        <v>2</v>
      </c>
      <c r="P21" s="4"/>
    </row>
    <row r="22" spans="1:19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259</v>
      </c>
      <c r="H22" s="4" t="s">
        <v>260</v>
      </c>
      <c r="I22" s="4"/>
      <c r="J22" s="4"/>
      <c r="K22" s="4">
        <v>222</v>
      </c>
      <c r="L22" s="4">
        <v>3</v>
      </c>
      <c r="M22" s="4">
        <v>3</v>
      </c>
      <c r="N22" s="4" t="s">
        <v>1069</v>
      </c>
      <c r="O22" s="4">
        <v>2</v>
      </c>
      <c r="P22" s="4"/>
    </row>
    <row r="23" spans="1:19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3355547.35</v>
      </c>
      <c r="G23" s="4" t="s">
        <v>261</v>
      </c>
      <c r="H23" s="4" t="s">
        <v>262</v>
      </c>
      <c r="I23" s="4"/>
      <c r="J23" s="4"/>
      <c r="K23" s="4">
        <v>225</v>
      </c>
      <c r="L23" s="4">
        <v>4</v>
      </c>
      <c r="M23" s="4">
        <v>3</v>
      </c>
      <c r="N23" s="4" t="s">
        <v>1069</v>
      </c>
      <c r="O23" s="4">
        <v>2</v>
      </c>
      <c r="P23" s="4"/>
    </row>
    <row r="24" spans="1:19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3355547.35</v>
      </c>
      <c r="G24" s="4" t="s">
        <v>263</v>
      </c>
      <c r="H24" s="4" t="s">
        <v>264</v>
      </c>
      <c r="I24" s="4"/>
      <c r="J24" s="4"/>
      <c r="K24" s="4">
        <v>226</v>
      </c>
      <c r="L24" s="4">
        <v>5</v>
      </c>
      <c r="M24" s="4">
        <v>3</v>
      </c>
      <c r="N24" s="4" t="s">
        <v>1069</v>
      </c>
      <c r="O24" s="4">
        <v>2</v>
      </c>
      <c r="P24" s="4"/>
    </row>
    <row r="25" spans="1:19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265</v>
      </c>
      <c r="H25" s="4" t="s">
        <v>266</v>
      </c>
      <c r="I25" s="4"/>
      <c r="J25" s="4"/>
      <c r="K25" s="4">
        <v>227</v>
      </c>
      <c r="L25" s="4">
        <v>6</v>
      </c>
      <c r="M25" s="4">
        <v>3</v>
      </c>
      <c r="N25" s="4" t="s">
        <v>1069</v>
      </c>
      <c r="O25" s="4">
        <v>2</v>
      </c>
      <c r="P25" s="4"/>
    </row>
    <row r="26" spans="1:19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3355547.35</v>
      </c>
      <c r="G26" s="4" t="s">
        <v>267</v>
      </c>
      <c r="H26" s="4" t="s">
        <v>268</v>
      </c>
      <c r="I26" s="4"/>
      <c r="J26" s="4"/>
      <c r="K26" s="4">
        <v>228</v>
      </c>
      <c r="L26" s="4">
        <v>7</v>
      </c>
      <c r="M26" s="4">
        <v>3</v>
      </c>
      <c r="N26" s="4" t="s">
        <v>1069</v>
      </c>
      <c r="O26" s="4">
        <v>2</v>
      </c>
      <c r="P26" s="4"/>
    </row>
    <row r="27" spans="1:19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269</v>
      </c>
      <c r="H27" s="4" t="s">
        <v>270</v>
      </c>
      <c r="I27" s="4"/>
      <c r="J27" s="4"/>
      <c r="K27" s="4">
        <v>216</v>
      </c>
      <c r="L27" s="4">
        <v>8</v>
      </c>
      <c r="M27" s="4">
        <v>3</v>
      </c>
      <c r="N27" s="4" t="s">
        <v>1069</v>
      </c>
      <c r="O27" s="4">
        <v>2</v>
      </c>
      <c r="P27" s="4"/>
    </row>
    <row r="28" spans="1:19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271</v>
      </c>
      <c r="H28" s="4" t="s">
        <v>272</v>
      </c>
      <c r="I28" s="4"/>
      <c r="J28" s="4"/>
      <c r="K28" s="4">
        <v>223</v>
      </c>
      <c r="L28" s="4">
        <v>9</v>
      </c>
      <c r="M28" s="4">
        <v>3</v>
      </c>
      <c r="N28" s="4" t="s">
        <v>1069</v>
      </c>
      <c r="O28" s="4">
        <v>2</v>
      </c>
      <c r="P28" s="4"/>
    </row>
    <row r="29" spans="1:19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273</v>
      </c>
      <c r="H29" s="4" t="s">
        <v>274</v>
      </c>
      <c r="I29" s="4"/>
      <c r="J29" s="4"/>
      <c r="K29" s="4">
        <v>229</v>
      </c>
      <c r="L29" s="4">
        <v>10</v>
      </c>
      <c r="M29" s="4">
        <v>3</v>
      </c>
      <c r="N29" s="4" t="s">
        <v>1069</v>
      </c>
      <c r="O29" s="4">
        <v>2</v>
      </c>
      <c r="P29" s="4"/>
    </row>
    <row r="30" spans="1:19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60300.26</v>
      </c>
      <c r="G30" s="4" t="s">
        <v>275</v>
      </c>
      <c r="H30" s="4" t="s">
        <v>276</v>
      </c>
      <c r="I30" s="4"/>
      <c r="J30" s="4"/>
      <c r="K30" s="4">
        <v>203</v>
      </c>
      <c r="L30" s="4">
        <v>11</v>
      </c>
      <c r="M30" s="4">
        <v>3</v>
      </c>
      <c r="N30" s="4" t="s">
        <v>1069</v>
      </c>
      <c r="O30" s="4">
        <v>2</v>
      </c>
      <c r="P30" s="4"/>
    </row>
    <row r="31" spans="1:19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277</v>
      </c>
      <c r="H31" s="4" t="s">
        <v>278</v>
      </c>
      <c r="I31" s="4"/>
      <c r="J31" s="4"/>
      <c r="K31" s="4">
        <v>231</v>
      </c>
      <c r="L31" s="4">
        <v>12</v>
      </c>
      <c r="M31" s="4">
        <v>3</v>
      </c>
      <c r="N31" s="4" t="s">
        <v>1069</v>
      </c>
      <c r="O31" s="4">
        <v>2</v>
      </c>
      <c r="P31" s="4"/>
    </row>
    <row r="32" spans="1:19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10604.75</v>
      </c>
      <c r="G32" s="4" t="s">
        <v>279</v>
      </c>
      <c r="H32" s="4" t="s">
        <v>779</v>
      </c>
      <c r="I32" s="4"/>
      <c r="J32" s="4"/>
      <c r="K32" s="4">
        <v>204</v>
      </c>
      <c r="L32" s="4">
        <v>13</v>
      </c>
      <c r="M32" s="4">
        <v>3</v>
      </c>
      <c r="N32" s="4" t="s">
        <v>1069</v>
      </c>
      <c r="O32" s="4">
        <v>2</v>
      </c>
      <c r="P32" s="4"/>
    </row>
    <row r="33" spans="1:16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287783.05</v>
      </c>
      <c r="G33" s="4" t="s">
        <v>780</v>
      </c>
      <c r="H33" s="4" t="s">
        <v>781</v>
      </c>
      <c r="I33" s="4"/>
      <c r="J33" s="4"/>
      <c r="K33" s="4">
        <v>205</v>
      </c>
      <c r="L33" s="4">
        <v>14</v>
      </c>
      <c r="M33" s="4">
        <v>3</v>
      </c>
      <c r="N33" s="4" t="s">
        <v>1069</v>
      </c>
      <c r="O33" s="4">
        <v>2</v>
      </c>
      <c r="P33" s="4"/>
    </row>
    <row r="34" spans="1:16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782</v>
      </c>
      <c r="H34" s="4" t="s">
        <v>783</v>
      </c>
      <c r="I34" s="4"/>
      <c r="J34" s="4"/>
      <c r="K34" s="4">
        <v>232</v>
      </c>
      <c r="L34" s="4">
        <v>15</v>
      </c>
      <c r="M34" s="4">
        <v>3</v>
      </c>
      <c r="N34" s="4" t="s">
        <v>1069</v>
      </c>
      <c r="O34" s="4">
        <v>2</v>
      </c>
      <c r="P34" s="4"/>
    </row>
    <row r="35" spans="1:16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4030767.39</v>
      </c>
      <c r="G35" s="4" t="s">
        <v>784</v>
      </c>
      <c r="H35" s="4" t="s">
        <v>785</v>
      </c>
      <c r="I35" s="4"/>
      <c r="J35" s="4"/>
      <c r="K35" s="4">
        <v>214</v>
      </c>
      <c r="L35" s="4">
        <v>16</v>
      </c>
      <c r="M35" s="4">
        <v>3</v>
      </c>
      <c r="N35" s="4" t="s">
        <v>1069</v>
      </c>
      <c r="O35" s="4">
        <v>2</v>
      </c>
      <c r="P35" s="4"/>
    </row>
    <row r="36" spans="1:16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150437.95000000001</v>
      </c>
      <c r="G36" s="4" t="s">
        <v>786</v>
      </c>
      <c r="H36" s="4" t="s">
        <v>787</v>
      </c>
      <c r="I36" s="4"/>
      <c r="J36" s="4"/>
      <c r="K36" s="4">
        <v>215</v>
      </c>
      <c r="L36" s="4">
        <v>17</v>
      </c>
      <c r="M36" s="4">
        <v>3</v>
      </c>
      <c r="N36" s="4" t="s">
        <v>1069</v>
      </c>
      <c r="O36" s="4">
        <v>2</v>
      </c>
      <c r="P36" s="4"/>
    </row>
    <row r="37" spans="1:16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788</v>
      </c>
      <c r="H37" s="4" t="s">
        <v>789</v>
      </c>
      <c r="I37" s="4"/>
      <c r="J37" s="4"/>
      <c r="K37" s="4">
        <v>217</v>
      </c>
      <c r="L37" s="4">
        <v>18</v>
      </c>
      <c r="M37" s="4">
        <v>3</v>
      </c>
      <c r="N37" s="4" t="s">
        <v>1069</v>
      </c>
      <c r="O37" s="4">
        <v>2</v>
      </c>
      <c r="P37" s="4"/>
    </row>
    <row r="38" spans="1:16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790</v>
      </c>
      <c r="H38" s="4" t="s">
        <v>791</v>
      </c>
      <c r="I38" s="4"/>
      <c r="J38" s="4"/>
      <c r="K38" s="4">
        <v>230</v>
      </c>
      <c r="L38" s="4">
        <v>19</v>
      </c>
      <c r="M38" s="4">
        <v>3</v>
      </c>
      <c r="N38" s="4" t="s">
        <v>1069</v>
      </c>
      <c r="O38" s="4">
        <v>2</v>
      </c>
      <c r="P38" s="4"/>
    </row>
    <row r="39" spans="1:16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792</v>
      </c>
      <c r="H39" s="4" t="s">
        <v>793</v>
      </c>
      <c r="I39" s="4"/>
      <c r="J39" s="4"/>
      <c r="K39" s="4">
        <v>206</v>
      </c>
      <c r="L39" s="4">
        <v>20</v>
      </c>
      <c r="M39" s="4">
        <v>3</v>
      </c>
      <c r="N39" s="4" t="s">
        <v>1069</v>
      </c>
      <c r="O39" s="4">
        <v>2</v>
      </c>
      <c r="P39" s="4"/>
    </row>
    <row r="40" spans="1:16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5384.0392351099999</v>
      </c>
      <c r="G40" s="4" t="s">
        <v>794</v>
      </c>
      <c r="H40" s="4" t="s">
        <v>795</v>
      </c>
      <c r="I40" s="4"/>
      <c r="J40" s="4"/>
      <c r="K40" s="4">
        <v>207</v>
      </c>
      <c r="L40" s="4">
        <v>21</v>
      </c>
      <c r="M40" s="4">
        <v>3</v>
      </c>
      <c r="N40" s="4" t="s">
        <v>1069</v>
      </c>
      <c r="O40" s="4">
        <v>-1</v>
      </c>
      <c r="P40" s="4"/>
    </row>
    <row r="41" spans="1:16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150.07650242499994</v>
      </c>
      <c r="G41" s="4" t="s">
        <v>796</v>
      </c>
      <c r="H41" s="4" t="s">
        <v>797</v>
      </c>
      <c r="I41" s="4"/>
      <c r="J41" s="4"/>
      <c r="K41" s="4">
        <v>208</v>
      </c>
      <c r="L41" s="4">
        <v>22</v>
      </c>
      <c r="M41" s="4">
        <v>3</v>
      </c>
      <c r="N41" s="4" t="s">
        <v>1069</v>
      </c>
      <c r="O41" s="4">
        <v>-1</v>
      </c>
      <c r="P41" s="4"/>
    </row>
    <row r="42" spans="1:16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798</v>
      </c>
      <c r="H42" s="4" t="s">
        <v>799</v>
      </c>
      <c r="I42" s="4"/>
      <c r="J42" s="4"/>
      <c r="K42" s="4">
        <v>209</v>
      </c>
      <c r="L42" s="4">
        <v>23</v>
      </c>
      <c r="M42" s="4">
        <v>3</v>
      </c>
      <c r="N42" s="4" t="s">
        <v>1069</v>
      </c>
      <c r="O42" s="4">
        <v>2</v>
      </c>
      <c r="P42" s="4"/>
    </row>
    <row r="43" spans="1:16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292719.34000000003</v>
      </c>
      <c r="G43" s="4" t="s">
        <v>800</v>
      </c>
      <c r="H43" s="4" t="s">
        <v>801</v>
      </c>
      <c r="I43" s="4"/>
      <c r="J43" s="4"/>
      <c r="K43" s="4">
        <v>210</v>
      </c>
      <c r="L43" s="4">
        <v>24</v>
      </c>
      <c r="M43" s="4">
        <v>3</v>
      </c>
      <c r="N43" s="4" t="s">
        <v>1069</v>
      </c>
      <c r="O43" s="4">
        <v>2</v>
      </c>
      <c r="P43" s="4"/>
    </row>
    <row r="44" spans="1:16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165141.18</v>
      </c>
      <c r="G44" s="4" t="s">
        <v>802</v>
      </c>
      <c r="H44" s="4" t="s">
        <v>803</v>
      </c>
      <c r="I44" s="4"/>
      <c r="J44" s="4"/>
      <c r="K44" s="4">
        <v>211</v>
      </c>
      <c r="L44" s="4">
        <v>25</v>
      </c>
      <c r="M44" s="4">
        <v>3</v>
      </c>
      <c r="N44" s="4" t="s">
        <v>1069</v>
      </c>
      <c r="O44" s="4">
        <v>2</v>
      </c>
      <c r="P44" s="4"/>
    </row>
    <row r="45" spans="1:16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4181205.34</v>
      </c>
      <c r="G45" s="4" t="s">
        <v>804</v>
      </c>
      <c r="H45" s="4" t="s">
        <v>805</v>
      </c>
      <c r="I45" s="4"/>
      <c r="J45" s="4"/>
      <c r="K45" s="4">
        <v>224</v>
      </c>
      <c r="L45" s="4">
        <v>26</v>
      </c>
      <c r="M45" s="4">
        <v>3</v>
      </c>
      <c r="N45" s="4" t="s">
        <v>1069</v>
      </c>
      <c r="O45" s="4">
        <v>2</v>
      </c>
      <c r="P45" s="4"/>
    </row>
    <row r="46" spans="1:16">
      <c r="A46" s="4">
        <v>50</v>
      </c>
      <c r="B46" s="4">
        <v>1</v>
      </c>
      <c r="C46" s="4">
        <v>0</v>
      </c>
      <c r="D46" s="4">
        <v>2</v>
      </c>
      <c r="E46" s="4">
        <v>0</v>
      </c>
      <c r="F46" s="4">
        <v>4181205.34</v>
      </c>
      <c r="G46" s="4" t="s">
        <v>529</v>
      </c>
      <c r="H46" s="4" t="s">
        <v>805</v>
      </c>
      <c r="I46" s="4"/>
      <c r="J46" s="4"/>
      <c r="K46" s="4">
        <v>212</v>
      </c>
      <c r="L46" s="4">
        <v>27</v>
      </c>
      <c r="M46" s="4">
        <v>0</v>
      </c>
      <c r="N46" s="4" t="s">
        <v>1069</v>
      </c>
      <c r="O46" s="4">
        <v>2</v>
      </c>
      <c r="P46" s="4"/>
    </row>
    <row r="47" spans="1:16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752616.95999999996</v>
      </c>
      <c r="G47" s="4" t="s">
        <v>530</v>
      </c>
      <c r="H47" s="4" t="s">
        <v>531</v>
      </c>
      <c r="I47" s="4"/>
      <c r="J47" s="4"/>
      <c r="K47" s="4">
        <v>212</v>
      </c>
      <c r="L47" s="4">
        <v>28</v>
      </c>
      <c r="M47" s="4">
        <v>0</v>
      </c>
      <c r="N47" s="4" t="s">
        <v>1069</v>
      </c>
      <c r="O47" s="4">
        <v>2</v>
      </c>
      <c r="P47" s="4"/>
    </row>
    <row r="48" spans="1:16">
      <c r="A48" s="4">
        <v>50</v>
      </c>
      <c r="B48" s="4">
        <v>1</v>
      </c>
      <c r="C48" s="4">
        <v>0</v>
      </c>
      <c r="D48" s="4">
        <v>2</v>
      </c>
      <c r="E48" s="4">
        <v>213</v>
      </c>
      <c r="F48" s="4">
        <v>4933822.3</v>
      </c>
      <c r="G48" s="4" t="s">
        <v>532</v>
      </c>
      <c r="H48" s="4" t="s">
        <v>533</v>
      </c>
      <c r="I48" s="4"/>
      <c r="J48" s="4"/>
      <c r="K48" s="4">
        <v>212</v>
      </c>
      <c r="L48" s="4">
        <v>29</v>
      </c>
      <c r="M48" s="4">
        <v>0</v>
      </c>
      <c r="N48" s="4" t="s">
        <v>1069</v>
      </c>
      <c r="O48" s="4">
        <v>2</v>
      </c>
      <c r="P48" s="4"/>
    </row>
    <row r="50" spans="1:34">
      <c r="A50">
        <v>-1</v>
      </c>
    </row>
    <row r="53" spans="1:34">
      <c r="A53" s="3">
        <v>75</v>
      </c>
      <c r="B53" s="3" t="s">
        <v>595</v>
      </c>
      <c r="C53" s="3">
        <v>2018</v>
      </c>
      <c r="D53" s="3">
        <v>2</v>
      </c>
      <c r="E53" s="3">
        <v>0</v>
      </c>
      <c r="F53" s="3">
        <v>0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0</v>
      </c>
      <c r="M53" s="3">
        <v>0</v>
      </c>
      <c r="N53" s="3">
        <v>27906248</v>
      </c>
      <c r="O53" s="3">
        <v>1</v>
      </c>
    </row>
    <row r="54" spans="1:34">
      <c r="A54" s="5">
        <v>3</v>
      </c>
      <c r="B54" s="5" t="s">
        <v>596</v>
      </c>
      <c r="C54" s="5">
        <v>6.11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7.19</v>
      </c>
      <c r="J54" s="5">
        <v>1</v>
      </c>
      <c r="K54" s="5">
        <v>14.38</v>
      </c>
      <c r="L54" s="5">
        <v>1</v>
      </c>
      <c r="M54" s="5">
        <v>6.11</v>
      </c>
      <c r="N54" s="5">
        <v>1</v>
      </c>
      <c r="O54" s="5">
        <v>1</v>
      </c>
      <c r="P54" s="5">
        <v>7.19</v>
      </c>
      <c r="Q54" s="5">
        <v>14.38</v>
      </c>
      <c r="R54" s="5">
        <v>1</v>
      </c>
      <c r="S54" s="5" t="s">
        <v>1069</v>
      </c>
      <c r="T54" s="5" t="s">
        <v>1069</v>
      </c>
      <c r="U54" s="5" t="s">
        <v>1069</v>
      </c>
      <c r="V54" s="5" t="s">
        <v>1069</v>
      </c>
      <c r="W54" s="5" t="s">
        <v>1069</v>
      </c>
      <c r="X54" s="5" t="s">
        <v>1069</v>
      </c>
      <c r="Y54" s="5" t="s">
        <v>1069</v>
      </c>
      <c r="Z54" s="5" t="s">
        <v>1069</v>
      </c>
      <c r="AA54" s="5" t="s">
        <v>1069</v>
      </c>
      <c r="AB54" s="5" t="s">
        <v>1069</v>
      </c>
      <c r="AC54" s="5" t="s">
        <v>1069</v>
      </c>
      <c r="AD54" s="5" t="s">
        <v>1069</v>
      </c>
      <c r="AE54" s="5" t="s">
        <v>1069</v>
      </c>
      <c r="AF54" s="5" t="s">
        <v>1069</v>
      </c>
      <c r="AG54" s="5" t="s">
        <v>1069</v>
      </c>
      <c r="AH54" s="5" t="s">
        <v>1069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C799"/>
  <sheetViews>
    <sheetView workbookViewId="0"/>
  </sheetViews>
  <sheetFormatPr defaultRowHeight="12.75"/>
  <sheetData>
    <row r="1" spans="1:107">
      <c r="A1">
        <f ca="1">ROW(Source!A28)</f>
        <v>28</v>
      </c>
      <c r="B1">
        <v>27906248</v>
      </c>
      <c r="C1">
        <v>27906552</v>
      </c>
      <c r="D1">
        <v>25417632</v>
      </c>
      <c r="E1">
        <v>1</v>
      </c>
      <c r="F1">
        <v>1</v>
      </c>
      <c r="G1">
        <v>1</v>
      </c>
      <c r="H1">
        <v>1</v>
      </c>
      <c r="I1" t="s">
        <v>598</v>
      </c>
      <c r="J1" t="s">
        <v>1069</v>
      </c>
      <c r="K1" t="s">
        <v>599</v>
      </c>
      <c r="L1">
        <v>1191</v>
      </c>
      <c r="N1">
        <v>1013</v>
      </c>
      <c r="O1" t="s">
        <v>600</v>
      </c>
      <c r="P1" t="s">
        <v>600</v>
      </c>
      <c r="Q1">
        <v>1</v>
      </c>
      <c r="W1">
        <v>0</v>
      </c>
      <c r="X1">
        <v>1010519658</v>
      </c>
      <c r="Y1">
        <v>50.024999999999999</v>
      </c>
      <c r="AA1">
        <v>0</v>
      </c>
      <c r="AB1">
        <v>0</v>
      </c>
      <c r="AC1">
        <v>0</v>
      </c>
      <c r="AD1">
        <v>52.79</v>
      </c>
      <c r="AE1">
        <v>0</v>
      </c>
      <c r="AF1">
        <v>0</v>
      </c>
      <c r="AG1">
        <v>0</v>
      </c>
      <c r="AH1">
        <v>8.64</v>
      </c>
      <c r="AI1">
        <v>1</v>
      </c>
      <c r="AJ1">
        <v>1</v>
      </c>
      <c r="AK1">
        <v>1</v>
      </c>
      <c r="AL1">
        <v>6.11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1069</v>
      </c>
      <c r="AT1">
        <v>43.5</v>
      </c>
      <c r="AU1" t="s">
        <v>1084</v>
      </c>
      <c r="AV1">
        <v>1</v>
      </c>
      <c r="AW1">
        <v>2</v>
      </c>
      <c r="AX1">
        <v>27906557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 ca="1">Y1*Source!I28</f>
        <v>147.0735</v>
      </c>
      <c r="CY1">
        <f>AD1</f>
        <v>52.79</v>
      </c>
      <c r="CZ1">
        <f>AH1</f>
        <v>8.64</v>
      </c>
      <c r="DA1">
        <f>AL1</f>
        <v>6.11</v>
      </c>
      <c r="DB1">
        <f>ROUND((ROUND(AT1*CZ1,2)*1.15),2)</f>
        <v>432.22</v>
      </c>
      <c r="DC1">
        <f>ROUND((ROUND(AT1*AG1,2)*1.15),2)</f>
        <v>0</v>
      </c>
    </row>
    <row r="2" spans="1:107">
      <c r="A2">
        <f ca="1">ROW(Source!A28)</f>
        <v>28</v>
      </c>
      <c r="B2">
        <v>27906248</v>
      </c>
      <c r="C2">
        <v>27906552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601</v>
      </c>
      <c r="J2" t="s">
        <v>1069</v>
      </c>
      <c r="K2" t="s">
        <v>602</v>
      </c>
      <c r="L2">
        <v>1191</v>
      </c>
      <c r="N2">
        <v>1013</v>
      </c>
      <c r="O2" t="s">
        <v>600</v>
      </c>
      <c r="P2" t="s">
        <v>600</v>
      </c>
      <c r="Q2">
        <v>1</v>
      </c>
      <c r="W2">
        <v>0</v>
      </c>
      <c r="X2">
        <v>-1417349443</v>
      </c>
      <c r="Y2">
        <v>7.0000000000000007E-2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6.11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1069</v>
      </c>
      <c r="AT2">
        <v>7.0000000000000007E-2</v>
      </c>
      <c r="AU2" t="s">
        <v>1069</v>
      </c>
      <c r="AV2">
        <v>2</v>
      </c>
      <c r="AW2">
        <v>2</v>
      </c>
      <c r="AX2">
        <v>27906558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 ca="1">Y2*Source!I28</f>
        <v>0.20580000000000001</v>
      </c>
      <c r="CY2">
        <f>AD2</f>
        <v>0</v>
      </c>
      <c r="CZ2">
        <f>AH2</f>
        <v>0</v>
      </c>
      <c r="DA2">
        <f>AL2</f>
        <v>1</v>
      </c>
      <c r="DB2">
        <f>ROUND(ROUND(AT2*CZ2,2),2)</f>
        <v>0</v>
      </c>
      <c r="DC2">
        <f>ROUND(ROUND(AT2*AG2,2),2)</f>
        <v>0</v>
      </c>
    </row>
    <row r="3" spans="1:107">
      <c r="A3">
        <f ca="1">ROW(Source!A28)</f>
        <v>28</v>
      </c>
      <c r="B3">
        <v>27906248</v>
      </c>
      <c r="C3">
        <v>27906552</v>
      </c>
      <c r="D3">
        <v>25231607</v>
      </c>
      <c r="E3">
        <v>1</v>
      </c>
      <c r="F3">
        <v>1</v>
      </c>
      <c r="G3">
        <v>1</v>
      </c>
      <c r="H3">
        <v>2</v>
      </c>
      <c r="I3" t="s">
        <v>603</v>
      </c>
      <c r="J3" t="s">
        <v>604</v>
      </c>
      <c r="K3" t="s">
        <v>605</v>
      </c>
      <c r="L3">
        <v>1368</v>
      </c>
      <c r="N3">
        <v>1011</v>
      </c>
      <c r="O3" t="s">
        <v>606</v>
      </c>
      <c r="P3" t="s">
        <v>606</v>
      </c>
      <c r="Q3">
        <v>1</v>
      </c>
      <c r="W3">
        <v>0</v>
      </c>
      <c r="X3">
        <v>1372534845</v>
      </c>
      <c r="Y3">
        <v>8.7500000000000008E-2</v>
      </c>
      <c r="AA3">
        <v>0</v>
      </c>
      <c r="AB3">
        <v>401.49</v>
      </c>
      <c r="AC3">
        <v>11.6</v>
      </c>
      <c r="AD3">
        <v>0</v>
      </c>
      <c r="AE3">
        <v>0</v>
      </c>
      <c r="AF3">
        <v>65.709999999999994</v>
      </c>
      <c r="AG3">
        <v>11.6</v>
      </c>
      <c r="AH3">
        <v>0</v>
      </c>
      <c r="AI3">
        <v>1</v>
      </c>
      <c r="AJ3">
        <v>6.11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1069</v>
      </c>
      <c r="AT3">
        <v>7.0000000000000007E-2</v>
      </c>
      <c r="AU3" t="s">
        <v>1083</v>
      </c>
      <c r="AV3">
        <v>0</v>
      </c>
      <c r="AW3">
        <v>2</v>
      </c>
      <c r="AX3">
        <v>27906559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 ca="1">Y3*Source!I28</f>
        <v>0.25725000000000003</v>
      </c>
      <c r="CY3">
        <f>AB3</f>
        <v>401.49</v>
      </c>
      <c r="CZ3">
        <f>AF3</f>
        <v>65.709999999999994</v>
      </c>
      <c r="DA3">
        <f>AJ3</f>
        <v>6.11</v>
      </c>
      <c r="DB3">
        <f>ROUND((ROUND(AT3*CZ3,2)*1.25),2)</f>
        <v>5.75</v>
      </c>
      <c r="DC3">
        <f>ROUND((ROUND(AT3*AG3,2)*1.25),2)</f>
        <v>1.01</v>
      </c>
    </row>
    <row r="4" spans="1:107">
      <c r="A4">
        <f ca="1">ROW(Source!A28)</f>
        <v>28</v>
      </c>
      <c r="B4">
        <v>27906248</v>
      </c>
      <c r="C4">
        <v>27906552</v>
      </c>
      <c r="D4">
        <v>25179891</v>
      </c>
      <c r="E4">
        <v>1</v>
      </c>
      <c r="F4">
        <v>1</v>
      </c>
      <c r="G4">
        <v>1</v>
      </c>
      <c r="H4">
        <v>3</v>
      </c>
      <c r="I4" t="s">
        <v>607</v>
      </c>
      <c r="J4" t="s">
        <v>608</v>
      </c>
      <c r="K4" t="s">
        <v>609</v>
      </c>
      <c r="L4">
        <v>1327</v>
      </c>
      <c r="N4">
        <v>1005</v>
      </c>
      <c r="O4" t="s">
        <v>1131</v>
      </c>
      <c r="P4" t="s">
        <v>1131</v>
      </c>
      <c r="Q4">
        <v>1</v>
      </c>
      <c r="W4">
        <v>0</v>
      </c>
      <c r="X4">
        <v>-995787451</v>
      </c>
      <c r="Y4">
        <v>3.4</v>
      </c>
      <c r="AA4">
        <v>215.19</v>
      </c>
      <c r="AB4">
        <v>0</v>
      </c>
      <c r="AC4">
        <v>0</v>
      </c>
      <c r="AD4">
        <v>0</v>
      </c>
      <c r="AE4">
        <v>35.22</v>
      </c>
      <c r="AF4">
        <v>0</v>
      </c>
      <c r="AG4">
        <v>0</v>
      </c>
      <c r="AH4">
        <v>0</v>
      </c>
      <c r="AI4">
        <v>6.11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1069</v>
      </c>
      <c r="AT4">
        <v>3.4</v>
      </c>
      <c r="AU4" t="s">
        <v>1069</v>
      </c>
      <c r="AV4">
        <v>0</v>
      </c>
      <c r="AW4">
        <v>2</v>
      </c>
      <c r="AX4">
        <v>27906562</v>
      </c>
      <c r="AY4">
        <v>1</v>
      </c>
      <c r="AZ4">
        <v>0</v>
      </c>
      <c r="BA4">
        <v>6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 ca="1">Y4*Source!I28</f>
        <v>9.9960000000000004</v>
      </c>
      <c r="CY4">
        <f>AA4</f>
        <v>215.19</v>
      </c>
      <c r="CZ4">
        <f>AE4</f>
        <v>35.22</v>
      </c>
      <c r="DA4">
        <f>AI4</f>
        <v>6.11</v>
      </c>
      <c r="DB4">
        <f>ROUND(ROUND(AT4*CZ4,2),2)</f>
        <v>119.75</v>
      </c>
      <c r="DC4">
        <f>ROUND(ROUND(AT4*AG4,2),2)</f>
        <v>0</v>
      </c>
    </row>
    <row r="5" spans="1:107">
      <c r="A5">
        <f ca="1">ROW(Source!A29)</f>
        <v>29</v>
      </c>
      <c r="B5">
        <v>27906248</v>
      </c>
      <c r="C5">
        <v>27906564</v>
      </c>
      <c r="D5">
        <v>25413300</v>
      </c>
      <c r="E5">
        <v>1</v>
      </c>
      <c r="F5">
        <v>1</v>
      </c>
      <c r="G5">
        <v>1</v>
      </c>
      <c r="H5">
        <v>1</v>
      </c>
      <c r="I5" t="s">
        <v>610</v>
      </c>
      <c r="J5" t="s">
        <v>1069</v>
      </c>
      <c r="K5" t="s">
        <v>611</v>
      </c>
      <c r="L5">
        <v>1191</v>
      </c>
      <c r="N5">
        <v>1013</v>
      </c>
      <c r="O5" t="s">
        <v>600</v>
      </c>
      <c r="P5" t="s">
        <v>600</v>
      </c>
      <c r="Q5">
        <v>1</v>
      </c>
      <c r="W5">
        <v>0</v>
      </c>
      <c r="X5">
        <v>-400197608</v>
      </c>
      <c r="Y5">
        <v>35.552999999999997</v>
      </c>
      <c r="AA5">
        <v>0</v>
      </c>
      <c r="AB5">
        <v>0</v>
      </c>
      <c r="AC5">
        <v>0</v>
      </c>
      <c r="AD5">
        <v>52.12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6.11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1069</v>
      </c>
      <c r="AT5">
        <v>50.79</v>
      </c>
      <c r="AU5" t="s">
        <v>1098</v>
      </c>
      <c r="AV5">
        <v>1</v>
      </c>
      <c r="AW5">
        <v>2</v>
      </c>
      <c r="AX5">
        <v>27906583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 ca="1">Y5*Source!I29</f>
        <v>12.991066199999999</v>
      </c>
      <c r="CY5">
        <f>AD5</f>
        <v>52.12</v>
      </c>
      <c r="CZ5">
        <f>AH5</f>
        <v>8.5299999999999994</v>
      </c>
      <c r="DA5">
        <f>AL5</f>
        <v>6.11</v>
      </c>
      <c r="DB5">
        <f>ROUND((ROUND(AT5*CZ5,2)*0.7),2)</f>
        <v>303.27</v>
      </c>
      <c r="DC5">
        <f>ROUND((ROUND(AT5*AG5,2)*0.7),2)</f>
        <v>0</v>
      </c>
    </row>
    <row r="6" spans="1:107">
      <c r="A6">
        <f ca="1">ROW(Source!A29)</f>
        <v>29</v>
      </c>
      <c r="B6">
        <v>27906248</v>
      </c>
      <c r="C6">
        <v>27906564</v>
      </c>
      <c r="D6">
        <v>25412928</v>
      </c>
      <c r="E6">
        <v>1</v>
      </c>
      <c r="F6">
        <v>1</v>
      </c>
      <c r="G6">
        <v>1</v>
      </c>
      <c r="H6">
        <v>1</v>
      </c>
      <c r="I6" t="s">
        <v>601</v>
      </c>
      <c r="J6" t="s">
        <v>1069</v>
      </c>
      <c r="K6" t="s">
        <v>602</v>
      </c>
      <c r="L6">
        <v>1191</v>
      </c>
      <c r="N6">
        <v>1013</v>
      </c>
      <c r="O6" t="s">
        <v>600</v>
      </c>
      <c r="P6" t="s">
        <v>600</v>
      </c>
      <c r="Q6">
        <v>1</v>
      </c>
      <c r="W6">
        <v>0</v>
      </c>
      <c r="X6">
        <v>-1417349443</v>
      </c>
      <c r="Y6">
        <v>0.31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6.11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1069</v>
      </c>
      <c r="AT6">
        <v>0.31</v>
      </c>
      <c r="AU6" t="s">
        <v>1069</v>
      </c>
      <c r="AV6">
        <v>2</v>
      </c>
      <c r="AW6">
        <v>2</v>
      </c>
      <c r="AX6">
        <v>27906584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 ca="1">Y6*Source!I29</f>
        <v>0.113274</v>
      </c>
      <c r="CY6">
        <f>AD6</f>
        <v>0</v>
      </c>
      <c r="CZ6">
        <f>AH6</f>
        <v>0</v>
      </c>
      <c r="DA6">
        <f>AL6</f>
        <v>1</v>
      </c>
      <c r="DB6">
        <f>ROUND(ROUND(AT6*CZ6,2),2)</f>
        <v>0</v>
      </c>
      <c r="DC6">
        <f>ROUND(ROUND(AT6*AG6,2),2)</f>
        <v>0</v>
      </c>
    </row>
    <row r="7" spans="1:107">
      <c r="A7">
        <f ca="1">ROW(Source!A29)</f>
        <v>29</v>
      </c>
      <c r="B7">
        <v>27906248</v>
      </c>
      <c r="C7">
        <v>27906564</v>
      </c>
      <c r="D7">
        <v>25230220</v>
      </c>
      <c r="E7">
        <v>1</v>
      </c>
      <c r="F7">
        <v>1</v>
      </c>
      <c r="G7">
        <v>1</v>
      </c>
      <c r="H7">
        <v>2</v>
      </c>
      <c r="I7" t="s">
        <v>612</v>
      </c>
      <c r="J7" t="s">
        <v>613</v>
      </c>
      <c r="K7" t="s">
        <v>614</v>
      </c>
      <c r="L7">
        <v>1368</v>
      </c>
      <c r="N7">
        <v>1011</v>
      </c>
      <c r="O7" t="s">
        <v>606</v>
      </c>
      <c r="P7" t="s">
        <v>606</v>
      </c>
      <c r="Q7">
        <v>1</v>
      </c>
      <c r="W7">
        <v>0</v>
      </c>
      <c r="X7">
        <v>-1718674368</v>
      </c>
      <c r="Y7">
        <v>8.3999999999999991E-2</v>
      </c>
      <c r="AA7">
        <v>0</v>
      </c>
      <c r="AB7">
        <v>684.26</v>
      </c>
      <c r="AC7">
        <v>13.5</v>
      </c>
      <c r="AD7">
        <v>0</v>
      </c>
      <c r="AE7">
        <v>0</v>
      </c>
      <c r="AF7">
        <v>111.99</v>
      </c>
      <c r="AG7">
        <v>13.5</v>
      </c>
      <c r="AH7">
        <v>0</v>
      </c>
      <c r="AI7">
        <v>1</v>
      </c>
      <c r="AJ7">
        <v>6.11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1069</v>
      </c>
      <c r="AT7">
        <v>0.12</v>
      </c>
      <c r="AU7" t="s">
        <v>1098</v>
      </c>
      <c r="AV7">
        <v>0</v>
      </c>
      <c r="AW7">
        <v>2</v>
      </c>
      <c r="AX7">
        <v>27906585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 ca="1">Y7*Source!I29</f>
        <v>3.0693599999999998E-2</v>
      </c>
      <c r="CY7">
        <f>AB7</f>
        <v>684.26</v>
      </c>
      <c r="CZ7">
        <f>AF7</f>
        <v>111.99</v>
      </c>
      <c r="DA7">
        <f>AJ7</f>
        <v>6.11</v>
      </c>
      <c r="DB7">
        <f>ROUND((ROUND(AT7*CZ7,2)*0.7),2)</f>
        <v>9.41</v>
      </c>
      <c r="DC7">
        <f>ROUND((ROUND(AT7*AG7,2)*0.7),2)</f>
        <v>1.1299999999999999</v>
      </c>
    </row>
    <row r="8" spans="1:107">
      <c r="A8">
        <f ca="1">ROW(Source!A29)</f>
        <v>29</v>
      </c>
      <c r="B8">
        <v>27906248</v>
      </c>
      <c r="C8">
        <v>27906564</v>
      </c>
      <c r="D8">
        <v>25230420</v>
      </c>
      <c r="E8">
        <v>1</v>
      </c>
      <c r="F8">
        <v>1</v>
      </c>
      <c r="G8">
        <v>1</v>
      </c>
      <c r="H8">
        <v>2</v>
      </c>
      <c r="I8" t="s">
        <v>615</v>
      </c>
      <c r="J8" t="s">
        <v>616</v>
      </c>
      <c r="K8" t="s">
        <v>617</v>
      </c>
      <c r="L8">
        <v>1368</v>
      </c>
      <c r="N8">
        <v>1011</v>
      </c>
      <c r="O8" t="s">
        <v>606</v>
      </c>
      <c r="P8" t="s">
        <v>606</v>
      </c>
      <c r="Q8">
        <v>1</v>
      </c>
      <c r="W8">
        <v>0</v>
      </c>
      <c r="X8">
        <v>1544661785</v>
      </c>
      <c r="Y8">
        <v>7.3709999999999987</v>
      </c>
      <c r="AA8">
        <v>0</v>
      </c>
      <c r="AB8">
        <v>42.16</v>
      </c>
      <c r="AC8">
        <v>0</v>
      </c>
      <c r="AD8">
        <v>0</v>
      </c>
      <c r="AE8">
        <v>0</v>
      </c>
      <c r="AF8">
        <v>6.9</v>
      </c>
      <c r="AG8">
        <v>0</v>
      </c>
      <c r="AH8">
        <v>0</v>
      </c>
      <c r="AI8">
        <v>1</v>
      </c>
      <c r="AJ8">
        <v>6.11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1069</v>
      </c>
      <c r="AT8">
        <v>10.53</v>
      </c>
      <c r="AU8" t="s">
        <v>1098</v>
      </c>
      <c r="AV8">
        <v>0</v>
      </c>
      <c r="AW8">
        <v>2</v>
      </c>
      <c r="AX8">
        <v>27906586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 ca="1">Y8*Source!I29</f>
        <v>2.6933633999999995</v>
      </c>
      <c r="CY8">
        <f>AB8</f>
        <v>42.16</v>
      </c>
      <c r="CZ8">
        <f>AF8</f>
        <v>6.9</v>
      </c>
      <c r="DA8">
        <f>AJ8</f>
        <v>6.11</v>
      </c>
      <c r="DB8">
        <f>ROUND((ROUND(AT8*CZ8,2)*0.7),2)</f>
        <v>50.86</v>
      </c>
      <c r="DC8">
        <f>ROUND((ROUND(AT8*AG8,2)*0.7),2)</f>
        <v>0</v>
      </c>
    </row>
    <row r="9" spans="1:107">
      <c r="A9">
        <f ca="1">ROW(Source!A29)</f>
        <v>29</v>
      </c>
      <c r="B9">
        <v>27906248</v>
      </c>
      <c r="C9">
        <v>27906564</v>
      </c>
      <c r="D9">
        <v>25231607</v>
      </c>
      <c r="E9">
        <v>1</v>
      </c>
      <c r="F9">
        <v>1</v>
      </c>
      <c r="G9">
        <v>1</v>
      </c>
      <c r="H9">
        <v>2</v>
      </c>
      <c r="I9" t="s">
        <v>603</v>
      </c>
      <c r="J9" t="s">
        <v>604</v>
      </c>
      <c r="K9" t="s">
        <v>605</v>
      </c>
      <c r="L9">
        <v>1368</v>
      </c>
      <c r="N9">
        <v>1011</v>
      </c>
      <c r="O9" t="s">
        <v>606</v>
      </c>
      <c r="P9" t="s">
        <v>606</v>
      </c>
      <c r="Q9">
        <v>1</v>
      </c>
      <c r="W9">
        <v>0</v>
      </c>
      <c r="X9">
        <v>1372534845</v>
      </c>
      <c r="Y9">
        <v>0.13299999999999998</v>
      </c>
      <c r="AA9">
        <v>0</v>
      </c>
      <c r="AB9">
        <v>401.49</v>
      </c>
      <c r="AC9">
        <v>11.6</v>
      </c>
      <c r="AD9">
        <v>0</v>
      </c>
      <c r="AE9">
        <v>0</v>
      </c>
      <c r="AF9">
        <v>65.709999999999994</v>
      </c>
      <c r="AG9">
        <v>11.6</v>
      </c>
      <c r="AH9">
        <v>0</v>
      </c>
      <c r="AI9">
        <v>1</v>
      </c>
      <c r="AJ9">
        <v>6.11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1069</v>
      </c>
      <c r="AT9">
        <v>0.19</v>
      </c>
      <c r="AU9" t="s">
        <v>1098</v>
      </c>
      <c r="AV9">
        <v>0</v>
      </c>
      <c r="AW9">
        <v>2</v>
      </c>
      <c r="AX9">
        <v>27906587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 ca="1">Y9*Source!I29</f>
        <v>4.8598199999999994E-2</v>
      </c>
      <c r="CY9">
        <f>AB9</f>
        <v>401.49</v>
      </c>
      <c r="CZ9">
        <f>AF9</f>
        <v>65.709999999999994</v>
      </c>
      <c r="DA9">
        <f>AJ9</f>
        <v>6.11</v>
      </c>
      <c r="DB9">
        <f>ROUND((ROUND(AT9*CZ9,2)*0.7),2)</f>
        <v>8.74</v>
      </c>
      <c r="DC9">
        <f>ROUND((ROUND(AT9*AG9,2)*0.7),2)</f>
        <v>1.54</v>
      </c>
    </row>
    <row r="10" spans="1:107">
      <c r="A10">
        <f ca="1">ROW(Source!A29)</f>
        <v>29</v>
      </c>
      <c r="B10">
        <v>27906248</v>
      </c>
      <c r="C10">
        <v>27906564</v>
      </c>
      <c r="D10">
        <v>25231842</v>
      </c>
      <c r="E10">
        <v>1</v>
      </c>
      <c r="F10">
        <v>1</v>
      </c>
      <c r="G10">
        <v>1</v>
      </c>
      <c r="H10">
        <v>2</v>
      </c>
      <c r="I10" t="s">
        <v>618</v>
      </c>
      <c r="J10" t="s">
        <v>619</v>
      </c>
      <c r="K10" t="s">
        <v>620</v>
      </c>
      <c r="L10">
        <v>1368</v>
      </c>
      <c r="N10">
        <v>1011</v>
      </c>
      <c r="O10" t="s">
        <v>606</v>
      </c>
      <c r="P10" t="s">
        <v>606</v>
      </c>
      <c r="Q10">
        <v>1</v>
      </c>
      <c r="W10">
        <v>0</v>
      </c>
      <c r="X10">
        <v>792402865</v>
      </c>
      <c r="Y10">
        <v>1.302</v>
      </c>
      <c r="AA10">
        <v>0</v>
      </c>
      <c r="AB10">
        <v>7.33</v>
      </c>
      <c r="AC10">
        <v>0</v>
      </c>
      <c r="AD10">
        <v>0</v>
      </c>
      <c r="AE10">
        <v>0</v>
      </c>
      <c r="AF10">
        <v>1.2</v>
      </c>
      <c r="AG10">
        <v>0</v>
      </c>
      <c r="AH10">
        <v>0</v>
      </c>
      <c r="AI10">
        <v>1</v>
      </c>
      <c r="AJ10">
        <v>6.11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1069</v>
      </c>
      <c r="AT10">
        <v>1.86</v>
      </c>
      <c r="AU10" t="s">
        <v>1098</v>
      </c>
      <c r="AV10">
        <v>0</v>
      </c>
      <c r="AW10">
        <v>2</v>
      </c>
      <c r="AX10">
        <v>27906588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 ca="1">Y10*Source!I29</f>
        <v>0.47575080000000003</v>
      </c>
      <c r="CY10">
        <f>AB10</f>
        <v>7.33</v>
      </c>
      <c r="CZ10">
        <f>AF10</f>
        <v>1.2</v>
      </c>
      <c r="DA10">
        <f>AJ10</f>
        <v>6.11</v>
      </c>
      <c r="DB10">
        <f>ROUND((ROUND(AT10*CZ10,2)*0.7),2)</f>
        <v>1.56</v>
      </c>
      <c r="DC10">
        <f>ROUND((ROUND(AT10*AG10,2)*0.7),2)</f>
        <v>0</v>
      </c>
    </row>
    <row r="11" spans="1:107">
      <c r="A11">
        <f ca="1">ROW(Source!A29)</f>
        <v>29</v>
      </c>
      <c r="B11">
        <v>27906248</v>
      </c>
      <c r="C11">
        <v>27906564</v>
      </c>
      <c r="D11">
        <v>25231889</v>
      </c>
      <c r="E11">
        <v>1</v>
      </c>
      <c r="F11">
        <v>1</v>
      </c>
      <c r="G11">
        <v>1</v>
      </c>
      <c r="H11">
        <v>2</v>
      </c>
      <c r="I11" t="s">
        <v>621</v>
      </c>
      <c r="J11" t="s">
        <v>622</v>
      </c>
      <c r="K11" t="s">
        <v>623</v>
      </c>
      <c r="L11">
        <v>1368</v>
      </c>
      <c r="N11">
        <v>1011</v>
      </c>
      <c r="O11" t="s">
        <v>606</v>
      </c>
      <c r="P11" t="s">
        <v>606</v>
      </c>
      <c r="Q11">
        <v>1</v>
      </c>
      <c r="W11">
        <v>0</v>
      </c>
      <c r="X11">
        <v>1323835807</v>
      </c>
      <c r="Y11">
        <v>1.4209999999999998</v>
      </c>
      <c r="AA11">
        <v>0</v>
      </c>
      <c r="AB11">
        <v>75.209999999999994</v>
      </c>
      <c r="AC11">
        <v>0</v>
      </c>
      <c r="AD11">
        <v>0</v>
      </c>
      <c r="AE11">
        <v>0</v>
      </c>
      <c r="AF11">
        <v>12.31</v>
      </c>
      <c r="AG11">
        <v>0</v>
      </c>
      <c r="AH11">
        <v>0</v>
      </c>
      <c r="AI11">
        <v>1</v>
      </c>
      <c r="AJ11">
        <v>6.11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1069</v>
      </c>
      <c r="AT11">
        <v>2.0299999999999998</v>
      </c>
      <c r="AU11" t="s">
        <v>1098</v>
      </c>
      <c r="AV11">
        <v>0</v>
      </c>
      <c r="AW11">
        <v>2</v>
      </c>
      <c r="AX11">
        <v>27906589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 ca="1">Y11*Source!I29</f>
        <v>0.51923339999999996</v>
      </c>
      <c r="CY11">
        <f>AB11</f>
        <v>75.209999999999994</v>
      </c>
      <c r="CZ11">
        <f>AF11</f>
        <v>12.31</v>
      </c>
      <c r="DA11">
        <f>AJ11</f>
        <v>6.11</v>
      </c>
      <c r="DB11">
        <f>ROUND((ROUND(AT11*CZ11,2)*0.7),2)</f>
        <v>17.489999999999998</v>
      </c>
      <c r="DC11">
        <f>ROUND((ROUND(AT11*AG11,2)*0.7),2)</f>
        <v>0</v>
      </c>
    </row>
    <row r="12" spans="1:107">
      <c r="A12">
        <f ca="1">ROW(Source!A29)</f>
        <v>29</v>
      </c>
      <c r="B12">
        <v>27906248</v>
      </c>
      <c r="C12">
        <v>27906564</v>
      </c>
      <c r="D12">
        <v>25148328</v>
      </c>
      <c r="E12">
        <v>1</v>
      </c>
      <c r="F12">
        <v>1</v>
      </c>
      <c r="G12">
        <v>1</v>
      </c>
      <c r="H12">
        <v>3</v>
      </c>
      <c r="I12" t="s">
        <v>624</v>
      </c>
      <c r="J12" t="s">
        <v>625</v>
      </c>
      <c r="K12" t="s">
        <v>626</v>
      </c>
      <c r="L12">
        <v>1339</v>
      </c>
      <c r="N12">
        <v>1007</v>
      </c>
      <c r="O12" t="s">
        <v>1325</v>
      </c>
      <c r="P12" t="s">
        <v>1325</v>
      </c>
      <c r="Q12">
        <v>1</v>
      </c>
      <c r="W12">
        <v>0</v>
      </c>
      <c r="X12">
        <v>1262771840</v>
      </c>
      <c r="Y12">
        <v>0</v>
      </c>
      <c r="AA12">
        <v>38</v>
      </c>
      <c r="AB12">
        <v>0</v>
      </c>
      <c r="AC12">
        <v>0</v>
      </c>
      <c r="AD12">
        <v>0</v>
      </c>
      <c r="AE12">
        <v>6.22</v>
      </c>
      <c r="AF12">
        <v>0</v>
      </c>
      <c r="AG12">
        <v>0</v>
      </c>
      <c r="AH12">
        <v>0</v>
      </c>
      <c r="AI12">
        <v>6.11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1069</v>
      </c>
      <c r="AT12">
        <v>1.5</v>
      </c>
      <c r="AU12" t="s">
        <v>1097</v>
      </c>
      <c r="AV12">
        <v>0</v>
      </c>
      <c r="AW12">
        <v>2</v>
      </c>
      <c r="AX12">
        <v>27906590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 ca="1">Y12*Source!I29</f>
        <v>0</v>
      </c>
      <c r="CY12">
        <f t="shared" ref="CY12:CY22" si="0">AA12</f>
        <v>38</v>
      </c>
      <c r="CZ12">
        <f t="shared" ref="CZ12:CZ22" si="1">AE12</f>
        <v>6.22</v>
      </c>
      <c r="DA12">
        <f t="shared" ref="DA12:DA22" si="2">AI12</f>
        <v>6.11</v>
      </c>
      <c r="DB12">
        <f t="shared" ref="DB12:DB22" si="3">ROUND((ROUND(AT12*CZ12,2)*0),2)</f>
        <v>0</v>
      </c>
      <c r="DC12">
        <f t="shared" ref="DC12:DC22" si="4">ROUND((ROUND(AT12*AG12,2)*0),2)</f>
        <v>0</v>
      </c>
    </row>
    <row r="13" spans="1:107">
      <c r="A13">
        <f ca="1">ROW(Source!A29)</f>
        <v>29</v>
      </c>
      <c r="B13">
        <v>27906248</v>
      </c>
      <c r="C13">
        <v>27906564</v>
      </c>
      <c r="D13">
        <v>25148335</v>
      </c>
      <c r="E13">
        <v>1</v>
      </c>
      <c r="F13">
        <v>1</v>
      </c>
      <c r="G13">
        <v>1</v>
      </c>
      <c r="H13">
        <v>3</v>
      </c>
      <c r="I13" t="s">
        <v>627</v>
      </c>
      <c r="J13" t="s">
        <v>628</v>
      </c>
      <c r="K13" t="s">
        <v>629</v>
      </c>
      <c r="L13">
        <v>1346</v>
      </c>
      <c r="N13">
        <v>1009</v>
      </c>
      <c r="O13" t="s">
        <v>1216</v>
      </c>
      <c r="P13" t="s">
        <v>1216</v>
      </c>
      <c r="Q13">
        <v>1</v>
      </c>
      <c r="W13">
        <v>0</v>
      </c>
      <c r="X13">
        <v>1721895514</v>
      </c>
      <c r="Y13">
        <v>0</v>
      </c>
      <c r="AA13">
        <v>37.21</v>
      </c>
      <c r="AB13">
        <v>0</v>
      </c>
      <c r="AC13">
        <v>0</v>
      </c>
      <c r="AD13">
        <v>0</v>
      </c>
      <c r="AE13">
        <v>6.09</v>
      </c>
      <c r="AF13">
        <v>0</v>
      </c>
      <c r="AG13">
        <v>0</v>
      </c>
      <c r="AH13">
        <v>0</v>
      </c>
      <c r="AI13">
        <v>6.11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1069</v>
      </c>
      <c r="AT13">
        <v>0.45</v>
      </c>
      <c r="AU13" t="s">
        <v>1097</v>
      </c>
      <c r="AV13">
        <v>0</v>
      </c>
      <c r="AW13">
        <v>2</v>
      </c>
      <c r="AX13">
        <v>27906591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 ca="1">Y13*Source!I29</f>
        <v>0</v>
      </c>
      <c r="CY13">
        <f t="shared" si="0"/>
        <v>37.21</v>
      </c>
      <c r="CZ13">
        <f t="shared" si="1"/>
        <v>6.09</v>
      </c>
      <c r="DA13">
        <f t="shared" si="2"/>
        <v>6.11</v>
      </c>
      <c r="DB13">
        <f t="shared" si="3"/>
        <v>0</v>
      </c>
      <c r="DC13">
        <f t="shared" si="4"/>
        <v>0</v>
      </c>
    </row>
    <row r="14" spans="1:107">
      <c r="A14">
        <f ca="1">ROW(Source!A29)</f>
        <v>29</v>
      </c>
      <c r="B14">
        <v>27906248</v>
      </c>
      <c r="C14">
        <v>27906564</v>
      </c>
      <c r="D14">
        <v>25151428</v>
      </c>
      <c r="E14">
        <v>1</v>
      </c>
      <c r="F14">
        <v>1</v>
      </c>
      <c r="G14">
        <v>1</v>
      </c>
      <c r="H14">
        <v>3</v>
      </c>
      <c r="I14" t="s">
        <v>630</v>
      </c>
      <c r="J14" t="s">
        <v>631</v>
      </c>
      <c r="K14" t="s">
        <v>632</v>
      </c>
      <c r="L14">
        <v>1348</v>
      </c>
      <c r="N14">
        <v>1009</v>
      </c>
      <c r="O14" t="s">
        <v>1094</v>
      </c>
      <c r="P14" t="s">
        <v>1094</v>
      </c>
      <c r="Q14">
        <v>1000</v>
      </c>
      <c r="W14">
        <v>0</v>
      </c>
      <c r="X14">
        <v>1225357214</v>
      </c>
      <c r="Y14">
        <v>0</v>
      </c>
      <c r="AA14">
        <v>65676.39</v>
      </c>
      <c r="AB14">
        <v>0</v>
      </c>
      <c r="AC14">
        <v>0</v>
      </c>
      <c r="AD14">
        <v>0</v>
      </c>
      <c r="AE14">
        <v>10749</v>
      </c>
      <c r="AF14">
        <v>0</v>
      </c>
      <c r="AG14">
        <v>0</v>
      </c>
      <c r="AH14">
        <v>0</v>
      </c>
      <c r="AI14">
        <v>6.11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1069</v>
      </c>
      <c r="AT14">
        <v>1.4E-3</v>
      </c>
      <c r="AU14" t="s">
        <v>1097</v>
      </c>
      <c r="AV14">
        <v>0</v>
      </c>
      <c r="AW14">
        <v>2</v>
      </c>
      <c r="AX14">
        <v>27906592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 ca="1">Y14*Source!I29</f>
        <v>0</v>
      </c>
      <c r="CY14">
        <f t="shared" si="0"/>
        <v>65676.39</v>
      </c>
      <c r="CZ14">
        <f t="shared" si="1"/>
        <v>10749</v>
      </c>
      <c r="DA14">
        <f t="shared" si="2"/>
        <v>6.11</v>
      </c>
      <c r="DB14">
        <f t="shared" si="3"/>
        <v>0</v>
      </c>
      <c r="DC14">
        <f t="shared" si="4"/>
        <v>0</v>
      </c>
    </row>
    <row r="15" spans="1:107">
      <c r="A15">
        <f ca="1">ROW(Source!A29)</f>
        <v>29</v>
      </c>
      <c r="B15">
        <v>27906248</v>
      </c>
      <c r="C15">
        <v>27906564</v>
      </c>
      <c r="D15">
        <v>25152615</v>
      </c>
      <c r="E15">
        <v>1</v>
      </c>
      <c r="F15">
        <v>1</v>
      </c>
      <c r="G15">
        <v>1</v>
      </c>
      <c r="H15">
        <v>3</v>
      </c>
      <c r="I15" t="s">
        <v>633</v>
      </c>
      <c r="J15" t="s">
        <v>634</v>
      </c>
      <c r="K15" t="s">
        <v>635</v>
      </c>
      <c r="L15">
        <v>1348</v>
      </c>
      <c r="N15">
        <v>1009</v>
      </c>
      <c r="O15" t="s">
        <v>1094</v>
      </c>
      <c r="P15" t="s">
        <v>1094</v>
      </c>
      <c r="Q15">
        <v>1000</v>
      </c>
      <c r="W15">
        <v>0</v>
      </c>
      <c r="X15">
        <v>-437906794</v>
      </c>
      <c r="Y15">
        <v>0</v>
      </c>
      <c r="AA15">
        <v>55234.46</v>
      </c>
      <c r="AB15">
        <v>0</v>
      </c>
      <c r="AC15">
        <v>0</v>
      </c>
      <c r="AD15">
        <v>0</v>
      </c>
      <c r="AE15">
        <v>9040.01</v>
      </c>
      <c r="AF15">
        <v>0</v>
      </c>
      <c r="AG15">
        <v>0</v>
      </c>
      <c r="AH15">
        <v>0</v>
      </c>
      <c r="AI15">
        <v>6.11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1069</v>
      </c>
      <c r="AT15">
        <v>3.3E-3</v>
      </c>
      <c r="AU15" t="s">
        <v>1097</v>
      </c>
      <c r="AV15">
        <v>0</v>
      </c>
      <c r="AW15">
        <v>2</v>
      </c>
      <c r="AX15">
        <v>27906593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 ca="1">Y15*Source!I29</f>
        <v>0</v>
      </c>
      <c r="CY15">
        <f t="shared" si="0"/>
        <v>55234.46</v>
      </c>
      <c r="CZ15">
        <f t="shared" si="1"/>
        <v>9040.01</v>
      </c>
      <c r="DA15">
        <f t="shared" si="2"/>
        <v>6.11</v>
      </c>
      <c r="DB15">
        <f t="shared" si="3"/>
        <v>0</v>
      </c>
      <c r="DC15">
        <f t="shared" si="4"/>
        <v>0</v>
      </c>
    </row>
    <row r="16" spans="1:107">
      <c r="A16">
        <f ca="1">ROW(Source!A29)</f>
        <v>29</v>
      </c>
      <c r="B16">
        <v>27906248</v>
      </c>
      <c r="C16">
        <v>27906564</v>
      </c>
      <c r="D16">
        <v>25152713</v>
      </c>
      <c r="E16">
        <v>1</v>
      </c>
      <c r="F16">
        <v>1</v>
      </c>
      <c r="G16">
        <v>1</v>
      </c>
      <c r="H16">
        <v>3</v>
      </c>
      <c r="I16" t="s">
        <v>159</v>
      </c>
      <c r="J16" t="s">
        <v>161</v>
      </c>
      <c r="K16" t="s">
        <v>160</v>
      </c>
      <c r="L16">
        <v>1348</v>
      </c>
      <c r="N16">
        <v>1009</v>
      </c>
      <c r="O16" t="s">
        <v>1094</v>
      </c>
      <c r="P16" t="s">
        <v>1094</v>
      </c>
      <c r="Q16">
        <v>1000</v>
      </c>
      <c r="W16">
        <v>0</v>
      </c>
      <c r="X16">
        <v>1174701286</v>
      </c>
      <c r="Y16">
        <v>0</v>
      </c>
      <c r="AA16">
        <v>73185.58</v>
      </c>
      <c r="AB16">
        <v>0</v>
      </c>
      <c r="AC16">
        <v>0</v>
      </c>
      <c r="AD16">
        <v>0</v>
      </c>
      <c r="AE16">
        <v>11978</v>
      </c>
      <c r="AF16">
        <v>0</v>
      </c>
      <c r="AG16">
        <v>0</v>
      </c>
      <c r="AH16">
        <v>0</v>
      </c>
      <c r="AI16">
        <v>6.11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1069</v>
      </c>
      <c r="AT16">
        <v>1.0000000000000001E-5</v>
      </c>
      <c r="AU16" t="s">
        <v>1097</v>
      </c>
      <c r="AV16">
        <v>0</v>
      </c>
      <c r="AW16">
        <v>2</v>
      </c>
      <c r="AX16">
        <v>27906594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 ca="1">Y16*Source!I29</f>
        <v>0</v>
      </c>
      <c r="CY16">
        <f t="shared" si="0"/>
        <v>73185.58</v>
      </c>
      <c r="CZ16">
        <f t="shared" si="1"/>
        <v>11978</v>
      </c>
      <c r="DA16">
        <f t="shared" si="2"/>
        <v>6.11</v>
      </c>
      <c r="DB16">
        <f t="shared" si="3"/>
        <v>0</v>
      </c>
      <c r="DC16">
        <f t="shared" si="4"/>
        <v>0</v>
      </c>
    </row>
    <row r="17" spans="1:107">
      <c r="A17">
        <f ca="1">ROW(Source!A29)</f>
        <v>29</v>
      </c>
      <c r="B17">
        <v>27906248</v>
      </c>
      <c r="C17">
        <v>27906564</v>
      </c>
      <c r="D17">
        <v>25153693</v>
      </c>
      <c r="E17">
        <v>1</v>
      </c>
      <c r="F17">
        <v>1</v>
      </c>
      <c r="G17">
        <v>1</v>
      </c>
      <c r="H17">
        <v>3</v>
      </c>
      <c r="I17" t="s">
        <v>636</v>
      </c>
      <c r="J17" t="s">
        <v>637</v>
      </c>
      <c r="K17" t="s">
        <v>638</v>
      </c>
      <c r="L17">
        <v>1348</v>
      </c>
      <c r="N17">
        <v>1009</v>
      </c>
      <c r="O17" t="s">
        <v>1094</v>
      </c>
      <c r="P17" t="s">
        <v>1094</v>
      </c>
      <c r="Q17">
        <v>1000</v>
      </c>
      <c r="W17">
        <v>0</v>
      </c>
      <c r="X17">
        <v>-2116243625</v>
      </c>
      <c r="Y17">
        <v>0</v>
      </c>
      <c r="AA17">
        <v>231569</v>
      </c>
      <c r="AB17">
        <v>0</v>
      </c>
      <c r="AC17">
        <v>0</v>
      </c>
      <c r="AD17">
        <v>0</v>
      </c>
      <c r="AE17">
        <v>37900</v>
      </c>
      <c r="AF17">
        <v>0</v>
      </c>
      <c r="AG17">
        <v>0</v>
      </c>
      <c r="AH17">
        <v>0</v>
      </c>
      <c r="AI17">
        <v>6.11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1069</v>
      </c>
      <c r="AT17">
        <v>1E-4</v>
      </c>
      <c r="AU17" t="s">
        <v>1097</v>
      </c>
      <c r="AV17">
        <v>0</v>
      </c>
      <c r="AW17">
        <v>2</v>
      </c>
      <c r="AX17">
        <v>27906595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 ca="1">Y17*Source!I29</f>
        <v>0</v>
      </c>
      <c r="CY17">
        <f t="shared" si="0"/>
        <v>231569</v>
      </c>
      <c r="CZ17">
        <f t="shared" si="1"/>
        <v>37900</v>
      </c>
      <c r="DA17">
        <f t="shared" si="2"/>
        <v>6.11</v>
      </c>
      <c r="DB17">
        <f t="shared" si="3"/>
        <v>0</v>
      </c>
      <c r="DC17">
        <f t="shared" si="4"/>
        <v>0</v>
      </c>
    </row>
    <row r="18" spans="1:107">
      <c r="A18">
        <f ca="1">ROW(Source!A29)</f>
        <v>29</v>
      </c>
      <c r="B18">
        <v>27906248</v>
      </c>
      <c r="C18">
        <v>27906564</v>
      </c>
      <c r="D18">
        <v>25173443</v>
      </c>
      <c r="E18">
        <v>1</v>
      </c>
      <c r="F18">
        <v>1</v>
      </c>
      <c r="G18">
        <v>1</v>
      </c>
      <c r="H18">
        <v>3</v>
      </c>
      <c r="I18" t="s">
        <v>639</v>
      </c>
      <c r="J18" t="s">
        <v>640</v>
      </c>
      <c r="K18" t="s">
        <v>641</v>
      </c>
      <c r="L18">
        <v>1302</v>
      </c>
      <c r="N18">
        <v>1003</v>
      </c>
      <c r="O18" t="s">
        <v>1372</v>
      </c>
      <c r="P18" t="s">
        <v>1372</v>
      </c>
      <c r="Q18">
        <v>10</v>
      </c>
      <c r="W18">
        <v>0</v>
      </c>
      <c r="X18">
        <v>-1640127157</v>
      </c>
      <c r="Y18">
        <v>0</v>
      </c>
      <c r="AA18">
        <v>306.97000000000003</v>
      </c>
      <c r="AB18">
        <v>0</v>
      </c>
      <c r="AC18">
        <v>0</v>
      </c>
      <c r="AD18">
        <v>0</v>
      </c>
      <c r="AE18">
        <v>50.24</v>
      </c>
      <c r="AF18">
        <v>0</v>
      </c>
      <c r="AG18">
        <v>0</v>
      </c>
      <c r="AH18">
        <v>0</v>
      </c>
      <c r="AI18">
        <v>6.11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1069</v>
      </c>
      <c r="AT18">
        <v>1.8700000000000001E-2</v>
      </c>
      <c r="AU18" t="s">
        <v>1097</v>
      </c>
      <c r="AV18">
        <v>0</v>
      </c>
      <c r="AW18">
        <v>2</v>
      </c>
      <c r="AX18">
        <v>27906597</v>
      </c>
      <c r="AY18">
        <v>1</v>
      </c>
      <c r="AZ18">
        <v>0</v>
      </c>
      <c r="BA18">
        <v>21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 ca="1">Y18*Source!I29</f>
        <v>0</v>
      </c>
      <c r="CY18">
        <f t="shared" si="0"/>
        <v>306.97000000000003</v>
      </c>
      <c r="CZ18">
        <f t="shared" si="1"/>
        <v>50.24</v>
      </c>
      <c r="DA18">
        <f t="shared" si="2"/>
        <v>6.11</v>
      </c>
      <c r="DB18">
        <f t="shared" si="3"/>
        <v>0</v>
      </c>
      <c r="DC18">
        <f t="shared" si="4"/>
        <v>0</v>
      </c>
    </row>
    <row r="19" spans="1:107">
      <c r="A19">
        <f ca="1">ROW(Source!A29)</f>
        <v>29</v>
      </c>
      <c r="B19">
        <v>27906248</v>
      </c>
      <c r="C19">
        <v>27906564</v>
      </c>
      <c r="D19">
        <v>25173801</v>
      </c>
      <c r="E19">
        <v>1</v>
      </c>
      <c r="F19">
        <v>1</v>
      </c>
      <c r="G19">
        <v>1</v>
      </c>
      <c r="H19">
        <v>3</v>
      </c>
      <c r="I19" t="s">
        <v>642</v>
      </c>
      <c r="J19" t="s">
        <v>643</v>
      </c>
      <c r="K19" t="s">
        <v>644</v>
      </c>
      <c r="L19">
        <v>1348</v>
      </c>
      <c r="N19">
        <v>1009</v>
      </c>
      <c r="O19" t="s">
        <v>1094</v>
      </c>
      <c r="P19" t="s">
        <v>1094</v>
      </c>
      <c r="Q19">
        <v>1000</v>
      </c>
      <c r="W19">
        <v>0</v>
      </c>
      <c r="X19">
        <v>-1396314973</v>
      </c>
      <c r="Y19">
        <v>0</v>
      </c>
      <c r="AA19">
        <v>27221.27</v>
      </c>
      <c r="AB19">
        <v>0</v>
      </c>
      <c r="AC19">
        <v>0</v>
      </c>
      <c r="AD19">
        <v>0</v>
      </c>
      <c r="AE19">
        <v>4455.2</v>
      </c>
      <c r="AF19">
        <v>0</v>
      </c>
      <c r="AG19">
        <v>0</v>
      </c>
      <c r="AH19">
        <v>0</v>
      </c>
      <c r="AI19">
        <v>6.11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1069</v>
      </c>
      <c r="AT19">
        <v>3.0000000000000001E-5</v>
      </c>
      <c r="AU19" t="s">
        <v>1097</v>
      </c>
      <c r="AV19">
        <v>0</v>
      </c>
      <c r="AW19">
        <v>2</v>
      </c>
      <c r="AX19">
        <v>27906598</v>
      </c>
      <c r="AY19">
        <v>1</v>
      </c>
      <c r="AZ19">
        <v>0</v>
      </c>
      <c r="BA19">
        <v>22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 ca="1">Y19*Source!I29</f>
        <v>0</v>
      </c>
      <c r="CY19">
        <f t="shared" si="0"/>
        <v>27221.27</v>
      </c>
      <c r="CZ19">
        <f t="shared" si="1"/>
        <v>4455.2</v>
      </c>
      <c r="DA19">
        <f t="shared" si="2"/>
        <v>6.11</v>
      </c>
      <c r="DB19">
        <f t="shared" si="3"/>
        <v>0</v>
      </c>
      <c r="DC19">
        <f t="shared" si="4"/>
        <v>0</v>
      </c>
    </row>
    <row r="20" spans="1:107">
      <c r="A20">
        <f ca="1">ROW(Source!A29)</f>
        <v>29</v>
      </c>
      <c r="B20">
        <v>27906248</v>
      </c>
      <c r="C20">
        <v>27906564</v>
      </c>
      <c r="D20">
        <v>25174560</v>
      </c>
      <c r="E20">
        <v>1</v>
      </c>
      <c r="F20">
        <v>1</v>
      </c>
      <c r="G20">
        <v>1</v>
      </c>
      <c r="H20">
        <v>3</v>
      </c>
      <c r="I20" t="s">
        <v>645</v>
      </c>
      <c r="J20" t="s">
        <v>646</v>
      </c>
      <c r="K20" t="s">
        <v>647</v>
      </c>
      <c r="L20">
        <v>1348</v>
      </c>
      <c r="N20">
        <v>1009</v>
      </c>
      <c r="O20" t="s">
        <v>1094</v>
      </c>
      <c r="P20" t="s">
        <v>1094</v>
      </c>
      <c r="Q20">
        <v>1000</v>
      </c>
      <c r="W20">
        <v>0</v>
      </c>
      <c r="X20">
        <v>900832145</v>
      </c>
      <c r="Y20">
        <v>0</v>
      </c>
      <c r="AA20">
        <v>30061.200000000001</v>
      </c>
      <c r="AB20">
        <v>0</v>
      </c>
      <c r="AC20">
        <v>0</v>
      </c>
      <c r="AD20">
        <v>0</v>
      </c>
      <c r="AE20">
        <v>4920</v>
      </c>
      <c r="AF20">
        <v>0</v>
      </c>
      <c r="AG20">
        <v>0</v>
      </c>
      <c r="AH20">
        <v>0</v>
      </c>
      <c r="AI20">
        <v>6.11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1069</v>
      </c>
      <c r="AT20">
        <v>1.9400000000000001E-3</v>
      </c>
      <c r="AU20" t="s">
        <v>1097</v>
      </c>
      <c r="AV20">
        <v>0</v>
      </c>
      <c r="AW20">
        <v>2</v>
      </c>
      <c r="AX20">
        <v>27906599</v>
      </c>
      <c r="AY20">
        <v>1</v>
      </c>
      <c r="AZ20">
        <v>0</v>
      </c>
      <c r="BA20">
        <v>23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 ca="1">Y20*Source!I29</f>
        <v>0</v>
      </c>
      <c r="CY20">
        <f t="shared" si="0"/>
        <v>30061.200000000001</v>
      </c>
      <c r="CZ20">
        <f t="shared" si="1"/>
        <v>4920</v>
      </c>
      <c r="DA20">
        <f t="shared" si="2"/>
        <v>6.11</v>
      </c>
      <c r="DB20">
        <f t="shared" si="3"/>
        <v>0</v>
      </c>
      <c r="DC20">
        <f t="shared" si="4"/>
        <v>0</v>
      </c>
    </row>
    <row r="21" spans="1:107">
      <c r="A21">
        <f ca="1">ROW(Source!A29)</f>
        <v>29</v>
      </c>
      <c r="B21">
        <v>27906248</v>
      </c>
      <c r="C21">
        <v>27906564</v>
      </c>
      <c r="D21">
        <v>25186091</v>
      </c>
      <c r="E21">
        <v>1</v>
      </c>
      <c r="F21">
        <v>1</v>
      </c>
      <c r="G21">
        <v>1</v>
      </c>
      <c r="H21">
        <v>3</v>
      </c>
      <c r="I21" t="s">
        <v>648</v>
      </c>
      <c r="J21" t="s">
        <v>649</v>
      </c>
      <c r="K21" t="s">
        <v>650</v>
      </c>
      <c r="L21">
        <v>1348</v>
      </c>
      <c r="N21">
        <v>1009</v>
      </c>
      <c r="O21" t="s">
        <v>1094</v>
      </c>
      <c r="P21" t="s">
        <v>1094</v>
      </c>
      <c r="Q21">
        <v>1000</v>
      </c>
      <c r="W21">
        <v>0</v>
      </c>
      <c r="X21">
        <v>-1655298345</v>
      </c>
      <c r="Y21">
        <v>0</v>
      </c>
      <c r="AA21">
        <v>95438.2</v>
      </c>
      <c r="AB21">
        <v>0</v>
      </c>
      <c r="AC21">
        <v>0</v>
      </c>
      <c r="AD21">
        <v>0</v>
      </c>
      <c r="AE21">
        <v>15620</v>
      </c>
      <c r="AF21">
        <v>0</v>
      </c>
      <c r="AG21">
        <v>0</v>
      </c>
      <c r="AH21">
        <v>0</v>
      </c>
      <c r="AI21">
        <v>6.11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1069</v>
      </c>
      <c r="AT21">
        <v>3.1E-4</v>
      </c>
      <c r="AU21" t="s">
        <v>1097</v>
      </c>
      <c r="AV21">
        <v>0</v>
      </c>
      <c r="AW21">
        <v>2</v>
      </c>
      <c r="AX21">
        <v>27906600</v>
      </c>
      <c r="AY21">
        <v>1</v>
      </c>
      <c r="AZ21">
        <v>0</v>
      </c>
      <c r="BA21">
        <v>24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 ca="1">Y21*Source!I29</f>
        <v>0</v>
      </c>
      <c r="CY21">
        <f t="shared" si="0"/>
        <v>95438.2</v>
      </c>
      <c r="CZ21">
        <f t="shared" si="1"/>
        <v>15620</v>
      </c>
      <c r="DA21">
        <f t="shared" si="2"/>
        <v>6.11</v>
      </c>
      <c r="DB21">
        <f t="shared" si="3"/>
        <v>0</v>
      </c>
      <c r="DC21">
        <f t="shared" si="4"/>
        <v>0</v>
      </c>
    </row>
    <row r="22" spans="1:107">
      <c r="A22">
        <f ca="1">ROW(Source!A29)</f>
        <v>29</v>
      </c>
      <c r="B22">
        <v>27906248</v>
      </c>
      <c r="C22">
        <v>27906564</v>
      </c>
      <c r="D22">
        <v>25187286</v>
      </c>
      <c r="E22">
        <v>1</v>
      </c>
      <c r="F22">
        <v>1</v>
      </c>
      <c r="G22">
        <v>1</v>
      </c>
      <c r="H22">
        <v>3</v>
      </c>
      <c r="I22" t="s">
        <v>651</v>
      </c>
      <c r="J22" t="s">
        <v>652</v>
      </c>
      <c r="K22" t="s">
        <v>653</v>
      </c>
      <c r="L22">
        <v>1348</v>
      </c>
      <c r="N22">
        <v>1009</v>
      </c>
      <c r="O22" t="s">
        <v>1094</v>
      </c>
      <c r="P22" t="s">
        <v>1094</v>
      </c>
      <c r="Q22">
        <v>1000</v>
      </c>
      <c r="W22">
        <v>0</v>
      </c>
      <c r="X22">
        <v>-639604785</v>
      </c>
      <c r="Y22">
        <v>0</v>
      </c>
      <c r="AA22">
        <v>57556.2</v>
      </c>
      <c r="AB22">
        <v>0</v>
      </c>
      <c r="AC22">
        <v>0</v>
      </c>
      <c r="AD22">
        <v>0</v>
      </c>
      <c r="AE22">
        <v>9420</v>
      </c>
      <c r="AF22">
        <v>0</v>
      </c>
      <c r="AG22">
        <v>0</v>
      </c>
      <c r="AH22">
        <v>0</v>
      </c>
      <c r="AI22">
        <v>6.11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1069</v>
      </c>
      <c r="AT22">
        <v>5.9999999999999995E-4</v>
      </c>
      <c r="AU22" t="s">
        <v>1097</v>
      </c>
      <c r="AV22">
        <v>0</v>
      </c>
      <c r="AW22">
        <v>2</v>
      </c>
      <c r="AX22">
        <v>27906601</v>
      </c>
      <c r="AY22">
        <v>1</v>
      </c>
      <c r="AZ22">
        <v>0</v>
      </c>
      <c r="BA22">
        <v>25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 ca="1">Y22*Source!I29</f>
        <v>0</v>
      </c>
      <c r="CY22">
        <f t="shared" si="0"/>
        <v>57556.2</v>
      </c>
      <c r="CZ22">
        <f t="shared" si="1"/>
        <v>9420</v>
      </c>
      <c r="DA22">
        <f t="shared" si="2"/>
        <v>6.11</v>
      </c>
      <c r="DB22">
        <f t="shared" si="3"/>
        <v>0</v>
      </c>
      <c r="DC22">
        <f t="shared" si="4"/>
        <v>0</v>
      </c>
    </row>
    <row r="23" spans="1:107">
      <c r="A23">
        <f ca="1">ROW(Source!A30)</f>
        <v>30</v>
      </c>
      <c r="B23">
        <v>27906248</v>
      </c>
      <c r="C23">
        <v>27906602</v>
      </c>
      <c r="D23">
        <v>25413050</v>
      </c>
      <c r="E23">
        <v>1</v>
      </c>
      <c r="F23">
        <v>1</v>
      </c>
      <c r="G23">
        <v>1</v>
      </c>
      <c r="H23">
        <v>1</v>
      </c>
      <c r="I23" t="s">
        <v>654</v>
      </c>
      <c r="J23" t="s">
        <v>1069</v>
      </c>
      <c r="K23" t="s">
        <v>655</v>
      </c>
      <c r="L23">
        <v>1191</v>
      </c>
      <c r="N23">
        <v>1013</v>
      </c>
      <c r="O23" t="s">
        <v>600</v>
      </c>
      <c r="P23" t="s">
        <v>600</v>
      </c>
      <c r="Q23">
        <v>1</v>
      </c>
      <c r="W23">
        <v>0</v>
      </c>
      <c r="X23">
        <v>735429535</v>
      </c>
      <c r="Y23">
        <v>3.77</v>
      </c>
      <c r="AA23">
        <v>0</v>
      </c>
      <c r="AB23">
        <v>0</v>
      </c>
      <c r="AC23">
        <v>0</v>
      </c>
      <c r="AD23">
        <v>47.66</v>
      </c>
      <c r="AE23">
        <v>0</v>
      </c>
      <c r="AF23">
        <v>0</v>
      </c>
      <c r="AG23">
        <v>0</v>
      </c>
      <c r="AH23">
        <v>7.8</v>
      </c>
      <c r="AI23">
        <v>1</v>
      </c>
      <c r="AJ23">
        <v>1</v>
      </c>
      <c r="AK23">
        <v>1</v>
      </c>
      <c r="AL23">
        <v>6.11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1069</v>
      </c>
      <c r="AT23">
        <v>3.77</v>
      </c>
      <c r="AU23" t="s">
        <v>1069</v>
      </c>
      <c r="AV23">
        <v>1</v>
      </c>
      <c r="AW23">
        <v>2</v>
      </c>
      <c r="AX23">
        <v>27906604</v>
      </c>
      <c r="AY23">
        <v>1</v>
      </c>
      <c r="AZ23">
        <v>0</v>
      </c>
      <c r="BA23">
        <v>26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 ca="1">Y23*Source!I30</f>
        <v>6.663475</v>
      </c>
      <c r="CY23">
        <f t="shared" ref="CY23:CY28" si="5">AD23</f>
        <v>47.66</v>
      </c>
      <c r="CZ23">
        <f t="shared" ref="CZ23:CZ28" si="6">AH23</f>
        <v>7.8</v>
      </c>
      <c r="DA23">
        <f t="shared" ref="DA23:DA28" si="7">AL23</f>
        <v>6.11</v>
      </c>
      <c r="DB23">
        <f t="shared" ref="DB23:DB29" si="8">ROUND(ROUND(AT23*CZ23,2),2)</f>
        <v>29.41</v>
      </c>
      <c r="DC23">
        <f t="shared" ref="DC23:DC29" si="9">ROUND(ROUND(AT23*AG23,2),2)</f>
        <v>0</v>
      </c>
    </row>
    <row r="24" spans="1:107">
      <c r="A24">
        <f ca="1">ROW(Source!A31)</f>
        <v>31</v>
      </c>
      <c r="B24">
        <v>27906248</v>
      </c>
      <c r="C24">
        <v>27906607</v>
      </c>
      <c r="D24">
        <v>25413050</v>
      </c>
      <c r="E24">
        <v>1</v>
      </c>
      <c r="F24">
        <v>1</v>
      </c>
      <c r="G24">
        <v>1</v>
      </c>
      <c r="H24">
        <v>1</v>
      </c>
      <c r="I24" t="s">
        <v>654</v>
      </c>
      <c r="J24" t="s">
        <v>1069</v>
      </c>
      <c r="K24" t="s">
        <v>655</v>
      </c>
      <c r="L24">
        <v>1191</v>
      </c>
      <c r="N24">
        <v>1013</v>
      </c>
      <c r="O24" t="s">
        <v>600</v>
      </c>
      <c r="P24" t="s">
        <v>600</v>
      </c>
      <c r="Q24">
        <v>1</v>
      </c>
      <c r="W24">
        <v>0</v>
      </c>
      <c r="X24">
        <v>735429535</v>
      </c>
      <c r="Y24">
        <v>17.440000000000001</v>
      </c>
      <c r="AA24">
        <v>0</v>
      </c>
      <c r="AB24">
        <v>0</v>
      </c>
      <c r="AC24">
        <v>0</v>
      </c>
      <c r="AD24">
        <v>47.66</v>
      </c>
      <c r="AE24">
        <v>0</v>
      </c>
      <c r="AF24">
        <v>0</v>
      </c>
      <c r="AG24">
        <v>0</v>
      </c>
      <c r="AH24">
        <v>7.8</v>
      </c>
      <c r="AI24">
        <v>1</v>
      </c>
      <c r="AJ24">
        <v>1</v>
      </c>
      <c r="AK24">
        <v>1</v>
      </c>
      <c r="AL24">
        <v>6.11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1069</v>
      </c>
      <c r="AT24">
        <v>17.440000000000001</v>
      </c>
      <c r="AU24" t="s">
        <v>1069</v>
      </c>
      <c r="AV24">
        <v>1</v>
      </c>
      <c r="AW24">
        <v>2</v>
      </c>
      <c r="AX24">
        <v>27906609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 ca="1">Y24*Source!I31</f>
        <v>51.812496000000003</v>
      </c>
      <c r="CY24">
        <f t="shared" si="5"/>
        <v>47.66</v>
      </c>
      <c r="CZ24">
        <f t="shared" si="6"/>
        <v>7.8</v>
      </c>
      <c r="DA24">
        <f t="shared" si="7"/>
        <v>6.11</v>
      </c>
      <c r="DB24">
        <f t="shared" si="8"/>
        <v>136.03</v>
      </c>
      <c r="DC24">
        <f t="shared" si="9"/>
        <v>0</v>
      </c>
    </row>
    <row r="25" spans="1:107">
      <c r="A25">
        <f ca="1">ROW(Source!A32)</f>
        <v>32</v>
      </c>
      <c r="B25">
        <v>27906248</v>
      </c>
      <c r="C25">
        <v>27906611</v>
      </c>
      <c r="D25">
        <v>25413050</v>
      </c>
      <c r="E25">
        <v>1</v>
      </c>
      <c r="F25">
        <v>1</v>
      </c>
      <c r="G25">
        <v>1</v>
      </c>
      <c r="H25">
        <v>1</v>
      </c>
      <c r="I25" t="s">
        <v>654</v>
      </c>
      <c r="J25" t="s">
        <v>1069</v>
      </c>
      <c r="K25" t="s">
        <v>655</v>
      </c>
      <c r="L25">
        <v>1191</v>
      </c>
      <c r="N25">
        <v>1013</v>
      </c>
      <c r="O25" t="s">
        <v>600</v>
      </c>
      <c r="P25" t="s">
        <v>600</v>
      </c>
      <c r="Q25">
        <v>1</v>
      </c>
      <c r="W25">
        <v>0</v>
      </c>
      <c r="X25">
        <v>735429535</v>
      </c>
      <c r="Y25">
        <v>7.67</v>
      </c>
      <c r="AA25">
        <v>0</v>
      </c>
      <c r="AB25">
        <v>0</v>
      </c>
      <c r="AC25">
        <v>0</v>
      </c>
      <c r="AD25">
        <v>47.66</v>
      </c>
      <c r="AE25">
        <v>0</v>
      </c>
      <c r="AF25">
        <v>0</v>
      </c>
      <c r="AG25">
        <v>0</v>
      </c>
      <c r="AH25">
        <v>7.8</v>
      </c>
      <c r="AI25">
        <v>1</v>
      </c>
      <c r="AJ25">
        <v>1</v>
      </c>
      <c r="AK25">
        <v>1</v>
      </c>
      <c r="AL25">
        <v>6.11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1069</v>
      </c>
      <c r="AT25">
        <v>7.67</v>
      </c>
      <c r="AU25" t="s">
        <v>1069</v>
      </c>
      <c r="AV25">
        <v>1</v>
      </c>
      <c r="AW25">
        <v>2</v>
      </c>
      <c r="AX25">
        <v>27906613</v>
      </c>
      <c r="AY25">
        <v>1</v>
      </c>
      <c r="AZ25">
        <v>0</v>
      </c>
      <c r="BA25">
        <v>30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 ca="1">Y25*Source!I32</f>
        <v>22.549799999999998</v>
      </c>
      <c r="CY25">
        <f t="shared" si="5"/>
        <v>47.66</v>
      </c>
      <c r="CZ25">
        <f t="shared" si="6"/>
        <v>7.8</v>
      </c>
      <c r="DA25">
        <f t="shared" si="7"/>
        <v>6.11</v>
      </c>
      <c r="DB25">
        <f t="shared" si="8"/>
        <v>59.83</v>
      </c>
      <c r="DC25">
        <f t="shared" si="9"/>
        <v>0</v>
      </c>
    </row>
    <row r="26" spans="1:107">
      <c r="A26">
        <f ca="1">ROW(Source!A33)</f>
        <v>33</v>
      </c>
      <c r="B26">
        <v>27906248</v>
      </c>
      <c r="C26">
        <v>27906615</v>
      </c>
      <c r="D26">
        <v>25413050</v>
      </c>
      <c r="E26">
        <v>1</v>
      </c>
      <c r="F26">
        <v>1</v>
      </c>
      <c r="G26">
        <v>1</v>
      </c>
      <c r="H26">
        <v>1</v>
      </c>
      <c r="I26" t="s">
        <v>654</v>
      </c>
      <c r="J26" t="s">
        <v>1069</v>
      </c>
      <c r="K26" t="s">
        <v>655</v>
      </c>
      <c r="L26">
        <v>1191</v>
      </c>
      <c r="N26">
        <v>1013</v>
      </c>
      <c r="O26" t="s">
        <v>600</v>
      </c>
      <c r="P26" t="s">
        <v>600</v>
      </c>
      <c r="Q26">
        <v>1</v>
      </c>
      <c r="W26">
        <v>0</v>
      </c>
      <c r="X26">
        <v>735429535</v>
      </c>
      <c r="Y26">
        <v>8.7100000000000009</v>
      </c>
      <c r="AA26">
        <v>0</v>
      </c>
      <c r="AB26">
        <v>0</v>
      </c>
      <c r="AC26">
        <v>0</v>
      </c>
      <c r="AD26">
        <v>47.66</v>
      </c>
      <c r="AE26">
        <v>0</v>
      </c>
      <c r="AF26">
        <v>0</v>
      </c>
      <c r="AG26">
        <v>0</v>
      </c>
      <c r="AH26">
        <v>7.8</v>
      </c>
      <c r="AI26">
        <v>1</v>
      </c>
      <c r="AJ26">
        <v>1</v>
      </c>
      <c r="AK26">
        <v>1</v>
      </c>
      <c r="AL26">
        <v>6.11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1069</v>
      </c>
      <c r="AT26">
        <v>8.7100000000000009</v>
      </c>
      <c r="AU26" t="s">
        <v>1069</v>
      </c>
      <c r="AV26">
        <v>1</v>
      </c>
      <c r="AW26">
        <v>2</v>
      </c>
      <c r="AX26">
        <v>27906617</v>
      </c>
      <c r="AY26">
        <v>1</v>
      </c>
      <c r="AZ26">
        <v>0</v>
      </c>
      <c r="BA26">
        <v>32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 ca="1">Y26*Source!I33</f>
        <v>25.607400000000002</v>
      </c>
      <c r="CY26">
        <f t="shared" si="5"/>
        <v>47.66</v>
      </c>
      <c r="CZ26">
        <f t="shared" si="6"/>
        <v>7.8</v>
      </c>
      <c r="DA26">
        <f t="shared" si="7"/>
        <v>6.11</v>
      </c>
      <c r="DB26">
        <f t="shared" si="8"/>
        <v>67.94</v>
      </c>
      <c r="DC26">
        <f t="shared" si="9"/>
        <v>0</v>
      </c>
    </row>
    <row r="27" spans="1:107">
      <c r="A27">
        <f ca="1">ROW(Source!A34)</f>
        <v>34</v>
      </c>
      <c r="B27">
        <v>27906248</v>
      </c>
      <c r="C27">
        <v>27906619</v>
      </c>
      <c r="D27">
        <v>25416200</v>
      </c>
      <c r="E27">
        <v>1</v>
      </c>
      <c r="F27">
        <v>1</v>
      </c>
      <c r="G27">
        <v>1</v>
      </c>
      <c r="H27">
        <v>1</v>
      </c>
      <c r="I27" t="s">
        <v>656</v>
      </c>
      <c r="J27" t="s">
        <v>1069</v>
      </c>
      <c r="K27" t="s">
        <v>657</v>
      </c>
      <c r="L27">
        <v>1191</v>
      </c>
      <c r="N27">
        <v>1013</v>
      </c>
      <c r="O27" t="s">
        <v>600</v>
      </c>
      <c r="P27" t="s">
        <v>600</v>
      </c>
      <c r="Q27">
        <v>1</v>
      </c>
      <c r="W27">
        <v>0</v>
      </c>
      <c r="X27">
        <v>371339561</v>
      </c>
      <c r="Y27">
        <v>103.91</v>
      </c>
      <c r="AA27">
        <v>0</v>
      </c>
      <c r="AB27">
        <v>0</v>
      </c>
      <c r="AC27">
        <v>0</v>
      </c>
      <c r="AD27">
        <v>49.43</v>
      </c>
      <c r="AE27">
        <v>0</v>
      </c>
      <c r="AF27">
        <v>0</v>
      </c>
      <c r="AG27">
        <v>0</v>
      </c>
      <c r="AH27">
        <v>8.09</v>
      </c>
      <c r="AI27">
        <v>1</v>
      </c>
      <c r="AJ27">
        <v>1</v>
      </c>
      <c r="AK27">
        <v>1</v>
      </c>
      <c r="AL27">
        <v>6.11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1069</v>
      </c>
      <c r="AT27">
        <v>103.91</v>
      </c>
      <c r="AU27" t="s">
        <v>1069</v>
      </c>
      <c r="AV27">
        <v>1</v>
      </c>
      <c r="AW27">
        <v>2</v>
      </c>
      <c r="AX27">
        <v>27906623</v>
      </c>
      <c r="AY27">
        <v>1</v>
      </c>
      <c r="AZ27">
        <v>0</v>
      </c>
      <c r="BA27">
        <v>34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 ca="1">Y27*Source!I34</f>
        <v>16.573644999999999</v>
      </c>
      <c r="CY27">
        <f t="shared" si="5"/>
        <v>49.43</v>
      </c>
      <c r="CZ27">
        <f t="shared" si="6"/>
        <v>8.09</v>
      </c>
      <c r="DA27">
        <f t="shared" si="7"/>
        <v>6.11</v>
      </c>
      <c r="DB27">
        <f t="shared" si="8"/>
        <v>840.63</v>
      </c>
      <c r="DC27">
        <f t="shared" si="9"/>
        <v>0</v>
      </c>
    </row>
    <row r="28" spans="1:107">
      <c r="A28">
        <f ca="1">ROW(Source!A34)</f>
        <v>34</v>
      </c>
      <c r="B28">
        <v>27906248</v>
      </c>
      <c r="C28">
        <v>27906619</v>
      </c>
      <c r="D28">
        <v>25412928</v>
      </c>
      <c r="E28">
        <v>1</v>
      </c>
      <c r="F28">
        <v>1</v>
      </c>
      <c r="G28">
        <v>1</v>
      </c>
      <c r="H28">
        <v>1</v>
      </c>
      <c r="I28" t="s">
        <v>601</v>
      </c>
      <c r="J28" t="s">
        <v>1069</v>
      </c>
      <c r="K28" t="s">
        <v>602</v>
      </c>
      <c r="L28">
        <v>1191</v>
      </c>
      <c r="N28">
        <v>1013</v>
      </c>
      <c r="O28" t="s">
        <v>600</v>
      </c>
      <c r="P28" t="s">
        <v>600</v>
      </c>
      <c r="Q28">
        <v>1</v>
      </c>
      <c r="W28">
        <v>0</v>
      </c>
      <c r="X28">
        <v>-1417349443</v>
      </c>
      <c r="Y28">
        <v>7.74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6.11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1069</v>
      </c>
      <c r="AT28">
        <v>7.74</v>
      </c>
      <c r="AU28" t="s">
        <v>1069</v>
      </c>
      <c r="AV28">
        <v>2</v>
      </c>
      <c r="AW28">
        <v>2</v>
      </c>
      <c r="AX28">
        <v>27906624</v>
      </c>
      <c r="AY28">
        <v>1</v>
      </c>
      <c r="AZ28">
        <v>0</v>
      </c>
      <c r="BA28">
        <v>35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 ca="1">Y28*Source!I34</f>
        <v>1.2345300000000001</v>
      </c>
      <c r="CY28">
        <f t="shared" si="5"/>
        <v>0</v>
      </c>
      <c r="CZ28">
        <f t="shared" si="6"/>
        <v>0</v>
      </c>
      <c r="DA28">
        <f t="shared" si="7"/>
        <v>1</v>
      </c>
      <c r="DB28">
        <f t="shared" si="8"/>
        <v>0</v>
      </c>
      <c r="DC28">
        <f t="shared" si="9"/>
        <v>0</v>
      </c>
    </row>
    <row r="29" spans="1:107">
      <c r="A29">
        <f ca="1">ROW(Source!A34)</f>
        <v>34</v>
      </c>
      <c r="B29">
        <v>27906248</v>
      </c>
      <c r="C29">
        <v>27906619</v>
      </c>
      <c r="D29">
        <v>25230514</v>
      </c>
      <c r="E29">
        <v>1</v>
      </c>
      <c r="F29">
        <v>1</v>
      </c>
      <c r="G29">
        <v>1</v>
      </c>
      <c r="H29">
        <v>2</v>
      </c>
      <c r="I29" t="s">
        <v>658</v>
      </c>
      <c r="J29" t="s">
        <v>659</v>
      </c>
      <c r="K29" t="s">
        <v>660</v>
      </c>
      <c r="L29">
        <v>1368</v>
      </c>
      <c r="N29">
        <v>1011</v>
      </c>
      <c r="O29" t="s">
        <v>606</v>
      </c>
      <c r="P29" t="s">
        <v>606</v>
      </c>
      <c r="Q29">
        <v>1</v>
      </c>
      <c r="W29">
        <v>0</v>
      </c>
      <c r="X29">
        <v>1188625873</v>
      </c>
      <c r="Y29">
        <v>7.74</v>
      </c>
      <c r="AA29">
        <v>0</v>
      </c>
      <c r="AB29">
        <v>191</v>
      </c>
      <c r="AC29">
        <v>13.5</v>
      </c>
      <c r="AD29">
        <v>0</v>
      </c>
      <c r="AE29">
        <v>0</v>
      </c>
      <c r="AF29">
        <v>31.26</v>
      </c>
      <c r="AG29">
        <v>13.5</v>
      </c>
      <c r="AH29">
        <v>0</v>
      </c>
      <c r="AI29">
        <v>1</v>
      </c>
      <c r="AJ29">
        <v>6.11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1069</v>
      </c>
      <c r="AT29">
        <v>7.74</v>
      </c>
      <c r="AU29" t="s">
        <v>1069</v>
      </c>
      <c r="AV29">
        <v>0</v>
      </c>
      <c r="AW29">
        <v>2</v>
      </c>
      <c r="AX29">
        <v>27906625</v>
      </c>
      <c r="AY29">
        <v>1</v>
      </c>
      <c r="AZ29">
        <v>0</v>
      </c>
      <c r="BA29">
        <v>36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 ca="1">Y29*Source!I34</f>
        <v>1.2345300000000001</v>
      </c>
      <c r="CY29">
        <f>AB29</f>
        <v>191</v>
      </c>
      <c r="CZ29">
        <f>AF29</f>
        <v>31.26</v>
      </c>
      <c r="DA29">
        <f>AJ29</f>
        <v>6.11</v>
      </c>
      <c r="DB29">
        <f t="shared" si="8"/>
        <v>241.95</v>
      </c>
      <c r="DC29">
        <f t="shared" si="9"/>
        <v>104.49</v>
      </c>
    </row>
    <row r="30" spans="1:107">
      <c r="A30">
        <f ca="1">ROW(Source!A35)</f>
        <v>35</v>
      </c>
      <c r="B30">
        <v>27906248</v>
      </c>
      <c r="C30">
        <v>27906627</v>
      </c>
      <c r="D30">
        <v>25428833</v>
      </c>
      <c r="E30">
        <v>1</v>
      </c>
      <c r="F30">
        <v>1</v>
      </c>
      <c r="G30">
        <v>1</v>
      </c>
      <c r="H30">
        <v>1</v>
      </c>
      <c r="I30" t="s">
        <v>661</v>
      </c>
      <c r="J30" t="s">
        <v>1069</v>
      </c>
      <c r="K30" t="s">
        <v>662</v>
      </c>
      <c r="L30">
        <v>1191</v>
      </c>
      <c r="N30">
        <v>1013</v>
      </c>
      <c r="O30" t="s">
        <v>600</v>
      </c>
      <c r="P30" t="s">
        <v>600</v>
      </c>
      <c r="Q30">
        <v>1</v>
      </c>
      <c r="W30">
        <v>0</v>
      </c>
      <c r="X30">
        <v>912892513</v>
      </c>
      <c r="Y30">
        <v>1.68</v>
      </c>
      <c r="AA30">
        <v>0</v>
      </c>
      <c r="AB30">
        <v>0</v>
      </c>
      <c r="AC30">
        <v>0</v>
      </c>
      <c r="AD30">
        <v>60.61</v>
      </c>
      <c r="AE30">
        <v>0</v>
      </c>
      <c r="AF30">
        <v>0</v>
      </c>
      <c r="AG30">
        <v>0</v>
      </c>
      <c r="AH30">
        <v>9.92</v>
      </c>
      <c r="AI30">
        <v>1</v>
      </c>
      <c r="AJ30">
        <v>1</v>
      </c>
      <c r="AK30">
        <v>1</v>
      </c>
      <c r="AL30">
        <v>6.11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1069</v>
      </c>
      <c r="AT30">
        <v>2.4</v>
      </c>
      <c r="AU30" t="s">
        <v>1098</v>
      </c>
      <c r="AV30">
        <v>1</v>
      </c>
      <c r="AW30">
        <v>2</v>
      </c>
      <c r="AX30">
        <v>27906635</v>
      </c>
      <c r="AY30">
        <v>1</v>
      </c>
      <c r="AZ30">
        <v>0</v>
      </c>
      <c r="BA30">
        <v>37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 ca="1">Y30*Source!I35</f>
        <v>4.2671999999999999</v>
      </c>
      <c r="CY30">
        <f>AD30</f>
        <v>60.61</v>
      </c>
      <c r="CZ30">
        <f>AH30</f>
        <v>9.92</v>
      </c>
      <c r="DA30">
        <f>AL30</f>
        <v>6.11</v>
      </c>
      <c r="DB30">
        <f>ROUND((ROUND(AT30*CZ30,2)*0.7),2)</f>
        <v>16.670000000000002</v>
      </c>
      <c r="DC30">
        <f>ROUND((ROUND(AT30*AG30,2)*0.7),2)</f>
        <v>0</v>
      </c>
    </row>
    <row r="31" spans="1:107">
      <c r="A31">
        <f ca="1">ROW(Source!A35)</f>
        <v>35</v>
      </c>
      <c r="B31">
        <v>27906248</v>
      </c>
      <c r="C31">
        <v>27906627</v>
      </c>
      <c r="D31">
        <v>25412928</v>
      </c>
      <c r="E31">
        <v>1</v>
      </c>
      <c r="F31">
        <v>1</v>
      </c>
      <c r="G31">
        <v>1</v>
      </c>
      <c r="H31">
        <v>1</v>
      </c>
      <c r="I31" t="s">
        <v>601</v>
      </c>
      <c r="J31" t="s">
        <v>1069</v>
      </c>
      <c r="K31" t="s">
        <v>602</v>
      </c>
      <c r="L31">
        <v>1191</v>
      </c>
      <c r="N31">
        <v>1013</v>
      </c>
      <c r="O31" t="s">
        <v>600</v>
      </c>
      <c r="P31" t="s">
        <v>600</v>
      </c>
      <c r="Q31">
        <v>1</v>
      </c>
      <c r="W31">
        <v>0</v>
      </c>
      <c r="X31">
        <v>-1417349443</v>
      </c>
      <c r="Y31">
        <v>0.17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6.11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1069</v>
      </c>
      <c r="AT31">
        <v>0.17</v>
      </c>
      <c r="AU31" t="s">
        <v>1069</v>
      </c>
      <c r="AV31">
        <v>2</v>
      </c>
      <c r="AW31">
        <v>2</v>
      </c>
      <c r="AX31">
        <v>27906636</v>
      </c>
      <c r="AY31">
        <v>1</v>
      </c>
      <c r="AZ31">
        <v>2048</v>
      </c>
      <c r="BA31">
        <v>38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 ca="1">Y31*Source!I35</f>
        <v>0.43180000000000002</v>
      </c>
      <c r="CY31">
        <f>AD31</f>
        <v>0</v>
      </c>
      <c r="CZ31">
        <f>AH31</f>
        <v>0</v>
      </c>
      <c r="DA31">
        <f>AL31</f>
        <v>1</v>
      </c>
      <c r="DB31">
        <f>ROUND(ROUND(AT31*CZ31,2),2)</f>
        <v>0</v>
      </c>
      <c r="DC31">
        <f>ROUND(ROUND(AT31*AG31,2),2)</f>
        <v>0</v>
      </c>
    </row>
    <row r="32" spans="1:107">
      <c r="A32">
        <f ca="1">ROW(Source!A35)</f>
        <v>35</v>
      </c>
      <c r="B32">
        <v>27906248</v>
      </c>
      <c r="C32">
        <v>27906627</v>
      </c>
      <c r="D32">
        <v>25231607</v>
      </c>
      <c r="E32">
        <v>1</v>
      </c>
      <c r="F32">
        <v>1</v>
      </c>
      <c r="G32">
        <v>1</v>
      </c>
      <c r="H32">
        <v>2</v>
      </c>
      <c r="I32" t="s">
        <v>603</v>
      </c>
      <c r="J32" t="s">
        <v>604</v>
      </c>
      <c r="K32" t="s">
        <v>605</v>
      </c>
      <c r="L32">
        <v>1368</v>
      </c>
      <c r="N32">
        <v>1011</v>
      </c>
      <c r="O32" t="s">
        <v>606</v>
      </c>
      <c r="P32" t="s">
        <v>606</v>
      </c>
      <c r="Q32">
        <v>1</v>
      </c>
      <c r="W32">
        <v>0</v>
      </c>
      <c r="X32">
        <v>1372534845</v>
      </c>
      <c r="Y32">
        <v>0.11899999999999999</v>
      </c>
      <c r="AA32">
        <v>0</v>
      </c>
      <c r="AB32">
        <v>401.49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6.11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1069</v>
      </c>
      <c r="AT32">
        <v>0.17</v>
      </c>
      <c r="AU32" t="s">
        <v>1098</v>
      </c>
      <c r="AV32">
        <v>0</v>
      </c>
      <c r="AW32">
        <v>2</v>
      </c>
      <c r="AX32">
        <v>27906637</v>
      </c>
      <c r="AY32">
        <v>1</v>
      </c>
      <c r="AZ32">
        <v>0</v>
      </c>
      <c r="BA32">
        <v>39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 ca="1">Y32*Source!I35</f>
        <v>0.30225999999999997</v>
      </c>
      <c r="CY32">
        <f>AB32</f>
        <v>401.49</v>
      </c>
      <c r="CZ32">
        <f>AF32</f>
        <v>65.709999999999994</v>
      </c>
      <c r="DA32">
        <f>AJ32</f>
        <v>6.11</v>
      </c>
      <c r="DB32">
        <f>ROUND((ROUND(AT32*CZ32,2)*0.7),2)</f>
        <v>7.82</v>
      </c>
      <c r="DC32">
        <f>ROUND((ROUND(AT32*AG32,2)*0.7),2)</f>
        <v>1.38</v>
      </c>
    </row>
    <row r="33" spans="1:107">
      <c r="A33">
        <f ca="1">ROW(Source!A35)</f>
        <v>35</v>
      </c>
      <c r="B33">
        <v>27906248</v>
      </c>
      <c r="C33">
        <v>27906627</v>
      </c>
      <c r="D33">
        <v>25231911</v>
      </c>
      <c r="E33">
        <v>1</v>
      </c>
      <c r="F33">
        <v>1</v>
      </c>
      <c r="G33">
        <v>1</v>
      </c>
      <c r="H33">
        <v>2</v>
      </c>
      <c r="I33" t="s">
        <v>663</v>
      </c>
      <c r="J33" t="s">
        <v>664</v>
      </c>
      <c r="K33" t="s">
        <v>665</v>
      </c>
      <c r="L33">
        <v>1368</v>
      </c>
      <c r="N33">
        <v>1011</v>
      </c>
      <c r="O33" t="s">
        <v>606</v>
      </c>
      <c r="P33" t="s">
        <v>606</v>
      </c>
      <c r="Q33">
        <v>1</v>
      </c>
      <c r="W33">
        <v>0</v>
      </c>
      <c r="X33">
        <v>-353815937</v>
      </c>
      <c r="Y33">
        <v>0.27999999999999997</v>
      </c>
      <c r="AA33">
        <v>0</v>
      </c>
      <c r="AB33">
        <v>49.49</v>
      </c>
      <c r="AC33">
        <v>0</v>
      </c>
      <c r="AD33">
        <v>0</v>
      </c>
      <c r="AE33">
        <v>0</v>
      </c>
      <c r="AF33">
        <v>8.1</v>
      </c>
      <c r="AG33">
        <v>0</v>
      </c>
      <c r="AH33">
        <v>0</v>
      </c>
      <c r="AI33">
        <v>1</v>
      </c>
      <c r="AJ33">
        <v>6.11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1069</v>
      </c>
      <c r="AT33">
        <v>0.4</v>
      </c>
      <c r="AU33" t="s">
        <v>1098</v>
      </c>
      <c r="AV33">
        <v>0</v>
      </c>
      <c r="AW33">
        <v>2</v>
      </c>
      <c r="AX33">
        <v>27906638</v>
      </c>
      <c r="AY33">
        <v>1</v>
      </c>
      <c r="AZ33">
        <v>0</v>
      </c>
      <c r="BA33">
        <v>40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 ca="1">Y33*Source!I35</f>
        <v>0.71119999999999994</v>
      </c>
      <c r="CY33">
        <f>AB33</f>
        <v>49.49</v>
      </c>
      <c r="CZ33">
        <f>AF33</f>
        <v>8.1</v>
      </c>
      <c r="DA33">
        <f>AJ33</f>
        <v>6.11</v>
      </c>
      <c r="DB33">
        <f>ROUND((ROUND(AT33*CZ33,2)*0.7),2)</f>
        <v>2.27</v>
      </c>
      <c r="DC33">
        <f>ROUND((ROUND(AT33*AG33,2)*0.7),2)</f>
        <v>0</v>
      </c>
    </row>
    <row r="34" spans="1:107">
      <c r="A34">
        <f ca="1">ROW(Source!A35)</f>
        <v>35</v>
      </c>
      <c r="B34">
        <v>27906248</v>
      </c>
      <c r="C34">
        <v>27906627</v>
      </c>
      <c r="D34">
        <v>25151425</v>
      </c>
      <c r="E34">
        <v>1</v>
      </c>
      <c r="F34">
        <v>1</v>
      </c>
      <c r="G34">
        <v>1</v>
      </c>
      <c r="H34">
        <v>3</v>
      </c>
      <c r="I34" t="s">
        <v>666</v>
      </c>
      <c r="J34" t="s">
        <v>667</v>
      </c>
      <c r="K34" t="s">
        <v>668</v>
      </c>
      <c r="L34">
        <v>1348</v>
      </c>
      <c r="N34">
        <v>1009</v>
      </c>
      <c r="O34" t="s">
        <v>1094</v>
      </c>
      <c r="P34" t="s">
        <v>1094</v>
      </c>
      <c r="Q34">
        <v>1000</v>
      </c>
      <c r="W34">
        <v>0</v>
      </c>
      <c r="X34">
        <v>-714836380</v>
      </c>
      <c r="Y34">
        <v>0</v>
      </c>
      <c r="AA34">
        <v>63024.71</v>
      </c>
      <c r="AB34">
        <v>0</v>
      </c>
      <c r="AC34">
        <v>0</v>
      </c>
      <c r="AD34">
        <v>0</v>
      </c>
      <c r="AE34">
        <v>10315.01</v>
      </c>
      <c r="AF34">
        <v>0</v>
      </c>
      <c r="AG34">
        <v>0</v>
      </c>
      <c r="AH34">
        <v>0</v>
      </c>
      <c r="AI34">
        <v>6.11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1069</v>
      </c>
      <c r="AT34">
        <v>1E-4</v>
      </c>
      <c r="AU34" t="s">
        <v>1097</v>
      </c>
      <c r="AV34">
        <v>0</v>
      </c>
      <c r="AW34">
        <v>2</v>
      </c>
      <c r="AX34">
        <v>27906640</v>
      </c>
      <c r="AY34">
        <v>1</v>
      </c>
      <c r="AZ34">
        <v>0</v>
      </c>
      <c r="BA34">
        <v>42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 ca="1">Y34*Source!I35</f>
        <v>0</v>
      </c>
      <c r="CY34">
        <f>AA34</f>
        <v>63024.71</v>
      </c>
      <c r="CZ34">
        <f>AE34</f>
        <v>10315.01</v>
      </c>
      <c r="DA34">
        <f>AI34</f>
        <v>6.11</v>
      </c>
      <c r="DB34">
        <f>ROUND((ROUND(AT34*CZ34,2)*0),2)</f>
        <v>0</v>
      </c>
      <c r="DC34">
        <f>ROUND((ROUND(AT34*AG34,2)*0),2)</f>
        <v>0</v>
      </c>
    </row>
    <row r="35" spans="1:107">
      <c r="A35">
        <f ca="1">ROW(Source!A35)</f>
        <v>35</v>
      </c>
      <c r="B35">
        <v>27906248</v>
      </c>
      <c r="C35">
        <v>27906627</v>
      </c>
      <c r="D35">
        <v>25174666</v>
      </c>
      <c r="E35">
        <v>1</v>
      </c>
      <c r="F35">
        <v>1</v>
      </c>
      <c r="G35">
        <v>1</v>
      </c>
      <c r="H35">
        <v>3</v>
      </c>
      <c r="I35" t="s">
        <v>669</v>
      </c>
      <c r="J35" t="s">
        <v>670</v>
      </c>
      <c r="K35" t="s">
        <v>671</v>
      </c>
      <c r="L35">
        <v>1348</v>
      </c>
      <c r="N35">
        <v>1009</v>
      </c>
      <c r="O35" t="s">
        <v>1094</v>
      </c>
      <c r="P35" t="s">
        <v>1094</v>
      </c>
      <c r="Q35">
        <v>1000</v>
      </c>
      <c r="W35">
        <v>0</v>
      </c>
      <c r="X35">
        <v>-751617735</v>
      </c>
      <c r="Y35">
        <v>0</v>
      </c>
      <c r="AA35">
        <v>35462.44</v>
      </c>
      <c r="AB35">
        <v>0</v>
      </c>
      <c r="AC35">
        <v>0</v>
      </c>
      <c r="AD35">
        <v>0</v>
      </c>
      <c r="AE35">
        <v>5804</v>
      </c>
      <c r="AF35">
        <v>0</v>
      </c>
      <c r="AG35">
        <v>0</v>
      </c>
      <c r="AH35">
        <v>0</v>
      </c>
      <c r="AI35">
        <v>6.11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1069</v>
      </c>
      <c r="AT35">
        <v>3.0000000000000001E-3</v>
      </c>
      <c r="AU35" t="s">
        <v>1097</v>
      </c>
      <c r="AV35">
        <v>0</v>
      </c>
      <c r="AW35">
        <v>2</v>
      </c>
      <c r="AX35">
        <v>27906642</v>
      </c>
      <c r="AY35">
        <v>1</v>
      </c>
      <c r="AZ35">
        <v>0</v>
      </c>
      <c r="BA35">
        <v>44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 ca="1">Y35*Source!I35</f>
        <v>0</v>
      </c>
      <c r="CY35">
        <f>AA35</f>
        <v>35462.44</v>
      </c>
      <c r="CZ35">
        <f>AE35</f>
        <v>5804</v>
      </c>
      <c r="DA35">
        <f>AI35</f>
        <v>6.11</v>
      </c>
      <c r="DB35">
        <f>ROUND((ROUND(AT35*CZ35,2)*0),2)</f>
        <v>0</v>
      </c>
      <c r="DC35">
        <f>ROUND((ROUND(AT35*AG35,2)*0),2)</f>
        <v>0</v>
      </c>
    </row>
    <row r="36" spans="1:107">
      <c r="A36">
        <f ca="1">ROW(Source!A35)</f>
        <v>35</v>
      </c>
      <c r="B36">
        <v>27906248</v>
      </c>
      <c r="C36">
        <v>27906627</v>
      </c>
      <c r="D36">
        <v>25186953</v>
      </c>
      <c r="E36">
        <v>1</v>
      </c>
      <c r="F36">
        <v>1</v>
      </c>
      <c r="G36">
        <v>1</v>
      </c>
      <c r="H36">
        <v>3</v>
      </c>
      <c r="I36" t="s">
        <v>672</v>
      </c>
      <c r="J36" t="s">
        <v>673</v>
      </c>
      <c r="K36" t="s">
        <v>674</v>
      </c>
      <c r="L36">
        <v>1354</v>
      </c>
      <c r="N36">
        <v>1010</v>
      </c>
      <c r="O36" t="s">
        <v>1519</v>
      </c>
      <c r="P36" t="s">
        <v>1519</v>
      </c>
      <c r="Q36">
        <v>1</v>
      </c>
      <c r="W36">
        <v>0</v>
      </c>
      <c r="X36">
        <v>-1075270488</v>
      </c>
      <c r="Y36">
        <v>0</v>
      </c>
      <c r="AA36">
        <v>444.81</v>
      </c>
      <c r="AB36">
        <v>0</v>
      </c>
      <c r="AC36">
        <v>0</v>
      </c>
      <c r="AD36">
        <v>0</v>
      </c>
      <c r="AE36">
        <v>72.8</v>
      </c>
      <c r="AF36">
        <v>0</v>
      </c>
      <c r="AG36">
        <v>0</v>
      </c>
      <c r="AH36">
        <v>0</v>
      </c>
      <c r="AI36">
        <v>6.11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1069</v>
      </c>
      <c r="AT36">
        <v>0.1</v>
      </c>
      <c r="AU36" t="s">
        <v>1097</v>
      </c>
      <c r="AV36">
        <v>0</v>
      </c>
      <c r="AW36">
        <v>2</v>
      </c>
      <c r="AX36">
        <v>27906643</v>
      </c>
      <c r="AY36">
        <v>1</v>
      </c>
      <c r="AZ36">
        <v>0</v>
      </c>
      <c r="BA36">
        <v>45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 ca="1">Y36*Source!I35</f>
        <v>0</v>
      </c>
      <c r="CY36">
        <f>AA36</f>
        <v>444.81</v>
      </c>
      <c r="CZ36">
        <f>AE36</f>
        <v>72.8</v>
      </c>
      <c r="DA36">
        <f>AI36</f>
        <v>6.11</v>
      </c>
      <c r="DB36">
        <f>ROUND((ROUND(AT36*CZ36,2)*0),2)</f>
        <v>0</v>
      </c>
      <c r="DC36">
        <f>ROUND((ROUND(AT36*AG36,2)*0),2)</f>
        <v>0</v>
      </c>
    </row>
    <row r="37" spans="1:107">
      <c r="A37">
        <f ca="1">ROW(Source!A36)</f>
        <v>36</v>
      </c>
      <c r="B37">
        <v>27906248</v>
      </c>
      <c r="C37">
        <v>27906645</v>
      </c>
      <c r="D37">
        <v>25417632</v>
      </c>
      <c r="E37">
        <v>1</v>
      </c>
      <c r="F37">
        <v>1</v>
      </c>
      <c r="G37">
        <v>1</v>
      </c>
      <c r="H37">
        <v>1</v>
      </c>
      <c r="I37" t="s">
        <v>598</v>
      </c>
      <c r="J37" t="s">
        <v>1069</v>
      </c>
      <c r="K37" t="s">
        <v>599</v>
      </c>
      <c r="L37">
        <v>1191</v>
      </c>
      <c r="N37">
        <v>1013</v>
      </c>
      <c r="O37" t="s">
        <v>600</v>
      </c>
      <c r="P37" t="s">
        <v>600</v>
      </c>
      <c r="Q37">
        <v>1</v>
      </c>
      <c r="W37">
        <v>0</v>
      </c>
      <c r="X37">
        <v>1010519658</v>
      </c>
      <c r="Y37">
        <v>86.4</v>
      </c>
      <c r="AA37">
        <v>0</v>
      </c>
      <c r="AB37">
        <v>0</v>
      </c>
      <c r="AC37">
        <v>0</v>
      </c>
      <c r="AD37">
        <v>52.79</v>
      </c>
      <c r="AE37">
        <v>0</v>
      </c>
      <c r="AF37">
        <v>0</v>
      </c>
      <c r="AG37">
        <v>0</v>
      </c>
      <c r="AH37">
        <v>8.64</v>
      </c>
      <c r="AI37">
        <v>1</v>
      </c>
      <c r="AJ37">
        <v>1</v>
      </c>
      <c r="AK37">
        <v>1</v>
      </c>
      <c r="AL37">
        <v>6.11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1069</v>
      </c>
      <c r="AT37">
        <v>108</v>
      </c>
      <c r="AU37" t="s">
        <v>1137</v>
      </c>
      <c r="AV37">
        <v>1</v>
      </c>
      <c r="AW37">
        <v>2</v>
      </c>
      <c r="AX37">
        <v>27906654</v>
      </c>
      <c r="AY37">
        <v>1</v>
      </c>
      <c r="AZ37">
        <v>0</v>
      </c>
      <c r="BA37">
        <v>46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 ca="1">Y37*Source!I36</f>
        <v>63.072000000000003</v>
      </c>
      <c r="CY37">
        <f>AD37</f>
        <v>52.79</v>
      </c>
      <c r="CZ37">
        <f>AH37</f>
        <v>8.64</v>
      </c>
      <c r="DA37">
        <f>AL37</f>
        <v>6.11</v>
      </c>
      <c r="DB37">
        <f>ROUND((ROUND(AT37*CZ37,2)*0.8),2)</f>
        <v>746.5</v>
      </c>
      <c r="DC37">
        <f>ROUND((ROUND(AT37*AG37,2)*0.8),2)</f>
        <v>0</v>
      </c>
    </row>
    <row r="38" spans="1:107">
      <c r="A38">
        <f ca="1">ROW(Source!A36)</f>
        <v>36</v>
      </c>
      <c r="B38">
        <v>27906248</v>
      </c>
      <c r="C38">
        <v>27906645</v>
      </c>
      <c r="D38">
        <v>25412928</v>
      </c>
      <c r="E38">
        <v>1</v>
      </c>
      <c r="F38">
        <v>1</v>
      </c>
      <c r="G38">
        <v>1</v>
      </c>
      <c r="H38">
        <v>1</v>
      </c>
      <c r="I38" t="s">
        <v>601</v>
      </c>
      <c r="J38" t="s">
        <v>1069</v>
      </c>
      <c r="K38" t="s">
        <v>602</v>
      </c>
      <c r="L38">
        <v>1191</v>
      </c>
      <c r="N38">
        <v>1013</v>
      </c>
      <c r="O38" t="s">
        <v>600</v>
      </c>
      <c r="P38" t="s">
        <v>600</v>
      </c>
      <c r="Q38">
        <v>1</v>
      </c>
      <c r="W38">
        <v>0</v>
      </c>
      <c r="X38">
        <v>-1417349443</v>
      </c>
      <c r="Y38">
        <v>0.17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6.11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1069</v>
      </c>
      <c r="AT38">
        <v>0.17</v>
      </c>
      <c r="AU38" t="s">
        <v>1069</v>
      </c>
      <c r="AV38">
        <v>2</v>
      </c>
      <c r="AW38">
        <v>2</v>
      </c>
      <c r="AX38">
        <v>27906655</v>
      </c>
      <c r="AY38">
        <v>1</v>
      </c>
      <c r="AZ38">
        <v>2048</v>
      </c>
      <c r="BA38">
        <v>47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 ca="1">Y38*Source!I36</f>
        <v>0.1241</v>
      </c>
      <c r="CY38">
        <f>AD38</f>
        <v>0</v>
      </c>
      <c r="CZ38">
        <f>AH38</f>
        <v>0</v>
      </c>
      <c r="DA38">
        <f>AL38</f>
        <v>1</v>
      </c>
      <c r="DB38">
        <f>ROUND(ROUND(AT38*CZ38,2),2)</f>
        <v>0</v>
      </c>
      <c r="DC38">
        <f>ROUND(ROUND(AT38*AG38,2),2)</f>
        <v>0</v>
      </c>
    </row>
    <row r="39" spans="1:107">
      <c r="A39">
        <f ca="1">ROW(Source!A36)</f>
        <v>36</v>
      </c>
      <c r="B39">
        <v>27906248</v>
      </c>
      <c r="C39">
        <v>27906645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603</v>
      </c>
      <c r="J39" t="s">
        <v>604</v>
      </c>
      <c r="K39" t="s">
        <v>605</v>
      </c>
      <c r="L39">
        <v>1368</v>
      </c>
      <c r="N39">
        <v>1011</v>
      </c>
      <c r="O39" t="s">
        <v>606</v>
      </c>
      <c r="P39" t="s">
        <v>606</v>
      </c>
      <c r="Q39">
        <v>1</v>
      </c>
      <c r="W39">
        <v>0</v>
      </c>
      <c r="X39">
        <v>1372534845</v>
      </c>
      <c r="Y39">
        <v>0.13600000000000001</v>
      </c>
      <c r="AA39">
        <v>0</v>
      </c>
      <c r="AB39">
        <v>401.49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6.11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1069</v>
      </c>
      <c r="AT39">
        <v>0.17</v>
      </c>
      <c r="AU39" t="s">
        <v>1137</v>
      </c>
      <c r="AV39">
        <v>0</v>
      </c>
      <c r="AW39">
        <v>2</v>
      </c>
      <c r="AX39">
        <v>27906656</v>
      </c>
      <c r="AY39">
        <v>1</v>
      </c>
      <c r="AZ39">
        <v>0</v>
      </c>
      <c r="BA39">
        <v>48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 ca="1">Y39*Source!I36</f>
        <v>9.9280000000000007E-2</v>
      </c>
      <c r="CY39">
        <f>AB39</f>
        <v>401.49</v>
      </c>
      <c r="CZ39">
        <f>AF39</f>
        <v>65.709999999999994</v>
      </c>
      <c r="DA39">
        <f>AJ39</f>
        <v>6.11</v>
      </c>
      <c r="DB39">
        <f>ROUND((ROUND(AT39*CZ39,2)*0.8),2)</f>
        <v>8.94</v>
      </c>
      <c r="DC39">
        <f>ROUND((ROUND(AT39*AG39,2)*0.8),2)</f>
        <v>1.58</v>
      </c>
    </row>
    <row r="40" spans="1:107">
      <c r="A40">
        <f ca="1">ROW(Source!A36)</f>
        <v>36</v>
      </c>
      <c r="B40">
        <v>27906248</v>
      </c>
      <c r="C40">
        <v>27906645</v>
      </c>
      <c r="D40">
        <v>25152717</v>
      </c>
      <c r="E40">
        <v>1</v>
      </c>
      <c r="F40">
        <v>1</v>
      </c>
      <c r="G40">
        <v>1</v>
      </c>
      <c r="H40">
        <v>3</v>
      </c>
      <c r="I40" t="s">
        <v>675</v>
      </c>
      <c r="J40" t="s">
        <v>676</v>
      </c>
      <c r="K40" t="s">
        <v>677</v>
      </c>
      <c r="L40">
        <v>1348</v>
      </c>
      <c r="N40">
        <v>1009</v>
      </c>
      <c r="O40" t="s">
        <v>1094</v>
      </c>
      <c r="P40" t="s">
        <v>1094</v>
      </c>
      <c r="Q40">
        <v>1000</v>
      </c>
      <c r="W40">
        <v>0</v>
      </c>
      <c r="X40">
        <v>888381482</v>
      </c>
      <c r="Y40">
        <v>0</v>
      </c>
      <c r="AA40">
        <v>51782.25</v>
      </c>
      <c r="AB40">
        <v>0</v>
      </c>
      <c r="AC40">
        <v>0</v>
      </c>
      <c r="AD40">
        <v>0</v>
      </c>
      <c r="AE40">
        <v>8475</v>
      </c>
      <c r="AF40">
        <v>0</v>
      </c>
      <c r="AG40">
        <v>0</v>
      </c>
      <c r="AH40">
        <v>0</v>
      </c>
      <c r="AI40">
        <v>6.11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1069</v>
      </c>
      <c r="AT40">
        <v>9.7000000000000003E-3</v>
      </c>
      <c r="AU40" t="s">
        <v>1097</v>
      </c>
      <c r="AV40">
        <v>0</v>
      </c>
      <c r="AW40">
        <v>2</v>
      </c>
      <c r="AX40">
        <v>27906657</v>
      </c>
      <c r="AY40">
        <v>1</v>
      </c>
      <c r="AZ40">
        <v>0</v>
      </c>
      <c r="BA40">
        <v>49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 ca="1">Y40*Source!I36</f>
        <v>0</v>
      </c>
      <c r="CY40">
        <f>AA40</f>
        <v>51782.25</v>
      </c>
      <c r="CZ40">
        <f>AE40</f>
        <v>8475</v>
      </c>
      <c r="DA40">
        <f>AI40</f>
        <v>6.11</v>
      </c>
      <c r="DB40">
        <f>ROUND((ROUND(AT40*CZ40,2)*0),2)</f>
        <v>0</v>
      </c>
      <c r="DC40">
        <f>ROUND((ROUND(AT40*AG40,2)*0),2)</f>
        <v>0</v>
      </c>
    </row>
    <row r="41" spans="1:107">
      <c r="A41">
        <f ca="1">ROW(Source!A36)</f>
        <v>36</v>
      </c>
      <c r="B41">
        <v>27906248</v>
      </c>
      <c r="C41">
        <v>27906645</v>
      </c>
      <c r="D41">
        <v>25178157</v>
      </c>
      <c r="E41">
        <v>1</v>
      </c>
      <c r="F41">
        <v>1</v>
      </c>
      <c r="G41">
        <v>1</v>
      </c>
      <c r="H41">
        <v>3</v>
      </c>
      <c r="I41" t="s">
        <v>678</v>
      </c>
      <c r="J41" t="s">
        <v>679</v>
      </c>
      <c r="K41" t="s">
        <v>680</v>
      </c>
      <c r="L41">
        <v>1301</v>
      </c>
      <c r="N41">
        <v>1003</v>
      </c>
      <c r="O41" t="s">
        <v>222</v>
      </c>
      <c r="P41" t="s">
        <v>222</v>
      </c>
      <c r="Q41">
        <v>1</v>
      </c>
      <c r="W41">
        <v>0</v>
      </c>
      <c r="X41">
        <v>876590585</v>
      </c>
      <c r="Y41">
        <v>0</v>
      </c>
      <c r="AA41">
        <v>19.43</v>
      </c>
      <c r="AB41">
        <v>0</v>
      </c>
      <c r="AC41">
        <v>0</v>
      </c>
      <c r="AD41">
        <v>0</v>
      </c>
      <c r="AE41">
        <v>3.18</v>
      </c>
      <c r="AF41">
        <v>0</v>
      </c>
      <c r="AG41">
        <v>0</v>
      </c>
      <c r="AH41">
        <v>0</v>
      </c>
      <c r="AI41">
        <v>6.11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1069</v>
      </c>
      <c r="AT41">
        <v>44</v>
      </c>
      <c r="AU41" t="s">
        <v>1097</v>
      </c>
      <c r="AV41">
        <v>0</v>
      </c>
      <c r="AW41">
        <v>2</v>
      </c>
      <c r="AX41">
        <v>27906658</v>
      </c>
      <c r="AY41">
        <v>1</v>
      </c>
      <c r="AZ41">
        <v>0</v>
      </c>
      <c r="BA41">
        <v>50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 ca="1">Y41*Source!I36</f>
        <v>0</v>
      </c>
      <c r="CY41">
        <f>AA41</f>
        <v>19.43</v>
      </c>
      <c r="CZ41">
        <f>AE41</f>
        <v>3.18</v>
      </c>
      <c r="DA41">
        <f>AI41</f>
        <v>6.11</v>
      </c>
      <c r="DB41">
        <f>ROUND((ROUND(AT41*CZ41,2)*0),2)</f>
        <v>0</v>
      </c>
      <c r="DC41">
        <f>ROUND((ROUND(AT41*AG41,2)*0),2)</f>
        <v>0</v>
      </c>
    </row>
    <row r="42" spans="1:107">
      <c r="A42">
        <f ca="1">ROW(Source!A36)</f>
        <v>36</v>
      </c>
      <c r="B42">
        <v>27906248</v>
      </c>
      <c r="C42">
        <v>27906645</v>
      </c>
      <c r="D42">
        <v>25178465</v>
      </c>
      <c r="E42">
        <v>1</v>
      </c>
      <c r="F42">
        <v>1</v>
      </c>
      <c r="G42">
        <v>1</v>
      </c>
      <c r="H42">
        <v>3</v>
      </c>
      <c r="I42" t="s">
        <v>163</v>
      </c>
      <c r="J42" t="s">
        <v>165</v>
      </c>
      <c r="K42" t="s">
        <v>164</v>
      </c>
      <c r="L42">
        <v>1339</v>
      </c>
      <c r="N42">
        <v>1007</v>
      </c>
      <c r="O42" t="s">
        <v>1325</v>
      </c>
      <c r="P42" t="s">
        <v>1325</v>
      </c>
      <c r="Q42">
        <v>1</v>
      </c>
      <c r="W42">
        <v>0</v>
      </c>
      <c r="X42">
        <v>-645086769</v>
      </c>
      <c r="Y42">
        <v>0</v>
      </c>
      <c r="AA42">
        <v>9782.11</v>
      </c>
      <c r="AB42">
        <v>0</v>
      </c>
      <c r="AC42">
        <v>0</v>
      </c>
      <c r="AD42">
        <v>0</v>
      </c>
      <c r="AE42">
        <v>1601</v>
      </c>
      <c r="AF42">
        <v>0</v>
      </c>
      <c r="AG42">
        <v>0</v>
      </c>
      <c r="AH42">
        <v>0</v>
      </c>
      <c r="AI42">
        <v>6.11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1069</v>
      </c>
      <c r="AT42">
        <v>0.76</v>
      </c>
      <c r="AU42" t="s">
        <v>1097</v>
      </c>
      <c r="AV42">
        <v>0</v>
      </c>
      <c r="AW42">
        <v>2</v>
      </c>
      <c r="AX42">
        <v>27906659</v>
      </c>
      <c r="AY42">
        <v>1</v>
      </c>
      <c r="AZ42">
        <v>0</v>
      </c>
      <c r="BA42">
        <v>51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 ca="1">Y42*Source!I36</f>
        <v>0</v>
      </c>
      <c r="CY42">
        <f>AA42</f>
        <v>9782.11</v>
      </c>
      <c r="CZ42">
        <f>AE42</f>
        <v>1601</v>
      </c>
      <c r="DA42">
        <f>AI42</f>
        <v>6.11</v>
      </c>
      <c r="DB42">
        <f>ROUND((ROUND(AT42*CZ42,2)*0),2)</f>
        <v>0</v>
      </c>
      <c r="DC42">
        <f>ROUND((ROUND(AT42*AG42,2)*0),2)</f>
        <v>0</v>
      </c>
    </row>
    <row r="43" spans="1:107">
      <c r="A43">
        <f ca="1">ROW(Source!A36)</f>
        <v>36</v>
      </c>
      <c r="B43">
        <v>27906248</v>
      </c>
      <c r="C43">
        <v>27906645</v>
      </c>
      <c r="D43">
        <v>25179841</v>
      </c>
      <c r="E43">
        <v>1</v>
      </c>
      <c r="F43">
        <v>1</v>
      </c>
      <c r="G43">
        <v>1</v>
      </c>
      <c r="H43">
        <v>3</v>
      </c>
      <c r="I43" t="s">
        <v>681</v>
      </c>
      <c r="J43" t="s">
        <v>682</v>
      </c>
      <c r="K43" t="s">
        <v>683</v>
      </c>
      <c r="L43">
        <v>1339</v>
      </c>
      <c r="N43">
        <v>1007</v>
      </c>
      <c r="O43" t="s">
        <v>1325</v>
      </c>
      <c r="P43" t="s">
        <v>1325</v>
      </c>
      <c r="Q43">
        <v>1</v>
      </c>
      <c r="W43">
        <v>0</v>
      </c>
      <c r="X43">
        <v>470198126</v>
      </c>
      <c r="Y43">
        <v>0</v>
      </c>
      <c r="AA43">
        <v>29694.6</v>
      </c>
      <c r="AB43">
        <v>0</v>
      </c>
      <c r="AC43">
        <v>0</v>
      </c>
      <c r="AD43">
        <v>0</v>
      </c>
      <c r="AE43">
        <v>4860</v>
      </c>
      <c r="AF43">
        <v>0</v>
      </c>
      <c r="AG43">
        <v>0</v>
      </c>
      <c r="AH43">
        <v>0</v>
      </c>
      <c r="AI43">
        <v>6.11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1069</v>
      </c>
      <c r="AT43">
        <v>0.34</v>
      </c>
      <c r="AU43" t="s">
        <v>1097</v>
      </c>
      <c r="AV43">
        <v>0</v>
      </c>
      <c r="AW43">
        <v>2</v>
      </c>
      <c r="AX43">
        <v>27906660</v>
      </c>
      <c r="AY43">
        <v>1</v>
      </c>
      <c r="AZ43">
        <v>0</v>
      </c>
      <c r="BA43">
        <v>52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 ca="1">Y43*Source!I36</f>
        <v>0</v>
      </c>
      <c r="CY43">
        <f>AA43</f>
        <v>29694.6</v>
      </c>
      <c r="CZ43">
        <f>AE43</f>
        <v>4860</v>
      </c>
      <c r="DA43">
        <f>AI43</f>
        <v>6.11</v>
      </c>
      <c r="DB43">
        <f>ROUND((ROUND(AT43*CZ43,2)*0),2)</f>
        <v>0</v>
      </c>
      <c r="DC43">
        <f>ROUND((ROUND(AT43*AG43,2)*0),2)</f>
        <v>0</v>
      </c>
    </row>
    <row r="44" spans="1:107">
      <c r="A44">
        <f ca="1">ROW(Source!A36)</f>
        <v>36</v>
      </c>
      <c r="B44">
        <v>27906248</v>
      </c>
      <c r="C44">
        <v>27906645</v>
      </c>
      <c r="D44">
        <v>25187112</v>
      </c>
      <c r="E44">
        <v>1</v>
      </c>
      <c r="F44">
        <v>1</v>
      </c>
      <c r="G44">
        <v>1</v>
      </c>
      <c r="H44">
        <v>3</v>
      </c>
      <c r="I44" t="s">
        <v>684</v>
      </c>
      <c r="J44" t="s">
        <v>685</v>
      </c>
      <c r="K44" t="s">
        <v>686</v>
      </c>
      <c r="L44">
        <v>1348</v>
      </c>
      <c r="N44">
        <v>1009</v>
      </c>
      <c r="O44" t="s">
        <v>1094</v>
      </c>
      <c r="P44" t="s">
        <v>1094</v>
      </c>
      <c r="Q44">
        <v>1000</v>
      </c>
      <c r="W44">
        <v>0</v>
      </c>
      <c r="X44">
        <v>1254963396</v>
      </c>
      <c r="Y44">
        <v>0</v>
      </c>
      <c r="AA44">
        <v>93208.05</v>
      </c>
      <c r="AB44">
        <v>0</v>
      </c>
      <c r="AC44">
        <v>0</v>
      </c>
      <c r="AD44">
        <v>0</v>
      </c>
      <c r="AE44">
        <v>15255</v>
      </c>
      <c r="AF44">
        <v>0</v>
      </c>
      <c r="AG44">
        <v>0</v>
      </c>
      <c r="AH44">
        <v>0</v>
      </c>
      <c r="AI44">
        <v>6.11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1069</v>
      </c>
      <c r="AT44">
        <v>3.8500000000000001E-3</v>
      </c>
      <c r="AU44" t="s">
        <v>1097</v>
      </c>
      <c r="AV44">
        <v>0</v>
      </c>
      <c r="AW44">
        <v>2</v>
      </c>
      <c r="AX44">
        <v>27906661</v>
      </c>
      <c r="AY44">
        <v>1</v>
      </c>
      <c r="AZ44">
        <v>0</v>
      </c>
      <c r="BA44">
        <v>53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 ca="1">Y44*Source!I36</f>
        <v>0</v>
      </c>
      <c r="CY44">
        <f>AA44</f>
        <v>93208.05</v>
      </c>
      <c r="CZ44">
        <f>AE44</f>
        <v>15255</v>
      </c>
      <c r="DA44">
        <f>AI44</f>
        <v>6.11</v>
      </c>
      <c r="DB44">
        <f>ROUND((ROUND(AT44*CZ44,2)*0),2)</f>
        <v>0</v>
      </c>
      <c r="DC44">
        <f>ROUND((ROUND(AT44*AG44,2)*0),2)</f>
        <v>0</v>
      </c>
    </row>
    <row r="45" spans="1:107">
      <c r="A45">
        <f ca="1">ROW(Source!A37)</f>
        <v>37</v>
      </c>
      <c r="B45">
        <v>27906248</v>
      </c>
      <c r="C45">
        <v>27906663</v>
      </c>
      <c r="D45">
        <v>25420819</v>
      </c>
      <c r="E45">
        <v>1</v>
      </c>
      <c r="F45">
        <v>1</v>
      </c>
      <c r="G45">
        <v>1</v>
      </c>
      <c r="H45">
        <v>1</v>
      </c>
      <c r="I45" t="s">
        <v>687</v>
      </c>
      <c r="J45" t="s">
        <v>1069</v>
      </c>
      <c r="K45" t="s">
        <v>688</v>
      </c>
      <c r="L45">
        <v>1191</v>
      </c>
      <c r="N45">
        <v>1013</v>
      </c>
      <c r="O45" t="s">
        <v>600</v>
      </c>
      <c r="P45" t="s">
        <v>600</v>
      </c>
      <c r="Q45">
        <v>1</v>
      </c>
      <c r="W45">
        <v>0</v>
      </c>
      <c r="X45">
        <v>-1027537862</v>
      </c>
      <c r="Y45">
        <v>59.282999999999994</v>
      </c>
      <c r="AA45">
        <v>0</v>
      </c>
      <c r="AB45">
        <v>0</v>
      </c>
      <c r="AC45">
        <v>0</v>
      </c>
      <c r="AD45">
        <v>56.09</v>
      </c>
      <c r="AE45">
        <v>0</v>
      </c>
      <c r="AF45">
        <v>0</v>
      </c>
      <c r="AG45">
        <v>0</v>
      </c>
      <c r="AH45">
        <v>9.18</v>
      </c>
      <c r="AI45">
        <v>1</v>
      </c>
      <c r="AJ45">
        <v>1</v>
      </c>
      <c r="AK45">
        <v>1</v>
      </c>
      <c r="AL45">
        <v>6.11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1069</v>
      </c>
      <c r="AT45">
        <v>84.69</v>
      </c>
      <c r="AU45" t="s">
        <v>1098</v>
      </c>
      <c r="AV45">
        <v>1</v>
      </c>
      <c r="AW45">
        <v>2</v>
      </c>
      <c r="AX45">
        <v>27906670</v>
      </c>
      <c r="AY45">
        <v>1</v>
      </c>
      <c r="AZ45">
        <v>0</v>
      </c>
      <c r="BA45">
        <v>54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 ca="1">Y45*Source!I37</f>
        <v>35.617819229999995</v>
      </c>
      <c r="CY45">
        <f>AD45</f>
        <v>56.09</v>
      </c>
      <c r="CZ45">
        <f>AH45</f>
        <v>9.18</v>
      </c>
      <c r="DA45">
        <f>AL45</f>
        <v>6.11</v>
      </c>
      <c r="DB45">
        <f>ROUND((ROUND(AT45*CZ45,2)*0.7),2)</f>
        <v>544.22</v>
      </c>
      <c r="DC45">
        <f>ROUND((ROUND(AT45*AG45,2)*0.7),2)</f>
        <v>0</v>
      </c>
    </row>
    <row r="46" spans="1:107">
      <c r="A46">
        <f ca="1">ROW(Source!A37)</f>
        <v>37</v>
      </c>
      <c r="B46">
        <v>27906248</v>
      </c>
      <c r="C46">
        <v>27906663</v>
      </c>
      <c r="D46">
        <v>25412928</v>
      </c>
      <c r="E46">
        <v>1</v>
      </c>
      <c r="F46">
        <v>1</v>
      </c>
      <c r="G46">
        <v>1</v>
      </c>
      <c r="H46">
        <v>1</v>
      </c>
      <c r="I46" t="s">
        <v>601</v>
      </c>
      <c r="J46" t="s">
        <v>1069</v>
      </c>
      <c r="K46" t="s">
        <v>602</v>
      </c>
      <c r="L46">
        <v>1191</v>
      </c>
      <c r="N46">
        <v>1013</v>
      </c>
      <c r="O46" t="s">
        <v>600</v>
      </c>
      <c r="P46" t="s">
        <v>600</v>
      </c>
      <c r="Q46">
        <v>1</v>
      </c>
      <c r="W46">
        <v>0</v>
      </c>
      <c r="X46">
        <v>-1417349443</v>
      </c>
      <c r="Y46">
        <v>0.65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6.11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1069</v>
      </c>
      <c r="AT46">
        <v>0.65</v>
      </c>
      <c r="AU46" t="s">
        <v>1069</v>
      </c>
      <c r="AV46">
        <v>2</v>
      </c>
      <c r="AW46">
        <v>2</v>
      </c>
      <c r="AX46">
        <v>27906671</v>
      </c>
      <c r="AY46">
        <v>1</v>
      </c>
      <c r="AZ46">
        <v>2048</v>
      </c>
      <c r="BA46">
        <v>55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 ca="1">Y46*Source!I37</f>
        <v>0.3905265</v>
      </c>
      <c r="CY46">
        <f>AD46</f>
        <v>0</v>
      </c>
      <c r="CZ46">
        <f>AH46</f>
        <v>0</v>
      </c>
      <c r="DA46">
        <f>AL46</f>
        <v>1</v>
      </c>
      <c r="DB46">
        <f>ROUND(ROUND(AT46*CZ46,2),2)</f>
        <v>0</v>
      </c>
      <c r="DC46">
        <f>ROUND(ROUND(AT46*AG46,2),2)</f>
        <v>0</v>
      </c>
    </row>
    <row r="47" spans="1:107">
      <c r="A47">
        <f ca="1">ROW(Source!A37)</f>
        <v>37</v>
      </c>
      <c r="B47">
        <v>27906248</v>
      </c>
      <c r="C47">
        <v>27906663</v>
      </c>
      <c r="D47">
        <v>25231607</v>
      </c>
      <c r="E47">
        <v>1</v>
      </c>
      <c r="F47">
        <v>1</v>
      </c>
      <c r="G47">
        <v>1</v>
      </c>
      <c r="H47">
        <v>2</v>
      </c>
      <c r="I47" t="s">
        <v>603</v>
      </c>
      <c r="J47" t="s">
        <v>604</v>
      </c>
      <c r="K47" t="s">
        <v>605</v>
      </c>
      <c r="L47">
        <v>1368</v>
      </c>
      <c r="N47">
        <v>1011</v>
      </c>
      <c r="O47" t="s">
        <v>606</v>
      </c>
      <c r="P47" t="s">
        <v>606</v>
      </c>
      <c r="Q47">
        <v>1</v>
      </c>
      <c r="W47">
        <v>0</v>
      </c>
      <c r="X47">
        <v>1372534845</v>
      </c>
      <c r="Y47">
        <v>0.45499999999999996</v>
      </c>
      <c r="AA47">
        <v>0</v>
      </c>
      <c r="AB47">
        <v>401.49</v>
      </c>
      <c r="AC47">
        <v>11.6</v>
      </c>
      <c r="AD47">
        <v>0</v>
      </c>
      <c r="AE47">
        <v>0</v>
      </c>
      <c r="AF47">
        <v>65.709999999999994</v>
      </c>
      <c r="AG47">
        <v>11.6</v>
      </c>
      <c r="AH47">
        <v>0</v>
      </c>
      <c r="AI47">
        <v>1</v>
      </c>
      <c r="AJ47">
        <v>6.11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1069</v>
      </c>
      <c r="AT47">
        <v>0.65</v>
      </c>
      <c r="AU47" t="s">
        <v>1098</v>
      </c>
      <c r="AV47">
        <v>0</v>
      </c>
      <c r="AW47">
        <v>2</v>
      </c>
      <c r="AX47">
        <v>27906672</v>
      </c>
      <c r="AY47">
        <v>1</v>
      </c>
      <c r="AZ47">
        <v>0</v>
      </c>
      <c r="BA47">
        <v>56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 ca="1">Y47*Source!I37</f>
        <v>0.27336854999999993</v>
      </c>
      <c r="CY47">
        <f>AB47</f>
        <v>401.49</v>
      </c>
      <c r="CZ47">
        <f>AF47</f>
        <v>65.709999999999994</v>
      </c>
      <c r="DA47">
        <f>AJ47</f>
        <v>6.11</v>
      </c>
      <c r="DB47">
        <f>ROUND((ROUND(AT47*CZ47,2)*0.7),2)</f>
        <v>29.9</v>
      </c>
      <c r="DC47">
        <f>ROUND((ROUND(AT47*AG47,2)*0.7),2)</f>
        <v>5.28</v>
      </c>
    </row>
    <row r="48" spans="1:107">
      <c r="A48">
        <f ca="1">ROW(Source!A37)</f>
        <v>37</v>
      </c>
      <c r="B48">
        <v>27906248</v>
      </c>
      <c r="C48">
        <v>27906663</v>
      </c>
      <c r="D48">
        <v>25231911</v>
      </c>
      <c r="E48">
        <v>1</v>
      </c>
      <c r="F48">
        <v>1</v>
      </c>
      <c r="G48">
        <v>1</v>
      </c>
      <c r="H48">
        <v>2</v>
      </c>
      <c r="I48" t="s">
        <v>663</v>
      </c>
      <c r="J48" t="s">
        <v>664</v>
      </c>
      <c r="K48" t="s">
        <v>665</v>
      </c>
      <c r="L48">
        <v>1368</v>
      </c>
      <c r="N48">
        <v>1011</v>
      </c>
      <c r="O48" t="s">
        <v>606</v>
      </c>
      <c r="P48" t="s">
        <v>606</v>
      </c>
      <c r="Q48">
        <v>1</v>
      </c>
      <c r="W48">
        <v>0</v>
      </c>
      <c r="X48">
        <v>-353815937</v>
      </c>
      <c r="Y48">
        <v>6.6569999999999991</v>
      </c>
      <c r="AA48">
        <v>0</v>
      </c>
      <c r="AB48">
        <v>49.49</v>
      </c>
      <c r="AC48">
        <v>0</v>
      </c>
      <c r="AD48">
        <v>0</v>
      </c>
      <c r="AE48">
        <v>0</v>
      </c>
      <c r="AF48">
        <v>8.1</v>
      </c>
      <c r="AG48">
        <v>0</v>
      </c>
      <c r="AH48">
        <v>0</v>
      </c>
      <c r="AI48">
        <v>1</v>
      </c>
      <c r="AJ48">
        <v>6.11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1069</v>
      </c>
      <c r="AT48">
        <v>9.51</v>
      </c>
      <c r="AU48" t="s">
        <v>1098</v>
      </c>
      <c r="AV48">
        <v>0</v>
      </c>
      <c r="AW48">
        <v>2</v>
      </c>
      <c r="AX48">
        <v>27906673</v>
      </c>
      <c r="AY48">
        <v>1</v>
      </c>
      <c r="AZ48">
        <v>0</v>
      </c>
      <c r="BA48">
        <v>57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 ca="1">Y48*Source!I37</f>
        <v>3.9995921699999992</v>
      </c>
      <c r="CY48">
        <f>AB48</f>
        <v>49.49</v>
      </c>
      <c r="CZ48">
        <f>AF48</f>
        <v>8.1</v>
      </c>
      <c r="DA48">
        <f>AJ48</f>
        <v>6.11</v>
      </c>
      <c r="DB48">
        <f>ROUND((ROUND(AT48*CZ48,2)*0.7),2)</f>
        <v>53.92</v>
      </c>
      <c r="DC48">
        <f>ROUND((ROUND(AT48*AG48,2)*0.7),2)</f>
        <v>0</v>
      </c>
    </row>
    <row r="49" spans="1:107">
      <c r="A49">
        <f ca="1">ROW(Source!A37)</f>
        <v>37</v>
      </c>
      <c r="B49">
        <v>27906248</v>
      </c>
      <c r="C49">
        <v>27906663</v>
      </c>
      <c r="D49">
        <v>25151425</v>
      </c>
      <c r="E49">
        <v>1</v>
      </c>
      <c r="F49">
        <v>1</v>
      </c>
      <c r="G49">
        <v>1</v>
      </c>
      <c r="H49">
        <v>3</v>
      </c>
      <c r="I49" t="s">
        <v>666</v>
      </c>
      <c r="J49" t="s">
        <v>667</v>
      </c>
      <c r="K49" t="s">
        <v>668</v>
      </c>
      <c r="L49">
        <v>1348</v>
      </c>
      <c r="N49">
        <v>1009</v>
      </c>
      <c r="O49" t="s">
        <v>1094</v>
      </c>
      <c r="P49" t="s">
        <v>1094</v>
      </c>
      <c r="Q49">
        <v>1000</v>
      </c>
      <c r="W49">
        <v>0</v>
      </c>
      <c r="X49">
        <v>-714836380</v>
      </c>
      <c r="Y49">
        <v>0</v>
      </c>
      <c r="AA49">
        <v>63024.71</v>
      </c>
      <c r="AB49">
        <v>0</v>
      </c>
      <c r="AC49">
        <v>0</v>
      </c>
      <c r="AD49">
        <v>0</v>
      </c>
      <c r="AE49">
        <v>10315.01</v>
      </c>
      <c r="AF49">
        <v>0</v>
      </c>
      <c r="AG49">
        <v>0</v>
      </c>
      <c r="AH49">
        <v>0</v>
      </c>
      <c r="AI49">
        <v>6.11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1069</v>
      </c>
      <c r="AT49">
        <v>8.0999999999999996E-3</v>
      </c>
      <c r="AU49" t="s">
        <v>1097</v>
      </c>
      <c r="AV49">
        <v>0</v>
      </c>
      <c r="AW49">
        <v>2</v>
      </c>
      <c r="AX49">
        <v>27906674</v>
      </c>
      <c r="AY49">
        <v>1</v>
      </c>
      <c r="AZ49">
        <v>0</v>
      </c>
      <c r="BA49">
        <v>58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 ca="1">Y49*Source!I37</f>
        <v>0</v>
      </c>
      <c r="CY49">
        <f>AA49</f>
        <v>63024.71</v>
      </c>
      <c r="CZ49">
        <f>AE49</f>
        <v>10315.01</v>
      </c>
      <c r="DA49">
        <f>AI49</f>
        <v>6.11</v>
      </c>
      <c r="DB49">
        <f>ROUND((ROUND(AT49*CZ49,2)*0),2)</f>
        <v>0</v>
      </c>
      <c r="DC49">
        <f>ROUND((ROUND(AT49*AG49,2)*0),2)</f>
        <v>0</v>
      </c>
    </row>
    <row r="50" spans="1:107">
      <c r="A50">
        <f ca="1">ROW(Source!A37)</f>
        <v>37</v>
      </c>
      <c r="B50">
        <v>27906248</v>
      </c>
      <c r="C50">
        <v>27906663</v>
      </c>
      <c r="D50">
        <v>25173801</v>
      </c>
      <c r="E50">
        <v>1</v>
      </c>
      <c r="F50">
        <v>1</v>
      </c>
      <c r="G50">
        <v>1</v>
      </c>
      <c r="H50">
        <v>3</v>
      </c>
      <c r="I50" t="s">
        <v>642</v>
      </c>
      <c r="J50" t="s">
        <v>643</v>
      </c>
      <c r="K50" t="s">
        <v>644</v>
      </c>
      <c r="L50">
        <v>1348</v>
      </c>
      <c r="N50">
        <v>1009</v>
      </c>
      <c r="O50" t="s">
        <v>1094</v>
      </c>
      <c r="P50" t="s">
        <v>1094</v>
      </c>
      <c r="Q50">
        <v>1000</v>
      </c>
      <c r="W50">
        <v>0</v>
      </c>
      <c r="X50">
        <v>-1396314973</v>
      </c>
      <c r="Y50">
        <v>0</v>
      </c>
      <c r="AA50">
        <v>27221.27</v>
      </c>
      <c r="AB50">
        <v>0</v>
      </c>
      <c r="AC50">
        <v>0</v>
      </c>
      <c r="AD50">
        <v>0</v>
      </c>
      <c r="AE50">
        <v>4455.2</v>
      </c>
      <c r="AF50">
        <v>0</v>
      </c>
      <c r="AG50">
        <v>0</v>
      </c>
      <c r="AH50">
        <v>0</v>
      </c>
      <c r="AI50">
        <v>6.11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1069</v>
      </c>
      <c r="AT50">
        <v>1E-4</v>
      </c>
      <c r="AU50" t="s">
        <v>1097</v>
      </c>
      <c r="AV50">
        <v>0</v>
      </c>
      <c r="AW50">
        <v>2</v>
      </c>
      <c r="AX50">
        <v>27906676</v>
      </c>
      <c r="AY50">
        <v>1</v>
      </c>
      <c r="AZ50">
        <v>0</v>
      </c>
      <c r="BA50">
        <v>60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 ca="1">Y50*Source!I37</f>
        <v>0</v>
      </c>
      <c r="CY50">
        <f>AA50</f>
        <v>27221.27</v>
      </c>
      <c r="CZ50">
        <f>AE50</f>
        <v>4455.2</v>
      </c>
      <c r="DA50">
        <f>AI50</f>
        <v>6.11</v>
      </c>
      <c r="DB50">
        <f>ROUND((ROUND(AT50*CZ50,2)*0),2)</f>
        <v>0</v>
      </c>
      <c r="DC50">
        <f>ROUND((ROUND(AT50*AG50,2)*0),2)</f>
        <v>0</v>
      </c>
    </row>
    <row r="51" spans="1:107">
      <c r="A51">
        <f ca="1">ROW(Source!A38)</f>
        <v>38</v>
      </c>
      <c r="B51">
        <v>27906248</v>
      </c>
      <c r="C51">
        <v>27906693</v>
      </c>
      <c r="D51">
        <v>25416200</v>
      </c>
      <c r="E51">
        <v>1</v>
      </c>
      <c r="F51">
        <v>1</v>
      </c>
      <c r="G51">
        <v>1</v>
      </c>
      <c r="H51">
        <v>1</v>
      </c>
      <c r="I51" t="s">
        <v>656</v>
      </c>
      <c r="J51" t="s">
        <v>1069</v>
      </c>
      <c r="K51" t="s">
        <v>657</v>
      </c>
      <c r="L51">
        <v>1191</v>
      </c>
      <c r="N51">
        <v>1013</v>
      </c>
      <c r="O51" t="s">
        <v>600</v>
      </c>
      <c r="P51" t="s">
        <v>600</v>
      </c>
      <c r="Q51">
        <v>1</v>
      </c>
      <c r="W51">
        <v>0</v>
      </c>
      <c r="X51">
        <v>371339561</v>
      </c>
      <c r="Y51">
        <v>103.76800000000001</v>
      </c>
      <c r="AA51">
        <v>0</v>
      </c>
      <c r="AB51">
        <v>0</v>
      </c>
      <c r="AC51">
        <v>0</v>
      </c>
      <c r="AD51">
        <v>49.43</v>
      </c>
      <c r="AE51">
        <v>0</v>
      </c>
      <c r="AF51">
        <v>0</v>
      </c>
      <c r="AG51">
        <v>0</v>
      </c>
      <c r="AH51">
        <v>8.09</v>
      </c>
      <c r="AI51">
        <v>1</v>
      </c>
      <c r="AJ51">
        <v>1</v>
      </c>
      <c r="AK51">
        <v>1</v>
      </c>
      <c r="AL51">
        <v>6.11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1069</v>
      </c>
      <c r="AT51">
        <v>129.71</v>
      </c>
      <c r="AU51" t="s">
        <v>1137</v>
      </c>
      <c r="AV51">
        <v>1</v>
      </c>
      <c r="AW51">
        <v>2</v>
      </c>
      <c r="AX51">
        <v>27906702</v>
      </c>
      <c r="AY51">
        <v>1</v>
      </c>
      <c r="AZ51">
        <v>0</v>
      </c>
      <c r="BA51">
        <v>61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 ca="1">Y51*Source!I38</f>
        <v>27.975852800000006</v>
      </c>
      <c r="CY51">
        <f>AD51</f>
        <v>49.43</v>
      </c>
      <c r="CZ51">
        <f>AH51</f>
        <v>8.09</v>
      </c>
      <c r="DA51">
        <f>AL51</f>
        <v>6.11</v>
      </c>
      <c r="DB51">
        <f>ROUND((ROUND(AT51*CZ51,2)*0.8),2)</f>
        <v>839.48</v>
      </c>
      <c r="DC51">
        <f>ROUND((ROUND(AT51*AG51,2)*0.8),2)</f>
        <v>0</v>
      </c>
    </row>
    <row r="52" spans="1:107">
      <c r="A52">
        <f ca="1">ROW(Source!A38)</f>
        <v>38</v>
      </c>
      <c r="B52">
        <v>27906248</v>
      </c>
      <c r="C52">
        <v>27906693</v>
      </c>
      <c r="D52">
        <v>25412928</v>
      </c>
      <c r="E52">
        <v>1</v>
      </c>
      <c r="F52">
        <v>1</v>
      </c>
      <c r="G52">
        <v>1</v>
      </c>
      <c r="H52">
        <v>1</v>
      </c>
      <c r="I52" t="s">
        <v>601</v>
      </c>
      <c r="J52" t="s">
        <v>1069</v>
      </c>
      <c r="K52" t="s">
        <v>602</v>
      </c>
      <c r="L52">
        <v>1191</v>
      </c>
      <c r="N52">
        <v>1013</v>
      </c>
      <c r="O52" t="s">
        <v>600</v>
      </c>
      <c r="P52" t="s">
        <v>600</v>
      </c>
      <c r="Q52">
        <v>1</v>
      </c>
      <c r="W52">
        <v>0</v>
      </c>
      <c r="X52">
        <v>-1417349443</v>
      </c>
      <c r="Y52">
        <v>1.61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6.11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1069</v>
      </c>
      <c r="AT52">
        <v>1.61</v>
      </c>
      <c r="AU52" t="s">
        <v>1069</v>
      </c>
      <c r="AV52">
        <v>2</v>
      </c>
      <c r="AW52">
        <v>2</v>
      </c>
      <c r="AX52">
        <v>27906703</v>
      </c>
      <c r="AY52">
        <v>1</v>
      </c>
      <c r="AZ52">
        <v>2048</v>
      </c>
      <c r="BA52">
        <v>62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 ca="1">Y52*Source!I38</f>
        <v>0.43405600000000005</v>
      </c>
      <c r="CY52">
        <f>AD52</f>
        <v>0</v>
      </c>
      <c r="CZ52">
        <f>AH52</f>
        <v>0</v>
      </c>
      <c r="DA52">
        <f>AL52</f>
        <v>1</v>
      </c>
      <c r="DB52">
        <f>ROUND(ROUND(AT52*CZ52,2),2)</f>
        <v>0</v>
      </c>
      <c r="DC52">
        <f>ROUND(ROUND(AT52*AG52,2),2)</f>
        <v>0</v>
      </c>
    </row>
    <row r="53" spans="1:107">
      <c r="A53">
        <f ca="1">ROW(Source!A38)</f>
        <v>38</v>
      </c>
      <c r="B53">
        <v>27906248</v>
      </c>
      <c r="C53">
        <v>27906693</v>
      </c>
      <c r="D53">
        <v>25230220</v>
      </c>
      <c r="E53">
        <v>1</v>
      </c>
      <c r="F53">
        <v>1</v>
      </c>
      <c r="G53">
        <v>1</v>
      </c>
      <c r="H53">
        <v>2</v>
      </c>
      <c r="I53" t="s">
        <v>612</v>
      </c>
      <c r="J53" t="s">
        <v>613</v>
      </c>
      <c r="K53" t="s">
        <v>614</v>
      </c>
      <c r="L53">
        <v>1368</v>
      </c>
      <c r="N53">
        <v>1011</v>
      </c>
      <c r="O53" t="s">
        <v>606</v>
      </c>
      <c r="P53" t="s">
        <v>606</v>
      </c>
      <c r="Q53">
        <v>1</v>
      </c>
      <c r="W53">
        <v>0</v>
      </c>
      <c r="X53">
        <v>-1718674368</v>
      </c>
      <c r="Y53">
        <v>0.77600000000000002</v>
      </c>
      <c r="AA53">
        <v>0</v>
      </c>
      <c r="AB53">
        <v>684.26</v>
      </c>
      <c r="AC53">
        <v>13.5</v>
      </c>
      <c r="AD53">
        <v>0</v>
      </c>
      <c r="AE53">
        <v>0</v>
      </c>
      <c r="AF53">
        <v>111.99</v>
      </c>
      <c r="AG53">
        <v>13.5</v>
      </c>
      <c r="AH53">
        <v>0</v>
      </c>
      <c r="AI53">
        <v>1</v>
      </c>
      <c r="AJ53">
        <v>6.11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1069</v>
      </c>
      <c r="AT53">
        <v>0.97</v>
      </c>
      <c r="AU53" t="s">
        <v>1137</v>
      </c>
      <c r="AV53">
        <v>0</v>
      </c>
      <c r="AW53">
        <v>2</v>
      </c>
      <c r="AX53">
        <v>27906704</v>
      </c>
      <c r="AY53">
        <v>1</v>
      </c>
      <c r="AZ53">
        <v>0</v>
      </c>
      <c r="BA53">
        <v>63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 ca="1">Y53*Source!I38</f>
        <v>0.20920960000000002</v>
      </c>
      <c r="CY53">
        <f>AB53</f>
        <v>684.26</v>
      </c>
      <c r="CZ53">
        <f>AF53</f>
        <v>111.99</v>
      </c>
      <c r="DA53">
        <f>AJ53</f>
        <v>6.11</v>
      </c>
      <c r="DB53">
        <f>ROUND((ROUND(AT53*CZ53,2)*0.8),2)</f>
        <v>86.9</v>
      </c>
      <c r="DC53">
        <f>ROUND((ROUND(AT53*AG53,2)*0.8),2)</f>
        <v>10.48</v>
      </c>
    </row>
    <row r="54" spans="1:107">
      <c r="A54">
        <f ca="1">ROW(Source!A38)</f>
        <v>38</v>
      </c>
      <c r="B54">
        <v>27906248</v>
      </c>
      <c r="C54">
        <v>27906693</v>
      </c>
      <c r="D54">
        <v>25231607</v>
      </c>
      <c r="E54">
        <v>1</v>
      </c>
      <c r="F54">
        <v>1</v>
      </c>
      <c r="G54">
        <v>1</v>
      </c>
      <c r="H54">
        <v>2</v>
      </c>
      <c r="I54" t="s">
        <v>603</v>
      </c>
      <c r="J54" t="s">
        <v>604</v>
      </c>
      <c r="K54" t="s">
        <v>605</v>
      </c>
      <c r="L54">
        <v>1368</v>
      </c>
      <c r="N54">
        <v>1011</v>
      </c>
      <c r="O54" t="s">
        <v>606</v>
      </c>
      <c r="P54" t="s">
        <v>606</v>
      </c>
      <c r="Q54">
        <v>1</v>
      </c>
      <c r="W54">
        <v>0</v>
      </c>
      <c r="X54">
        <v>1372534845</v>
      </c>
      <c r="Y54">
        <v>0.51200000000000001</v>
      </c>
      <c r="AA54">
        <v>0</v>
      </c>
      <c r="AB54">
        <v>401.49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6.11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1069</v>
      </c>
      <c r="AT54">
        <v>0.64</v>
      </c>
      <c r="AU54" t="s">
        <v>1137</v>
      </c>
      <c r="AV54">
        <v>0</v>
      </c>
      <c r="AW54">
        <v>2</v>
      </c>
      <c r="AX54">
        <v>27906705</v>
      </c>
      <c r="AY54">
        <v>1</v>
      </c>
      <c r="AZ54">
        <v>0</v>
      </c>
      <c r="BA54">
        <v>64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 ca="1">Y54*Source!I38</f>
        <v>0.1380352</v>
      </c>
      <c r="CY54">
        <f>AB54</f>
        <v>401.49</v>
      </c>
      <c r="CZ54">
        <f>AF54</f>
        <v>65.709999999999994</v>
      </c>
      <c r="DA54">
        <f>AJ54</f>
        <v>6.11</v>
      </c>
      <c r="DB54">
        <f>ROUND((ROUND(AT54*CZ54,2)*0.8),2)</f>
        <v>33.64</v>
      </c>
      <c r="DC54">
        <f>ROUND((ROUND(AT54*AG54,2)*0.8),2)</f>
        <v>5.94</v>
      </c>
    </row>
    <row r="55" spans="1:107">
      <c r="A55">
        <f ca="1">ROW(Source!A38)</f>
        <v>38</v>
      </c>
      <c r="B55">
        <v>27906248</v>
      </c>
      <c r="C55">
        <v>27906693</v>
      </c>
      <c r="D55">
        <v>25152717</v>
      </c>
      <c r="E55">
        <v>1</v>
      </c>
      <c r="F55">
        <v>1</v>
      </c>
      <c r="G55">
        <v>1</v>
      </c>
      <c r="H55">
        <v>3</v>
      </c>
      <c r="I55" t="s">
        <v>675</v>
      </c>
      <c r="J55" t="s">
        <v>676</v>
      </c>
      <c r="K55" t="s">
        <v>677</v>
      </c>
      <c r="L55">
        <v>1348</v>
      </c>
      <c r="N55">
        <v>1009</v>
      </c>
      <c r="O55" t="s">
        <v>1094</v>
      </c>
      <c r="P55" t="s">
        <v>1094</v>
      </c>
      <c r="Q55">
        <v>1000</v>
      </c>
      <c r="W55">
        <v>0</v>
      </c>
      <c r="X55">
        <v>888381482</v>
      </c>
      <c r="Y55">
        <v>0</v>
      </c>
      <c r="AA55">
        <v>51782.25</v>
      </c>
      <c r="AB55">
        <v>0</v>
      </c>
      <c r="AC55">
        <v>0</v>
      </c>
      <c r="AD55">
        <v>0</v>
      </c>
      <c r="AE55">
        <v>8475</v>
      </c>
      <c r="AF55">
        <v>0</v>
      </c>
      <c r="AG55">
        <v>0</v>
      </c>
      <c r="AH55">
        <v>0</v>
      </c>
      <c r="AI55">
        <v>6.11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1069</v>
      </c>
      <c r="AT55">
        <v>4.1999999999999997E-3</v>
      </c>
      <c r="AU55" t="s">
        <v>1097</v>
      </c>
      <c r="AV55">
        <v>0</v>
      </c>
      <c r="AW55">
        <v>2</v>
      </c>
      <c r="AX55">
        <v>27906706</v>
      </c>
      <c r="AY55">
        <v>1</v>
      </c>
      <c r="AZ55">
        <v>0</v>
      </c>
      <c r="BA55">
        <v>65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 ca="1">Y55*Source!I38</f>
        <v>0</v>
      </c>
      <c r="CY55">
        <f>AA55</f>
        <v>51782.25</v>
      </c>
      <c r="CZ55">
        <f>AE55</f>
        <v>8475</v>
      </c>
      <c r="DA55">
        <f>AI55</f>
        <v>6.11</v>
      </c>
      <c r="DB55">
        <f>ROUND((ROUND(AT55*CZ55,2)*0),2)</f>
        <v>0</v>
      </c>
      <c r="DC55">
        <f>ROUND((ROUND(AT55*AG55,2)*0),2)</f>
        <v>0</v>
      </c>
    </row>
    <row r="56" spans="1:107">
      <c r="A56">
        <f ca="1">ROW(Source!A38)</f>
        <v>38</v>
      </c>
      <c r="B56">
        <v>27906248</v>
      </c>
      <c r="C56">
        <v>27906693</v>
      </c>
      <c r="D56">
        <v>25178465</v>
      </c>
      <c r="E56">
        <v>1</v>
      </c>
      <c r="F56">
        <v>1</v>
      </c>
      <c r="G56">
        <v>1</v>
      </c>
      <c r="H56">
        <v>3</v>
      </c>
      <c r="I56" t="s">
        <v>163</v>
      </c>
      <c r="J56" t="s">
        <v>165</v>
      </c>
      <c r="K56" t="s">
        <v>164</v>
      </c>
      <c r="L56">
        <v>1339</v>
      </c>
      <c r="N56">
        <v>1007</v>
      </c>
      <c r="O56" t="s">
        <v>1325</v>
      </c>
      <c r="P56" t="s">
        <v>1325</v>
      </c>
      <c r="Q56">
        <v>1</v>
      </c>
      <c r="W56">
        <v>0</v>
      </c>
      <c r="X56">
        <v>-645086769</v>
      </c>
      <c r="Y56">
        <v>0</v>
      </c>
      <c r="AA56">
        <v>9782.11</v>
      </c>
      <c r="AB56">
        <v>0</v>
      </c>
      <c r="AC56">
        <v>0</v>
      </c>
      <c r="AD56">
        <v>0</v>
      </c>
      <c r="AE56">
        <v>1601</v>
      </c>
      <c r="AF56">
        <v>0</v>
      </c>
      <c r="AG56">
        <v>0</v>
      </c>
      <c r="AH56">
        <v>0</v>
      </c>
      <c r="AI56">
        <v>6.11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1069</v>
      </c>
      <c r="AT56">
        <v>0.19</v>
      </c>
      <c r="AU56" t="s">
        <v>1097</v>
      </c>
      <c r="AV56">
        <v>0</v>
      </c>
      <c r="AW56">
        <v>2</v>
      </c>
      <c r="AX56">
        <v>27906707</v>
      </c>
      <c r="AY56">
        <v>1</v>
      </c>
      <c r="AZ56">
        <v>0</v>
      </c>
      <c r="BA56">
        <v>66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 ca="1">Y56*Source!I38</f>
        <v>0</v>
      </c>
      <c r="CY56">
        <f>AA56</f>
        <v>9782.11</v>
      </c>
      <c r="CZ56">
        <f>AE56</f>
        <v>1601</v>
      </c>
      <c r="DA56">
        <f>AI56</f>
        <v>6.11</v>
      </c>
      <c r="DB56">
        <f>ROUND((ROUND(AT56*CZ56,2)*0),2)</f>
        <v>0</v>
      </c>
      <c r="DC56">
        <f>ROUND((ROUND(AT56*AG56,2)*0),2)</f>
        <v>0</v>
      </c>
    </row>
    <row r="57" spans="1:107">
      <c r="A57">
        <f ca="1">ROW(Source!A38)</f>
        <v>38</v>
      </c>
      <c r="B57">
        <v>27906248</v>
      </c>
      <c r="C57">
        <v>27906693</v>
      </c>
      <c r="D57">
        <v>25178655</v>
      </c>
      <c r="E57">
        <v>1</v>
      </c>
      <c r="F57">
        <v>1</v>
      </c>
      <c r="G57">
        <v>1</v>
      </c>
      <c r="H57">
        <v>3</v>
      </c>
      <c r="I57" t="s">
        <v>1323</v>
      </c>
      <c r="J57" t="s">
        <v>1326</v>
      </c>
      <c r="K57" t="s">
        <v>1324</v>
      </c>
      <c r="L57">
        <v>1339</v>
      </c>
      <c r="N57">
        <v>1007</v>
      </c>
      <c r="O57" t="s">
        <v>1325</v>
      </c>
      <c r="P57" t="s">
        <v>1325</v>
      </c>
      <c r="Q57">
        <v>1</v>
      </c>
      <c r="W57">
        <v>0</v>
      </c>
      <c r="X57">
        <v>-2001482958</v>
      </c>
      <c r="Y57">
        <v>0</v>
      </c>
      <c r="AA57">
        <v>8737.2999999999993</v>
      </c>
      <c r="AB57">
        <v>0</v>
      </c>
      <c r="AC57">
        <v>0</v>
      </c>
      <c r="AD57">
        <v>0</v>
      </c>
      <c r="AE57">
        <v>1430</v>
      </c>
      <c r="AF57">
        <v>0</v>
      </c>
      <c r="AG57">
        <v>0</v>
      </c>
      <c r="AH57">
        <v>0</v>
      </c>
      <c r="AI57">
        <v>6.11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1069</v>
      </c>
      <c r="AT57">
        <v>4.5999999999999996</v>
      </c>
      <c r="AU57" t="s">
        <v>1097</v>
      </c>
      <c r="AV57">
        <v>0</v>
      </c>
      <c r="AW57">
        <v>2</v>
      </c>
      <c r="AX57">
        <v>27906708</v>
      </c>
      <c r="AY57">
        <v>1</v>
      </c>
      <c r="AZ57">
        <v>0</v>
      </c>
      <c r="BA57">
        <v>67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 ca="1">Y57*Source!I38</f>
        <v>0</v>
      </c>
      <c r="CY57">
        <f>AA57</f>
        <v>8737.2999999999993</v>
      </c>
      <c r="CZ57">
        <f>AE57</f>
        <v>1430</v>
      </c>
      <c r="DA57">
        <f>AI57</f>
        <v>6.11</v>
      </c>
      <c r="DB57">
        <f>ROUND((ROUND(AT57*CZ57,2)*0),2)</f>
        <v>0</v>
      </c>
      <c r="DC57">
        <f>ROUND((ROUND(AT57*AG57,2)*0),2)</f>
        <v>0</v>
      </c>
    </row>
    <row r="58" spans="1:107">
      <c r="A58">
        <f ca="1">ROW(Source!A38)</f>
        <v>38</v>
      </c>
      <c r="B58">
        <v>27906248</v>
      </c>
      <c r="C58">
        <v>27906693</v>
      </c>
      <c r="D58">
        <v>25187112</v>
      </c>
      <c r="E58">
        <v>1</v>
      </c>
      <c r="F58">
        <v>1</v>
      </c>
      <c r="G58">
        <v>1</v>
      </c>
      <c r="H58">
        <v>3</v>
      </c>
      <c r="I58" t="s">
        <v>684</v>
      </c>
      <c r="J58" t="s">
        <v>685</v>
      </c>
      <c r="K58" t="s">
        <v>686</v>
      </c>
      <c r="L58">
        <v>1348</v>
      </c>
      <c r="N58">
        <v>1009</v>
      </c>
      <c r="O58" t="s">
        <v>1094</v>
      </c>
      <c r="P58" t="s">
        <v>1094</v>
      </c>
      <c r="Q58">
        <v>1000</v>
      </c>
      <c r="W58">
        <v>0</v>
      </c>
      <c r="X58">
        <v>1254963396</v>
      </c>
      <c r="Y58">
        <v>0</v>
      </c>
      <c r="AA58">
        <v>93208.05</v>
      </c>
      <c r="AB58">
        <v>0</v>
      </c>
      <c r="AC58">
        <v>0</v>
      </c>
      <c r="AD58">
        <v>0</v>
      </c>
      <c r="AE58">
        <v>15255</v>
      </c>
      <c r="AF58">
        <v>0</v>
      </c>
      <c r="AG58">
        <v>0</v>
      </c>
      <c r="AH58">
        <v>0</v>
      </c>
      <c r="AI58">
        <v>6.11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1069</v>
      </c>
      <c r="AT58">
        <v>3.2000000000000002E-3</v>
      </c>
      <c r="AU58" t="s">
        <v>1097</v>
      </c>
      <c r="AV58">
        <v>0</v>
      </c>
      <c r="AW58">
        <v>2</v>
      </c>
      <c r="AX58">
        <v>27906709</v>
      </c>
      <c r="AY58">
        <v>1</v>
      </c>
      <c r="AZ58">
        <v>0</v>
      </c>
      <c r="BA58">
        <v>68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 ca="1">Y58*Source!I38</f>
        <v>0</v>
      </c>
      <c r="CY58">
        <f>AA58</f>
        <v>93208.05</v>
      </c>
      <c r="CZ58">
        <f>AE58</f>
        <v>15255</v>
      </c>
      <c r="DA58">
        <f>AI58</f>
        <v>6.11</v>
      </c>
      <c r="DB58">
        <f>ROUND((ROUND(AT58*CZ58,2)*0),2)</f>
        <v>0</v>
      </c>
      <c r="DC58">
        <f>ROUND((ROUND(AT58*AG58,2)*0),2)</f>
        <v>0</v>
      </c>
    </row>
    <row r="59" spans="1:107">
      <c r="A59">
        <f ca="1">ROW(Source!A39)</f>
        <v>39</v>
      </c>
      <c r="B59">
        <v>27906248</v>
      </c>
      <c r="C59">
        <v>27906711</v>
      </c>
      <c r="D59">
        <v>25419089</v>
      </c>
      <c r="E59">
        <v>1</v>
      </c>
      <c r="F59">
        <v>1</v>
      </c>
      <c r="G59">
        <v>1</v>
      </c>
      <c r="H59">
        <v>1</v>
      </c>
      <c r="I59" t="s">
        <v>689</v>
      </c>
      <c r="J59" t="s">
        <v>1069</v>
      </c>
      <c r="K59" t="s">
        <v>690</v>
      </c>
      <c r="L59">
        <v>1191</v>
      </c>
      <c r="N59">
        <v>1013</v>
      </c>
      <c r="O59" t="s">
        <v>600</v>
      </c>
      <c r="P59" t="s">
        <v>600</v>
      </c>
      <c r="Q59">
        <v>1</v>
      </c>
      <c r="W59">
        <v>0</v>
      </c>
      <c r="X59">
        <v>1069510174</v>
      </c>
      <c r="Y59">
        <v>3.2640000000000002</v>
      </c>
      <c r="AA59">
        <v>0</v>
      </c>
      <c r="AB59">
        <v>0</v>
      </c>
      <c r="AC59">
        <v>0</v>
      </c>
      <c r="AD59">
        <v>58.78</v>
      </c>
      <c r="AE59">
        <v>0</v>
      </c>
      <c r="AF59">
        <v>0</v>
      </c>
      <c r="AG59">
        <v>0</v>
      </c>
      <c r="AH59">
        <v>9.6199999999999992</v>
      </c>
      <c r="AI59">
        <v>1</v>
      </c>
      <c r="AJ59">
        <v>1</v>
      </c>
      <c r="AK59">
        <v>1</v>
      </c>
      <c r="AL59">
        <v>6.11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1069</v>
      </c>
      <c r="AT59">
        <v>4.08</v>
      </c>
      <c r="AU59" t="s">
        <v>1137</v>
      </c>
      <c r="AV59">
        <v>1</v>
      </c>
      <c r="AW59">
        <v>2</v>
      </c>
      <c r="AX59">
        <v>27906720</v>
      </c>
      <c r="AY59">
        <v>1</v>
      </c>
      <c r="AZ59">
        <v>0</v>
      </c>
      <c r="BA59">
        <v>69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 ca="1">Y59*Source!I39</f>
        <v>54.835200000000007</v>
      </c>
      <c r="CY59">
        <f>AD59</f>
        <v>58.78</v>
      </c>
      <c r="CZ59">
        <f>AH59</f>
        <v>9.6199999999999992</v>
      </c>
      <c r="DA59">
        <f>AL59</f>
        <v>6.11</v>
      </c>
      <c r="DB59">
        <f>ROUND((ROUND(AT59*CZ59,2)*0.8),2)</f>
        <v>31.4</v>
      </c>
      <c r="DC59">
        <f>ROUND((ROUND(AT59*AG59,2)*0.8),2)</f>
        <v>0</v>
      </c>
    </row>
    <row r="60" spans="1:107">
      <c r="A60">
        <f ca="1">ROW(Source!A39)</f>
        <v>39</v>
      </c>
      <c r="B60">
        <v>27906248</v>
      </c>
      <c r="C60">
        <v>27906711</v>
      </c>
      <c r="D60">
        <v>25412928</v>
      </c>
      <c r="E60">
        <v>1</v>
      </c>
      <c r="F60">
        <v>1</v>
      </c>
      <c r="G60">
        <v>1</v>
      </c>
      <c r="H60">
        <v>1</v>
      </c>
      <c r="I60" t="s">
        <v>601</v>
      </c>
      <c r="J60" t="s">
        <v>1069</v>
      </c>
      <c r="K60" t="s">
        <v>602</v>
      </c>
      <c r="L60">
        <v>1191</v>
      </c>
      <c r="N60">
        <v>1013</v>
      </c>
      <c r="O60" t="s">
        <v>600</v>
      </c>
      <c r="P60" t="s">
        <v>600</v>
      </c>
      <c r="Q60">
        <v>1</v>
      </c>
      <c r="W60">
        <v>0</v>
      </c>
      <c r="X60">
        <v>-1417349443</v>
      </c>
      <c r="Y60">
        <v>0.06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6.11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1069</v>
      </c>
      <c r="AT60">
        <v>0.06</v>
      </c>
      <c r="AU60" t="s">
        <v>1069</v>
      </c>
      <c r="AV60">
        <v>2</v>
      </c>
      <c r="AW60">
        <v>2</v>
      </c>
      <c r="AX60">
        <v>27906721</v>
      </c>
      <c r="AY60">
        <v>1</v>
      </c>
      <c r="AZ60">
        <v>2048</v>
      </c>
      <c r="BA60">
        <v>70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 ca="1">Y60*Source!I39</f>
        <v>1.008</v>
      </c>
      <c r="CY60">
        <f>AD60</f>
        <v>0</v>
      </c>
      <c r="CZ60">
        <f>AH60</f>
        <v>0</v>
      </c>
      <c r="DA60">
        <f>AL60</f>
        <v>1</v>
      </c>
      <c r="DB60">
        <f>ROUND(ROUND(AT60*CZ60,2),2)</f>
        <v>0</v>
      </c>
      <c r="DC60">
        <f>ROUND(ROUND(AT60*AG60,2),2)</f>
        <v>0</v>
      </c>
    </row>
    <row r="61" spans="1:107">
      <c r="A61">
        <f ca="1">ROW(Source!A39)</f>
        <v>39</v>
      </c>
      <c r="B61">
        <v>27906248</v>
      </c>
      <c r="C61">
        <v>27906711</v>
      </c>
      <c r="D61">
        <v>25231607</v>
      </c>
      <c r="E61">
        <v>1</v>
      </c>
      <c r="F61">
        <v>1</v>
      </c>
      <c r="G61">
        <v>1</v>
      </c>
      <c r="H61">
        <v>2</v>
      </c>
      <c r="I61" t="s">
        <v>603</v>
      </c>
      <c r="J61" t="s">
        <v>604</v>
      </c>
      <c r="K61" t="s">
        <v>605</v>
      </c>
      <c r="L61">
        <v>1368</v>
      </c>
      <c r="N61">
        <v>1011</v>
      </c>
      <c r="O61" t="s">
        <v>606</v>
      </c>
      <c r="P61" t="s">
        <v>606</v>
      </c>
      <c r="Q61">
        <v>1</v>
      </c>
      <c r="W61">
        <v>0</v>
      </c>
      <c r="X61">
        <v>1372534845</v>
      </c>
      <c r="Y61">
        <v>4.8000000000000001E-2</v>
      </c>
      <c r="AA61">
        <v>0</v>
      </c>
      <c r="AB61">
        <v>401.49</v>
      </c>
      <c r="AC61">
        <v>11.6</v>
      </c>
      <c r="AD61">
        <v>0</v>
      </c>
      <c r="AE61">
        <v>0</v>
      </c>
      <c r="AF61">
        <v>65.709999999999994</v>
      </c>
      <c r="AG61">
        <v>11.6</v>
      </c>
      <c r="AH61">
        <v>0</v>
      </c>
      <c r="AI61">
        <v>1</v>
      </c>
      <c r="AJ61">
        <v>6.11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1069</v>
      </c>
      <c r="AT61">
        <v>0.06</v>
      </c>
      <c r="AU61" t="s">
        <v>1137</v>
      </c>
      <c r="AV61">
        <v>0</v>
      </c>
      <c r="AW61">
        <v>2</v>
      </c>
      <c r="AX61">
        <v>27906722</v>
      </c>
      <c r="AY61">
        <v>1</v>
      </c>
      <c r="AZ61">
        <v>0</v>
      </c>
      <c r="BA61">
        <v>71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 ca="1">Y61*Source!I39</f>
        <v>0.80640000000000001</v>
      </c>
      <c r="CY61">
        <f>AB61</f>
        <v>401.49</v>
      </c>
      <c r="CZ61">
        <f>AF61</f>
        <v>65.709999999999994</v>
      </c>
      <c r="DA61">
        <f>AJ61</f>
        <v>6.11</v>
      </c>
      <c r="DB61">
        <f>ROUND((ROUND(AT61*CZ61,2)*0.8),2)</f>
        <v>3.15</v>
      </c>
      <c r="DC61">
        <f>ROUND((ROUND(AT61*AG61,2)*0.8),2)</f>
        <v>0.56000000000000005</v>
      </c>
    </row>
    <row r="62" spans="1:107">
      <c r="A62">
        <f ca="1">ROW(Source!A39)</f>
        <v>39</v>
      </c>
      <c r="B62">
        <v>27906248</v>
      </c>
      <c r="C62">
        <v>27906711</v>
      </c>
      <c r="D62">
        <v>25152713</v>
      </c>
      <c r="E62">
        <v>1</v>
      </c>
      <c r="F62">
        <v>1</v>
      </c>
      <c r="G62">
        <v>1</v>
      </c>
      <c r="H62">
        <v>3</v>
      </c>
      <c r="I62" t="s">
        <v>159</v>
      </c>
      <c r="J62" t="s">
        <v>161</v>
      </c>
      <c r="K62" t="s">
        <v>160</v>
      </c>
      <c r="L62">
        <v>1348</v>
      </c>
      <c r="N62">
        <v>1009</v>
      </c>
      <c r="O62" t="s">
        <v>1094</v>
      </c>
      <c r="P62" t="s">
        <v>1094</v>
      </c>
      <c r="Q62">
        <v>1000</v>
      </c>
      <c r="W62">
        <v>0</v>
      </c>
      <c r="X62">
        <v>1174701286</v>
      </c>
      <c r="Y62">
        <v>0</v>
      </c>
      <c r="AA62">
        <v>73185.58</v>
      </c>
      <c r="AB62">
        <v>0</v>
      </c>
      <c r="AC62">
        <v>0</v>
      </c>
      <c r="AD62">
        <v>0</v>
      </c>
      <c r="AE62">
        <v>11978</v>
      </c>
      <c r="AF62">
        <v>0</v>
      </c>
      <c r="AG62">
        <v>0</v>
      </c>
      <c r="AH62">
        <v>0</v>
      </c>
      <c r="AI62">
        <v>6.11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1069</v>
      </c>
      <c r="AT62">
        <v>2.5000000000000001E-4</v>
      </c>
      <c r="AU62" t="s">
        <v>1097</v>
      </c>
      <c r="AV62">
        <v>0</v>
      </c>
      <c r="AW62">
        <v>2</v>
      </c>
      <c r="AX62">
        <v>27906723</v>
      </c>
      <c r="AY62">
        <v>1</v>
      </c>
      <c r="AZ62">
        <v>0</v>
      </c>
      <c r="BA62">
        <v>72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 ca="1">Y62*Source!I39</f>
        <v>0</v>
      </c>
      <c r="CY62">
        <f>AA62</f>
        <v>73185.58</v>
      </c>
      <c r="CZ62">
        <f>AE62</f>
        <v>11978</v>
      </c>
      <c r="DA62">
        <f>AI62</f>
        <v>6.11</v>
      </c>
      <c r="DB62">
        <f>ROUND((ROUND(AT62*CZ62,2)*0),2)</f>
        <v>0</v>
      </c>
      <c r="DC62">
        <f>ROUND((ROUND(AT62*AG62,2)*0),2)</f>
        <v>0</v>
      </c>
    </row>
    <row r="63" spans="1:107">
      <c r="A63">
        <f ca="1">ROW(Source!A39)</f>
        <v>39</v>
      </c>
      <c r="B63">
        <v>27906248</v>
      </c>
      <c r="C63">
        <v>27906711</v>
      </c>
      <c r="D63">
        <v>25178465</v>
      </c>
      <c r="E63">
        <v>1</v>
      </c>
      <c r="F63">
        <v>1</v>
      </c>
      <c r="G63">
        <v>1</v>
      </c>
      <c r="H63">
        <v>3</v>
      </c>
      <c r="I63" t="s">
        <v>163</v>
      </c>
      <c r="J63" t="s">
        <v>165</v>
      </c>
      <c r="K63" t="s">
        <v>164</v>
      </c>
      <c r="L63">
        <v>1339</v>
      </c>
      <c r="N63">
        <v>1007</v>
      </c>
      <c r="O63" t="s">
        <v>1325</v>
      </c>
      <c r="P63" t="s">
        <v>1325</v>
      </c>
      <c r="Q63">
        <v>1</v>
      </c>
      <c r="W63">
        <v>0</v>
      </c>
      <c r="X63">
        <v>-645086769</v>
      </c>
      <c r="Y63">
        <v>0</v>
      </c>
      <c r="AA63">
        <v>9782.11</v>
      </c>
      <c r="AB63">
        <v>0</v>
      </c>
      <c r="AC63">
        <v>0</v>
      </c>
      <c r="AD63">
        <v>0</v>
      </c>
      <c r="AE63">
        <v>1601</v>
      </c>
      <c r="AF63">
        <v>0</v>
      </c>
      <c r="AG63">
        <v>0</v>
      </c>
      <c r="AH63">
        <v>0</v>
      </c>
      <c r="AI63">
        <v>6.11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1069</v>
      </c>
      <c r="AT63">
        <v>0.03</v>
      </c>
      <c r="AU63" t="s">
        <v>1097</v>
      </c>
      <c r="AV63">
        <v>0</v>
      </c>
      <c r="AW63">
        <v>2</v>
      </c>
      <c r="AX63">
        <v>27906724</v>
      </c>
      <c r="AY63">
        <v>1</v>
      </c>
      <c r="AZ63">
        <v>0</v>
      </c>
      <c r="BA63">
        <v>73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 ca="1">Y63*Source!I39</f>
        <v>0</v>
      </c>
      <c r="CY63">
        <f>AA63</f>
        <v>9782.11</v>
      </c>
      <c r="CZ63">
        <f>AE63</f>
        <v>1601</v>
      </c>
      <c r="DA63">
        <f>AI63</f>
        <v>6.11</v>
      </c>
      <c r="DB63">
        <f>ROUND((ROUND(AT63*CZ63,2)*0),2)</f>
        <v>0</v>
      </c>
      <c r="DC63">
        <f>ROUND((ROUND(AT63*AG63,2)*0),2)</f>
        <v>0</v>
      </c>
    </row>
    <row r="64" spans="1:107">
      <c r="A64">
        <f ca="1">ROW(Source!A39)</f>
        <v>39</v>
      </c>
      <c r="B64">
        <v>27906248</v>
      </c>
      <c r="C64">
        <v>27906711</v>
      </c>
      <c r="D64">
        <v>25178473</v>
      </c>
      <c r="E64">
        <v>1</v>
      </c>
      <c r="F64">
        <v>1</v>
      </c>
      <c r="G64">
        <v>1</v>
      </c>
      <c r="H64">
        <v>3</v>
      </c>
      <c r="I64" t="s">
        <v>167</v>
      </c>
      <c r="J64" t="s">
        <v>169</v>
      </c>
      <c r="K64" t="s">
        <v>168</v>
      </c>
      <c r="L64">
        <v>1339</v>
      </c>
      <c r="N64">
        <v>1007</v>
      </c>
      <c r="O64" t="s">
        <v>1325</v>
      </c>
      <c r="P64" t="s">
        <v>1325</v>
      </c>
      <c r="Q64">
        <v>1</v>
      </c>
      <c r="W64">
        <v>0</v>
      </c>
      <c r="X64">
        <v>1117508172</v>
      </c>
      <c r="Y64">
        <v>0</v>
      </c>
      <c r="AA64">
        <v>13173.16</v>
      </c>
      <c r="AB64">
        <v>0</v>
      </c>
      <c r="AC64">
        <v>0</v>
      </c>
      <c r="AD64">
        <v>0</v>
      </c>
      <c r="AE64">
        <v>2156</v>
      </c>
      <c r="AF64">
        <v>0</v>
      </c>
      <c r="AG64">
        <v>0</v>
      </c>
      <c r="AH64">
        <v>0</v>
      </c>
      <c r="AI64">
        <v>6.11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1069</v>
      </c>
      <c r="AT64">
        <v>0.02</v>
      </c>
      <c r="AU64" t="s">
        <v>1097</v>
      </c>
      <c r="AV64">
        <v>0</v>
      </c>
      <c r="AW64">
        <v>2</v>
      </c>
      <c r="AX64">
        <v>27906725</v>
      </c>
      <c r="AY64">
        <v>1</v>
      </c>
      <c r="AZ64">
        <v>0</v>
      </c>
      <c r="BA64">
        <v>74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 ca="1">Y64*Source!I39</f>
        <v>0</v>
      </c>
      <c r="CY64">
        <f>AA64</f>
        <v>13173.16</v>
      </c>
      <c r="CZ64">
        <f>AE64</f>
        <v>2156</v>
      </c>
      <c r="DA64">
        <f>AI64</f>
        <v>6.11</v>
      </c>
      <c r="DB64">
        <f>ROUND((ROUND(AT64*CZ64,2)*0),2)</f>
        <v>0</v>
      </c>
      <c r="DC64">
        <f>ROUND((ROUND(AT64*AG64,2)*0),2)</f>
        <v>0</v>
      </c>
    </row>
    <row r="65" spans="1:107">
      <c r="A65">
        <f ca="1">ROW(Source!A39)</f>
        <v>39</v>
      </c>
      <c r="B65">
        <v>27906248</v>
      </c>
      <c r="C65">
        <v>27906711</v>
      </c>
      <c r="D65">
        <v>25178651</v>
      </c>
      <c r="E65">
        <v>1</v>
      </c>
      <c r="F65">
        <v>1</v>
      </c>
      <c r="G65">
        <v>1</v>
      </c>
      <c r="H65">
        <v>3</v>
      </c>
      <c r="I65" t="s">
        <v>171</v>
      </c>
      <c r="J65" t="s">
        <v>173</v>
      </c>
      <c r="K65" t="s">
        <v>172</v>
      </c>
      <c r="L65">
        <v>1339</v>
      </c>
      <c r="N65">
        <v>1007</v>
      </c>
      <c r="O65" t="s">
        <v>1325</v>
      </c>
      <c r="P65" t="s">
        <v>1325</v>
      </c>
      <c r="Q65">
        <v>1</v>
      </c>
      <c r="W65">
        <v>0</v>
      </c>
      <c r="X65">
        <v>-915187339</v>
      </c>
      <c r="Y65">
        <v>0</v>
      </c>
      <c r="AA65">
        <v>8401.25</v>
      </c>
      <c r="AB65">
        <v>0</v>
      </c>
      <c r="AC65">
        <v>0</v>
      </c>
      <c r="AD65">
        <v>0</v>
      </c>
      <c r="AE65">
        <v>1375</v>
      </c>
      <c r="AF65">
        <v>0</v>
      </c>
      <c r="AG65">
        <v>0</v>
      </c>
      <c r="AH65">
        <v>0</v>
      </c>
      <c r="AI65">
        <v>6.11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1069</v>
      </c>
      <c r="AT65">
        <v>0.01</v>
      </c>
      <c r="AU65" t="s">
        <v>1097</v>
      </c>
      <c r="AV65">
        <v>0</v>
      </c>
      <c r="AW65">
        <v>2</v>
      </c>
      <c r="AX65">
        <v>27906726</v>
      </c>
      <c r="AY65">
        <v>1</v>
      </c>
      <c r="AZ65">
        <v>0</v>
      </c>
      <c r="BA65">
        <v>75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 ca="1">Y65*Source!I39</f>
        <v>0</v>
      </c>
      <c r="CY65">
        <f>AA65</f>
        <v>8401.25</v>
      </c>
      <c r="CZ65">
        <f>AE65</f>
        <v>1375</v>
      </c>
      <c r="DA65">
        <f>AI65</f>
        <v>6.11</v>
      </c>
      <c r="DB65">
        <f>ROUND((ROUND(AT65*CZ65,2)*0),2)</f>
        <v>0</v>
      </c>
      <c r="DC65">
        <f>ROUND((ROUND(AT65*AG65,2)*0),2)</f>
        <v>0</v>
      </c>
    </row>
    <row r="66" spans="1:107">
      <c r="A66">
        <f ca="1">ROW(Source!A39)</f>
        <v>39</v>
      </c>
      <c r="B66">
        <v>27906248</v>
      </c>
      <c r="C66">
        <v>27906711</v>
      </c>
      <c r="D66">
        <v>25178659</v>
      </c>
      <c r="E66">
        <v>1</v>
      </c>
      <c r="F66">
        <v>1</v>
      </c>
      <c r="G66">
        <v>1</v>
      </c>
      <c r="H66">
        <v>3</v>
      </c>
      <c r="I66" t="s">
        <v>175</v>
      </c>
      <c r="J66" t="s">
        <v>177</v>
      </c>
      <c r="K66" t="s">
        <v>176</v>
      </c>
      <c r="L66">
        <v>1339</v>
      </c>
      <c r="N66">
        <v>1007</v>
      </c>
      <c r="O66" t="s">
        <v>1325</v>
      </c>
      <c r="P66" t="s">
        <v>1325</v>
      </c>
      <c r="Q66">
        <v>1</v>
      </c>
      <c r="W66">
        <v>0</v>
      </c>
      <c r="X66">
        <v>-1130628485</v>
      </c>
      <c r="Y66">
        <v>0</v>
      </c>
      <c r="AA66">
        <v>8065.2</v>
      </c>
      <c r="AB66">
        <v>0</v>
      </c>
      <c r="AC66">
        <v>0</v>
      </c>
      <c r="AD66">
        <v>0</v>
      </c>
      <c r="AE66">
        <v>1320</v>
      </c>
      <c r="AF66">
        <v>0</v>
      </c>
      <c r="AG66">
        <v>0</v>
      </c>
      <c r="AH66">
        <v>0</v>
      </c>
      <c r="AI66">
        <v>6.11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1069</v>
      </c>
      <c r="AT66">
        <v>0.22</v>
      </c>
      <c r="AU66" t="s">
        <v>1097</v>
      </c>
      <c r="AV66">
        <v>0</v>
      </c>
      <c r="AW66">
        <v>2</v>
      </c>
      <c r="AX66">
        <v>27906727</v>
      </c>
      <c r="AY66">
        <v>1</v>
      </c>
      <c r="AZ66">
        <v>0</v>
      </c>
      <c r="BA66">
        <v>76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 ca="1">Y66*Source!I39</f>
        <v>0</v>
      </c>
      <c r="CY66">
        <f>AA66</f>
        <v>8065.2</v>
      </c>
      <c r="CZ66">
        <f>AE66</f>
        <v>1320</v>
      </c>
      <c r="DA66">
        <f>AI66</f>
        <v>6.11</v>
      </c>
      <c r="DB66">
        <f>ROUND((ROUND(AT66*CZ66,2)*0),2)</f>
        <v>0</v>
      </c>
      <c r="DC66">
        <f>ROUND((ROUND(AT66*AG66,2)*0),2)</f>
        <v>0</v>
      </c>
    </row>
    <row r="67" spans="1:107">
      <c r="A67">
        <f ca="1">ROW(Source!A40)</f>
        <v>40</v>
      </c>
      <c r="B67">
        <v>27906248</v>
      </c>
      <c r="C67">
        <v>27906729</v>
      </c>
      <c r="D67">
        <v>25414769</v>
      </c>
      <c r="E67">
        <v>1</v>
      </c>
      <c r="F67">
        <v>1</v>
      </c>
      <c r="G67">
        <v>1</v>
      </c>
      <c r="H67">
        <v>1</v>
      </c>
      <c r="I67" t="s">
        <v>691</v>
      </c>
      <c r="J67" t="s">
        <v>1069</v>
      </c>
      <c r="K67" t="s">
        <v>692</v>
      </c>
      <c r="L67">
        <v>1191</v>
      </c>
      <c r="N67">
        <v>1013</v>
      </c>
      <c r="O67" t="s">
        <v>600</v>
      </c>
      <c r="P67" t="s">
        <v>600</v>
      </c>
      <c r="Q67">
        <v>1</v>
      </c>
      <c r="W67">
        <v>0</v>
      </c>
      <c r="X67">
        <v>-509590494</v>
      </c>
      <c r="Y67">
        <v>36.712000000000003</v>
      </c>
      <c r="AA67">
        <v>0</v>
      </c>
      <c r="AB67">
        <v>0</v>
      </c>
      <c r="AC67">
        <v>0</v>
      </c>
      <c r="AD67">
        <v>49.92</v>
      </c>
      <c r="AE67">
        <v>0</v>
      </c>
      <c r="AF67">
        <v>0</v>
      </c>
      <c r="AG67">
        <v>0</v>
      </c>
      <c r="AH67">
        <v>8.17</v>
      </c>
      <c r="AI67">
        <v>1</v>
      </c>
      <c r="AJ67">
        <v>1</v>
      </c>
      <c r="AK67">
        <v>1</v>
      </c>
      <c r="AL67">
        <v>6.11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1069</v>
      </c>
      <c r="AT67">
        <v>45.89</v>
      </c>
      <c r="AU67" t="s">
        <v>1137</v>
      </c>
      <c r="AV67">
        <v>1</v>
      </c>
      <c r="AW67">
        <v>2</v>
      </c>
      <c r="AX67">
        <v>27906735</v>
      </c>
      <c r="AY67">
        <v>1</v>
      </c>
      <c r="AZ67">
        <v>0</v>
      </c>
      <c r="BA67">
        <v>77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 ca="1">Y67*Source!I40</f>
        <v>3.744624</v>
      </c>
      <c r="CY67">
        <f>AD67</f>
        <v>49.92</v>
      </c>
      <c r="CZ67">
        <f>AH67</f>
        <v>8.17</v>
      </c>
      <c r="DA67">
        <f>AL67</f>
        <v>6.11</v>
      </c>
      <c r="DB67">
        <f>ROUND((ROUND(AT67*CZ67,2)*0.8),2)</f>
        <v>299.94</v>
      </c>
      <c r="DC67">
        <f>ROUND((ROUND(AT67*AG67,2)*0.8),2)</f>
        <v>0</v>
      </c>
    </row>
    <row r="68" spans="1:107">
      <c r="A68">
        <f ca="1">ROW(Source!A40)</f>
        <v>40</v>
      </c>
      <c r="B68">
        <v>27906248</v>
      </c>
      <c r="C68">
        <v>27906729</v>
      </c>
      <c r="D68">
        <v>25412928</v>
      </c>
      <c r="E68">
        <v>1</v>
      </c>
      <c r="F68">
        <v>1</v>
      </c>
      <c r="G68">
        <v>1</v>
      </c>
      <c r="H68">
        <v>1</v>
      </c>
      <c r="I68" t="s">
        <v>601</v>
      </c>
      <c r="J68" t="s">
        <v>1069</v>
      </c>
      <c r="K68" t="s">
        <v>602</v>
      </c>
      <c r="L68">
        <v>1191</v>
      </c>
      <c r="N68">
        <v>1013</v>
      </c>
      <c r="O68" t="s">
        <v>600</v>
      </c>
      <c r="P68" t="s">
        <v>600</v>
      </c>
      <c r="Q68">
        <v>1</v>
      </c>
      <c r="W68">
        <v>0</v>
      </c>
      <c r="X68">
        <v>-1417349443</v>
      </c>
      <c r="Y68">
        <v>1.65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6.11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1069</v>
      </c>
      <c r="AT68">
        <v>1.65</v>
      </c>
      <c r="AU68" t="s">
        <v>1069</v>
      </c>
      <c r="AV68">
        <v>2</v>
      </c>
      <c r="AW68">
        <v>2</v>
      </c>
      <c r="AX68">
        <v>27906736</v>
      </c>
      <c r="AY68">
        <v>1</v>
      </c>
      <c r="AZ68">
        <v>2048</v>
      </c>
      <c r="BA68">
        <v>78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 ca="1">Y68*Source!I40</f>
        <v>0.16829999999999998</v>
      </c>
      <c r="CY68">
        <f>AD68</f>
        <v>0</v>
      </c>
      <c r="CZ68">
        <f>AH68</f>
        <v>0</v>
      </c>
      <c r="DA68">
        <f>AL68</f>
        <v>1</v>
      </c>
      <c r="DB68">
        <f>ROUND(ROUND(AT68*CZ68,2),2)</f>
        <v>0</v>
      </c>
      <c r="DC68">
        <f>ROUND(ROUND(AT68*AG68,2),2)</f>
        <v>0</v>
      </c>
    </row>
    <row r="69" spans="1:107">
      <c r="A69">
        <f ca="1">ROW(Source!A40)</f>
        <v>40</v>
      </c>
      <c r="B69">
        <v>27906248</v>
      </c>
      <c r="C69">
        <v>27906729</v>
      </c>
      <c r="D69">
        <v>25230220</v>
      </c>
      <c r="E69">
        <v>1</v>
      </c>
      <c r="F69">
        <v>1</v>
      </c>
      <c r="G69">
        <v>1</v>
      </c>
      <c r="H69">
        <v>2</v>
      </c>
      <c r="I69" t="s">
        <v>612</v>
      </c>
      <c r="J69" t="s">
        <v>613</v>
      </c>
      <c r="K69" t="s">
        <v>614</v>
      </c>
      <c r="L69">
        <v>1368</v>
      </c>
      <c r="N69">
        <v>1011</v>
      </c>
      <c r="O69" t="s">
        <v>606</v>
      </c>
      <c r="P69" t="s">
        <v>606</v>
      </c>
      <c r="Q69">
        <v>1</v>
      </c>
      <c r="W69">
        <v>0</v>
      </c>
      <c r="X69">
        <v>-1718674368</v>
      </c>
      <c r="Y69">
        <v>0.52800000000000002</v>
      </c>
      <c r="AA69">
        <v>0</v>
      </c>
      <c r="AB69">
        <v>684.26</v>
      </c>
      <c r="AC69">
        <v>13.5</v>
      </c>
      <c r="AD69">
        <v>0</v>
      </c>
      <c r="AE69">
        <v>0</v>
      </c>
      <c r="AF69">
        <v>111.99</v>
      </c>
      <c r="AG69">
        <v>13.5</v>
      </c>
      <c r="AH69">
        <v>0</v>
      </c>
      <c r="AI69">
        <v>1</v>
      </c>
      <c r="AJ69">
        <v>6.11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1069</v>
      </c>
      <c r="AT69">
        <v>0.66</v>
      </c>
      <c r="AU69" t="s">
        <v>1137</v>
      </c>
      <c r="AV69">
        <v>0</v>
      </c>
      <c r="AW69">
        <v>2</v>
      </c>
      <c r="AX69">
        <v>27906737</v>
      </c>
      <c r="AY69">
        <v>1</v>
      </c>
      <c r="AZ69">
        <v>0</v>
      </c>
      <c r="BA69">
        <v>79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 ca="1">Y69*Source!I40</f>
        <v>5.3856000000000001E-2</v>
      </c>
      <c r="CY69">
        <f>AB69</f>
        <v>684.26</v>
      </c>
      <c r="CZ69">
        <f>AF69</f>
        <v>111.99</v>
      </c>
      <c r="DA69">
        <f>AJ69</f>
        <v>6.11</v>
      </c>
      <c r="DB69">
        <f>ROUND((ROUND(AT69*CZ69,2)*0.8),2)</f>
        <v>59.13</v>
      </c>
      <c r="DC69">
        <f>ROUND((ROUND(AT69*AG69,2)*0.8),2)</f>
        <v>7.13</v>
      </c>
    </row>
    <row r="70" spans="1:107">
      <c r="A70">
        <f ca="1">ROW(Source!A40)</f>
        <v>40</v>
      </c>
      <c r="B70">
        <v>27906248</v>
      </c>
      <c r="C70">
        <v>27906729</v>
      </c>
      <c r="D70">
        <v>25231607</v>
      </c>
      <c r="E70">
        <v>1</v>
      </c>
      <c r="F70">
        <v>1</v>
      </c>
      <c r="G70">
        <v>1</v>
      </c>
      <c r="H70">
        <v>2</v>
      </c>
      <c r="I70" t="s">
        <v>603</v>
      </c>
      <c r="J70" t="s">
        <v>604</v>
      </c>
      <c r="K70" t="s">
        <v>605</v>
      </c>
      <c r="L70">
        <v>1368</v>
      </c>
      <c r="N70">
        <v>1011</v>
      </c>
      <c r="O70" t="s">
        <v>606</v>
      </c>
      <c r="P70" t="s">
        <v>606</v>
      </c>
      <c r="Q70">
        <v>1</v>
      </c>
      <c r="W70">
        <v>0</v>
      </c>
      <c r="X70">
        <v>1372534845</v>
      </c>
      <c r="Y70">
        <v>0.79200000000000004</v>
      </c>
      <c r="AA70">
        <v>0</v>
      </c>
      <c r="AB70">
        <v>401.49</v>
      </c>
      <c r="AC70">
        <v>11.6</v>
      </c>
      <c r="AD70">
        <v>0</v>
      </c>
      <c r="AE70">
        <v>0</v>
      </c>
      <c r="AF70">
        <v>65.709999999999994</v>
      </c>
      <c r="AG70">
        <v>11.6</v>
      </c>
      <c r="AH70">
        <v>0</v>
      </c>
      <c r="AI70">
        <v>1</v>
      </c>
      <c r="AJ70">
        <v>6.11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1069</v>
      </c>
      <c r="AT70">
        <v>0.99</v>
      </c>
      <c r="AU70" t="s">
        <v>1137</v>
      </c>
      <c r="AV70">
        <v>0</v>
      </c>
      <c r="AW70">
        <v>2</v>
      </c>
      <c r="AX70">
        <v>27906738</v>
      </c>
      <c r="AY70">
        <v>1</v>
      </c>
      <c r="AZ70">
        <v>0</v>
      </c>
      <c r="BA70">
        <v>80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 ca="1">Y70*Source!I40</f>
        <v>8.0783999999999995E-2</v>
      </c>
      <c r="CY70">
        <f>AB70</f>
        <v>401.49</v>
      </c>
      <c r="CZ70">
        <f>AF70</f>
        <v>65.709999999999994</v>
      </c>
      <c r="DA70">
        <f>AJ70</f>
        <v>6.11</v>
      </c>
      <c r="DB70">
        <f>ROUND((ROUND(AT70*CZ70,2)*0.8),2)</f>
        <v>52.04</v>
      </c>
      <c r="DC70">
        <f>ROUND((ROUND(AT70*AG70,2)*0.8),2)</f>
        <v>9.18</v>
      </c>
    </row>
    <row r="71" spans="1:107">
      <c r="A71">
        <f ca="1">ROW(Source!A40)</f>
        <v>40</v>
      </c>
      <c r="B71">
        <v>27906248</v>
      </c>
      <c r="C71">
        <v>27906729</v>
      </c>
      <c r="D71">
        <v>25152713</v>
      </c>
      <c r="E71">
        <v>1</v>
      </c>
      <c r="F71">
        <v>1</v>
      </c>
      <c r="G71">
        <v>1</v>
      </c>
      <c r="H71">
        <v>3</v>
      </c>
      <c r="I71" t="s">
        <v>159</v>
      </c>
      <c r="J71" t="s">
        <v>161</v>
      </c>
      <c r="K71" t="s">
        <v>160</v>
      </c>
      <c r="L71">
        <v>1348</v>
      </c>
      <c r="N71">
        <v>1009</v>
      </c>
      <c r="O71" t="s">
        <v>1094</v>
      </c>
      <c r="P71" t="s">
        <v>1094</v>
      </c>
      <c r="Q71">
        <v>1000</v>
      </c>
      <c r="W71">
        <v>0</v>
      </c>
      <c r="X71">
        <v>1174701286</v>
      </c>
      <c r="Y71">
        <v>0</v>
      </c>
      <c r="AA71">
        <v>73185.58</v>
      </c>
      <c r="AB71">
        <v>0</v>
      </c>
      <c r="AC71">
        <v>0</v>
      </c>
      <c r="AD71">
        <v>0</v>
      </c>
      <c r="AE71">
        <v>11978</v>
      </c>
      <c r="AF71">
        <v>0</v>
      </c>
      <c r="AG71">
        <v>0</v>
      </c>
      <c r="AH71">
        <v>0</v>
      </c>
      <c r="AI71">
        <v>6.11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1069</v>
      </c>
      <c r="AT71">
        <v>8.0000000000000002E-3</v>
      </c>
      <c r="AU71" t="s">
        <v>1097</v>
      </c>
      <c r="AV71">
        <v>0</v>
      </c>
      <c r="AW71">
        <v>2</v>
      </c>
      <c r="AX71">
        <v>27906739</v>
      </c>
      <c r="AY71">
        <v>1</v>
      </c>
      <c r="AZ71">
        <v>0</v>
      </c>
      <c r="BA71">
        <v>81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 ca="1">Y71*Source!I40</f>
        <v>0</v>
      </c>
      <c r="CY71">
        <f>AA71</f>
        <v>73185.58</v>
      </c>
      <c r="CZ71">
        <f>AE71</f>
        <v>11978</v>
      </c>
      <c r="DA71">
        <f>AI71</f>
        <v>6.11</v>
      </c>
      <c r="DB71">
        <f>ROUND((ROUND(AT71*CZ71,2)*0),2)</f>
        <v>0</v>
      </c>
      <c r="DC71">
        <f>ROUND((ROUND(AT71*AG71,2)*0),2)</f>
        <v>0</v>
      </c>
    </row>
    <row r="72" spans="1:107">
      <c r="A72">
        <f ca="1">ROW(Source!A41)</f>
        <v>41</v>
      </c>
      <c r="B72">
        <v>27906248</v>
      </c>
      <c r="C72">
        <v>27908444</v>
      </c>
      <c r="D72">
        <v>25417632</v>
      </c>
      <c r="E72">
        <v>1</v>
      </c>
      <c r="F72">
        <v>1</v>
      </c>
      <c r="G72">
        <v>1</v>
      </c>
      <c r="H72">
        <v>1</v>
      </c>
      <c r="I72" t="s">
        <v>598</v>
      </c>
      <c r="J72" t="s">
        <v>1069</v>
      </c>
      <c r="K72" t="s">
        <v>599</v>
      </c>
      <c r="L72">
        <v>1191</v>
      </c>
      <c r="N72">
        <v>1013</v>
      </c>
      <c r="O72" t="s">
        <v>600</v>
      </c>
      <c r="P72" t="s">
        <v>600</v>
      </c>
      <c r="Q72">
        <v>1</v>
      </c>
      <c r="W72">
        <v>0</v>
      </c>
      <c r="X72">
        <v>1010519658</v>
      </c>
      <c r="Y72">
        <v>7.31</v>
      </c>
      <c r="AA72">
        <v>0</v>
      </c>
      <c r="AB72">
        <v>0</v>
      </c>
      <c r="AC72">
        <v>0</v>
      </c>
      <c r="AD72">
        <v>52.79</v>
      </c>
      <c r="AE72">
        <v>0</v>
      </c>
      <c r="AF72">
        <v>0</v>
      </c>
      <c r="AG72">
        <v>0</v>
      </c>
      <c r="AH72">
        <v>8.64</v>
      </c>
      <c r="AI72">
        <v>1</v>
      </c>
      <c r="AJ72">
        <v>1</v>
      </c>
      <c r="AK72">
        <v>1</v>
      </c>
      <c r="AL72">
        <v>6.11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1069</v>
      </c>
      <c r="AT72">
        <v>7.31</v>
      </c>
      <c r="AU72" t="s">
        <v>1069</v>
      </c>
      <c r="AV72">
        <v>1</v>
      </c>
      <c r="AW72">
        <v>2</v>
      </c>
      <c r="AX72">
        <v>27908445</v>
      </c>
      <c r="AY72">
        <v>1</v>
      </c>
      <c r="AZ72">
        <v>0</v>
      </c>
      <c r="BA72">
        <v>82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 ca="1">Y72*Source!I41</f>
        <v>8.1236029999999992</v>
      </c>
      <c r="CY72">
        <f>AD72</f>
        <v>52.79</v>
      </c>
      <c r="CZ72">
        <f>AH72</f>
        <v>8.64</v>
      </c>
      <c r="DA72">
        <f>AL72</f>
        <v>6.11</v>
      </c>
      <c r="DB72">
        <f>ROUND(ROUND(AT72*CZ72,2),2)</f>
        <v>63.16</v>
      </c>
      <c r="DC72">
        <f>ROUND(ROUND(AT72*AG72,2),2)</f>
        <v>0</v>
      </c>
    </row>
    <row r="73" spans="1:107">
      <c r="A73">
        <f ca="1">ROW(Source!A41)</f>
        <v>41</v>
      </c>
      <c r="B73">
        <v>27906248</v>
      </c>
      <c r="C73">
        <v>27908444</v>
      </c>
      <c r="D73">
        <v>25412928</v>
      </c>
      <c r="E73">
        <v>1</v>
      </c>
      <c r="F73">
        <v>1</v>
      </c>
      <c r="G73">
        <v>1</v>
      </c>
      <c r="H73">
        <v>1</v>
      </c>
      <c r="I73" t="s">
        <v>601</v>
      </c>
      <c r="J73" t="s">
        <v>1069</v>
      </c>
      <c r="K73" t="s">
        <v>602</v>
      </c>
      <c r="L73">
        <v>1191</v>
      </c>
      <c r="N73">
        <v>1013</v>
      </c>
      <c r="O73" t="s">
        <v>600</v>
      </c>
      <c r="P73" t="s">
        <v>600</v>
      </c>
      <c r="Q73">
        <v>1</v>
      </c>
      <c r="W73">
        <v>0</v>
      </c>
      <c r="X73">
        <v>-1417349443</v>
      </c>
      <c r="Y73">
        <v>0.2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6.11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1069</v>
      </c>
      <c r="AT73">
        <v>0.2</v>
      </c>
      <c r="AU73" t="s">
        <v>1069</v>
      </c>
      <c r="AV73">
        <v>2</v>
      </c>
      <c r="AW73">
        <v>2</v>
      </c>
      <c r="AX73">
        <v>27908446</v>
      </c>
      <c r="AY73">
        <v>1</v>
      </c>
      <c r="AZ73">
        <v>0</v>
      </c>
      <c r="BA73">
        <v>83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 ca="1">Y73*Source!I41</f>
        <v>0.22226000000000001</v>
      </c>
      <c r="CY73">
        <f>AD73</f>
        <v>0</v>
      </c>
      <c r="CZ73">
        <f>AH73</f>
        <v>0</v>
      </c>
      <c r="DA73">
        <f>AL73</f>
        <v>1</v>
      </c>
      <c r="DB73">
        <f>ROUND(ROUND(AT73*CZ73,2),2)</f>
        <v>0</v>
      </c>
      <c r="DC73">
        <f>ROUND(ROUND(AT73*AG73,2),2)</f>
        <v>0</v>
      </c>
    </row>
    <row r="74" spans="1:107">
      <c r="A74">
        <f ca="1">ROW(Source!A41)</f>
        <v>41</v>
      </c>
      <c r="B74">
        <v>27906248</v>
      </c>
      <c r="C74">
        <v>27908444</v>
      </c>
      <c r="D74">
        <v>25230514</v>
      </c>
      <c r="E74">
        <v>1</v>
      </c>
      <c r="F74">
        <v>1</v>
      </c>
      <c r="G74">
        <v>1</v>
      </c>
      <c r="H74">
        <v>2</v>
      </c>
      <c r="I74" t="s">
        <v>658</v>
      </c>
      <c r="J74" t="s">
        <v>659</v>
      </c>
      <c r="K74" t="s">
        <v>660</v>
      </c>
      <c r="L74">
        <v>1368</v>
      </c>
      <c r="N74">
        <v>1011</v>
      </c>
      <c r="O74" t="s">
        <v>606</v>
      </c>
      <c r="P74" t="s">
        <v>606</v>
      </c>
      <c r="Q74">
        <v>1</v>
      </c>
      <c r="W74">
        <v>0</v>
      </c>
      <c r="X74">
        <v>1188625873</v>
      </c>
      <c r="Y74">
        <v>0.2</v>
      </c>
      <c r="AA74">
        <v>0</v>
      </c>
      <c r="AB74">
        <v>191</v>
      </c>
      <c r="AC74">
        <v>13.5</v>
      </c>
      <c r="AD74">
        <v>0</v>
      </c>
      <c r="AE74">
        <v>0</v>
      </c>
      <c r="AF74">
        <v>31.26</v>
      </c>
      <c r="AG74">
        <v>13.5</v>
      </c>
      <c r="AH74">
        <v>0</v>
      </c>
      <c r="AI74">
        <v>1</v>
      </c>
      <c r="AJ74">
        <v>6.11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1069</v>
      </c>
      <c r="AT74">
        <v>0.2</v>
      </c>
      <c r="AU74" t="s">
        <v>1069</v>
      </c>
      <c r="AV74">
        <v>0</v>
      </c>
      <c r="AW74">
        <v>2</v>
      </c>
      <c r="AX74">
        <v>27908447</v>
      </c>
      <c r="AY74">
        <v>1</v>
      </c>
      <c r="AZ74">
        <v>0</v>
      </c>
      <c r="BA74">
        <v>84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 ca="1">Y74*Source!I41</f>
        <v>0.22226000000000001</v>
      </c>
      <c r="CY74">
        <f>AB74</f>
        <v>191</v>
      </c>
      <c r="CZ74">
        <f>AF74</f>
        <v>31.26</v>
      </c>
      <c r="DA74">
        <f>AJ74</f>
        <v>6.11</v>
      </c>
      <c r="DB74">
        <f>ROUND(ROUND(AT74*CZ74,2),2)</f>
        <v>6.25</v>
      </c>
      <c r="DC74">
        <f>ROUND(ROUND(AT74*AG74,2),2)</f>
        <v>2.7</v>
      </c>
    </row>
    <row r="75" spans="1:107">
      <c r="A75">
        <f ca="1">ROW(Source!A42)</f>
        <v>42</v>
      </c>
      <c r="B75">
        <v>27906248</v>
      </c>
      <c r="C75">
        <v>27906762</v>
      </c>
      <c r="D75">
        <v>25413300</v>
      </c>
      <c r="E75">
        <v>1</v>
      </c>
      <c r="F75">
        <v>1</v>
      </c>
      <c r="G75">
        <v>1</v>
      </c>
      <c r="H75">
        <v>1</v>
      </c>
      <c r="I75" t="s">
        <v>610</v>
      </c>
      <c r="J75" t="s">
        <v>1069</v>
      </c>
      <c r="K75" t="s">
        <v>611</v>
      </c>
      <c r="L75">
        <v>1191</v>
      </c>
      <c r="N75">
        <v>1013</v>
      </c>
      <c r="O75" t="s">
        <v>600</v>
      </c>
      <c r="P75" t="s">
        <v>600</v>
      </c>
      <c r="Q75">
        <v>1</v>
      </c>
      <c r="W75">
        <v>0</v>
      </c>
      <c r="X75">
        <v>-400197608</v>
      </c>
      <c r="Y75">
        <v>32.277000000000001</v>
      </c>
      <c r="AA75">
        <v>0</v>
      </c>
      <c r="AB75">
        <v>0</v>
      </c>
      <c r="AC75">
        <v>0</v>
      </c>
      <c r="AD75">
        <v>52.12</v>
      </c>
      <c r="AE75">
        <v>0</v>
      </c>
      <c r="AF75">
        <v>0</v>
      </c>
      <c r="AG75">
        <v>0</v>
      </c>
      <c r="AH75">
        <v>8.5299999999999994</v>
      </c>
      <c r="AI75">
        <v>1</v>
      </c>
      <c r="AJ75">
        <v>1</v>
      </c>
      <c r="AK75">
        <v>1</v>
      </c>
      <c r="AL75">
        <v>6.11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1069</v>
      </c>
      <c r="AT75">
        <v>46.11</v>
      </c>
      <c r="AU75" t="s">
        <v>1098</v>
      </c>
      <c r="AV75">
        <v>1</v>
      </c>
      <c r="AW75">
        <v>2</v>
      </c>
      <c r="AX75">
        <v>27906774</v>
      </c>
      <c r="AY75">
        <v>1</v>
      </c>
      <c r="AZ75">
        <v>0</v>
      </c>
      <c r="BA75">
        <v>85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 ca="1">Y75*Source!I42</f>
        <v>35.869430100000002</v>
      </c>
      <c r="CY75">
        <f>AD75</f>
        <v>52.12</v>
      </c>
      <c r="CZ75">
        <f>AH75</f>
        <v>8.5299999999999994</v>
      </c>
      <c r="DA75">
        <f>AL75</f>
        <v>6.11</v>
      </c>
      <c r="DB75">
        <f>ROUND((ROUND(AT75*CZ75,2)*0.7),2)</f>
        <v>275.32</v>
      </c>
      <c r="DC75">
        <f>ROUND((ROUND(AT75*AG75,2)*0.7),2)</f>
        <v>0</v>
      </c>
    </row>
    <row r="76" spans="1:107">
      <c r="A76">
        <f ca="1">ROW(Source!A42)</f>
        <v>42</v>
      </c>
      <c r="B76">
        <v>27906248</v>
      </c>
      <c r="C76">
        <v>27906762</v>
      </c>
      <c r="D76">
        <v>25412928</v>
      </c>
      <c r="E76">
        <v>1</v>
      </c>
      <c r="F76">
        <v>1</v>
      </c>
      <c r="G76">
        <v>1</v>
      </c>
      <c r="H76">
        <v>1</v>
      </c>
      <c r="I76" t="s">
        <v>601</v>
      </c>
      <c r="J76" t="s">
        <v>1069</v>
      </c>
      <c r="K76" t="s">
        <v>602</v>
      </c>
      <c r="L76">
        <v>1191</v>
      </c>
      <c r="N76">
        <v>1013</v>
      </c>
      <c r="O76" t="s">
        <v>600</v>
      </c>
      <c r="P76" t="s">
        <v>600</v>
      </c>
      <c r="Q76">
        <v>1</v>
      </c>
      <c r="W76">
        <v>0</v>
      </c>
      <c r="X76">
        <v>-1417349443</v>
      </c>
      <c r="Y76">
        <v>0.04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6.11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1069</v>
      </c>
      <c r="AT76">
        <v>0.04</v>
      </c>
      <c r="AU76" t="s">
        <v>1069</v>
      </c>
      <c r="AV76">
        <v>2</v>
      </c>
      <c r="AW76">
        <v>2</v>
      </c>
      <c r="AX76">
        <v>27906775</v>
      </c>
      <c r="AY76">
        <v>1</v>
      </c>
      <c r="AZ76">
        <v>2048</v>
      </c>
      <c r="BA76">
        <v>86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 ca="1">Y76*Source!I42</f>
        <v>4.4451999999999998E-2</v>
      </c>
      <c r="CY76">
        <f>AD76</f>
        <v>0</v>
      </c>
      <c r="CZ76">
        <f>AH76</f>
        <v>0</v>
      </c>
      <c r="DA76">
        <f>AL76</f>
        <v>1</v>
      </c>
      <c r="DB76">
        <f>ROUND(ROUND(AT76*CZ76,2),2)</f>
        <v>0</v>
      </c>
      <c r="DC76">
        <f>ROUND(ROUND(AT76*AG76,2),2)</f>
        <v>0</v>
      </c>
    </row>
    <row r="77" spans="1:107">
      <c r="A77">
        <f ca="1">ROW(Source!A42)</f>
        <v>42</v>
      </c>
      <c r="B77">
        <v>27906248</v>
      </c>
      <c r="C77">
        <v>27906762</v>
      </c>
      <c r="D77">
        <v>25230514</v>
      </c>
      <c r="E77">
        <v>1</v>
      </c>
      <c r="F77">
        <v>1</v>
      </c>
      <c r="G77">
        <v>1</v>
      </c>
      <c r="H77">
        <v>2</v>
      </c>
      <c r="I77" t="s">
        <v>658</v>
      </c>
      <c r="J77" t="s">
        <v>659</v>
      </c>
      <c r="K77" t="s">
        <v>660</v>
      </c>
      <c r="L77">
        <v>1368</v>
      </c>
      <c r="N77">
        <v>1011</v>
      </c>
      <c r="O77" t="s">
        <v>606</v>
      </c>
      <c r="P77" t="s">
        <v>606</v>
      </c>
      <c r="Q77">
        <v>1</v>
      </c>
      <c r="W77">
        <v>0</v>
      </c>
      <c r="X77">
        <v>1188625873</v>
      </c>
      <c r="Y77">
        <v>2.7999999999999997E-2</v>
      </c>
      <c r="AA77">
        <v>0</v>
      </c>
      <c r="AB77">
        <v>191</v>
      </c>
      <c r="AC77">
        <v>13.5</v>
      </c>
      <c r="AD77">
        <v>0</v>
      </c>
      <c r="AE77">
        <v>0</v>
      </c>
      <c r="AF77">
        <v>31.26</v>
      </c>
      <c r="AG77">
        <v>13.5</v>
      </c>
      <c r="AH77">
        <v>0</v>
      </c>
      <c r="AI77">
        <v>1</v>
      </c>
      <c r="AJ77">
        <v>6.11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1069</v>
      </c>
      <c r="AT77">
        <v>0.04</v>
      </c>
      <c r="AU77" t="s">
        <v>1098</v>
      </c>
      <c r="AV77">
        <v>0</v>
      </c>
      <c r="AW77">
        <v>2</v>
      </c>
      <c r="AX77">
        <v>27906776</v>
      </c>
      <c r="AY77">
        <v>1</v>
      </c>
      <c r="AZ77">
        <v>0</v>
      </c>
      <c r="BA77">
        <v>87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 ca="1">Y77*Source!I42</f>
        <v>3.1116399999999995E-2</v>
      </c>
      <c r="CY77">
        <f>AB77</f>
        <v>191</v>
      </c>
      <c r="CZ77">
        <f>AF77</f>
        <v>31.26</v>
      </c>
      <c r="DA77">
        <f>AJ77</f>
        <v>6.11</v>
      </c>
      <c r="DB77">
        <f>ROUND((ROUND(AT77*CZ77,2)*0.7),2)</f>
        <v>0.88</v>
      </c>
      <c r="DC77">
        <f>ROUND((ROUND(AT77*AG77,2)*0.7),2)</f>
        <v>0.38</v>
      </c>
    </row>
    <row r="78" spans="1:107">
      <c r="A78">
        <f ca="1">ROW(Source!A42)</f>
        <v>42</v>
      </c>
      <c r="B78">
        <v>27906248</v>
      </c>
      <c r="C78">
        <v>27906762</v>
      </c>
      <c r="D78">
        <v>25231607</v>
      </c>
      <c r="E78">
        <v>1</v>
      </c>
      <c r="F78">
        <v>1</v>
      </c>
      <c r="G78">
        <v>1</v>
      </c>
      <c r="H78">
        <v>2</v>
      </c>
      <c r="I78" t="s">
        <v>603</v>
      </c>
      <c r="J78" t="s">
        <v>604</v>
      </c>
      <c r="K78" t="s">
        <v>605</v>
      </c>
      <c r="L78">
        <v>1368</v>
      </c>
      <c r="N78">
        <v>1011</v>
      </c>
      <c r="O78" t="s">
        <v>606</v>
      </c>
      <c r="P78" t="s">
        <v>606</v>
      </c>
      <c r="Q78">
        <v>1</v>
      </c>
      <c r="W78">
        <v>0</v>
      </c>
      <c r="X78">
        <v>1372534845</v>
      </c>
      <c r="Y78">
        <v>2.8E-3</v>
      </c>
      <c r="AA78">
        <v>0</v>
      </c>
      <c r="AB78">
        <v>401.49</v>
      </c>
      <c r="AC78">
        <v>11.6</v>
      </c>
      <c r="AD78">
        <v>0</v>
      </c>
      <c r="AE78">
        <v>0</v>
      </c>
      <c r="AF78">
        <v>65.709999999999994</v>
      </c>
      <c r="AG78">
        <v>11.6</v>
      </c>
      <c r="AH78">
        <v>0</v>
      </c>
      <c r="AI78">
        <v>1</v>
      </c>
      <c r="AJ78">
        <v>6.11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1069</v>
      </c>
      <c r="AT78">
        <v>4.0000000000000001E-3</v>
      </c>
      <c r="AU78" t="s">
        <v>1098</v>
      </c>
      <c r="AV78">
        <v>0</v>
      </c>
      <c r="AW78">
        <v>2</v>
      </c>
      <c r="AX78">
        <v>27906777</v>
      </c>
      <c r="AY78">
        <v>1</v>
      </c>
      <c r="AZ78">
        <v>0</v>
      </c>
      <c r="BA78">
        <v>88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 ca="1">Y78*Source!I42</f>
        <v>3.1116399999999997E-3</v>
      </c>
      <c r="CY78">
        <f>AB78</f>
        <v>401.49</v>
      </c>
      <c r="CZ78">
        <f>AF78</f>
        <v>65.709999999999994</v>
      </c>
      <c r="DA78">
        <f>AJ78</f>
        <v>6.11</v>
      </c>
      <c r="DB78">
        <f>ROUND((ROUND(AT78*CZ78,2)*0.7),2)</f>
        <v>0.18</v>
      </c>
      <c r="DC78">
        <f>ROUND((ROUND(AT78*AG78,2)*0.7),2)</f>
        <v>0.04</v>
      </c>
    </row>
    <row r="79" spans="1:107">
      <c r="A79">
        <f ca="1">ROW(Source!A42)</f>
        <v>42</v>
      </c>
      <c r="B79">
        <v>27906248</v>
      </c>
      <c r="C79">
        <v>27906762</v>
      </c>
      <c r="D79">
        <v>25152784</v>
      </c>
      <c r="E79">
        <v>1</v>
      </c>
      <c r="F79">
        <v>1</v>
      </c>
      <c r="G79">
        <v>1</v>
      </c>
      <c r="H79">
        <v>3</v>
      </c>
      <c r="I79" t="s">
        <v>693</v>
      </c>
      <c r="J79" t="s">
        <v>694</v>
      </c>
      <c r="K79" t="s">
        <v>695</v>
      </c>
      <c r="L79">
        <v>1355</v>
      </c>
      <c r="N79">
        <v>1010</v>
      </c>
      <c r="O79" t="s">
        <v>185</v>
      </c>
      <c r="P79" t="s">
        <v>185</v>
      </c>
      <c r="Q79">
        <v>100</v>
      </c>
      <c r="W79">
        <v>0</v>
      </c>
      <c r="X79">
        <v>1307649985</v>
      </c>
      <c r="Y79">
        <v>0</v>
      </c>
      <c r="AA79">
        <v>427.7</v>
      </c>
      <c r="AB79">
        <v>0</v>
      </c>
      <c r="AC79">
        <v>0</v>
      </c>
      <c r="AD79">
        <v>0</v>
      </c>
      <c r="AE79">
        <v>70</v>
      </c>
      <c r="AF79">
        <v>0</v>
      </c>
      <c r="AG79">
        <v>0</v>
      </c>
      <c r="AH79">
        <v>0</v>
      </c>
      <c r="AI79">
        <v>6.11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1069</v>
      </c>
      <c r="AT79">
        <v>2.5099999999999998</v>
      </c>
      <c r="AU79" t="s">
        <v>1097</v>
      </c>
      <c r="AV79">
        <v>0</v>
      </c>
      <c r="AW79">
        <v>2</v>
      </c>
      <c r="AX79">
        <v>27906778</v>
      </c>
      <c r="AY79">
        <v>1</v>
      </c>
      <c r="AZ79">
        <v>0</v>
      </c>
      <c r="BA79">
        <v>89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 ca="1">Y79*Source!I42</f>
        <v>0</v>
      </c>
      <c r="CY79">
        <f t="shared" ref="CY79:CY85" si="10">AA79</f>
        <v>427.7</v>
      </c>
      <c r="CZ79">
        <f t="shared" ref="CZ79:CZ85" si="11">AE79</f>
        <v>70</v>
      </c>
      <c r="DA79">
        <f t="shared" ref="DA79:DA85" si="12">AI79</f>
        <v>6.11</v>
      </c>
      <c r="DB79">
        <f t="shared" ref="DB79:DB85" si="13">ROUND((ROUND(AT79*CZ79,2)*0),2)</f>
        <v>0</v>
      </c>
      <c r="DC79">
        <f t="shared" ref="DC79:DC85" si="14">ROUND((ROUND(AT79*AG79,2)*0),2)</f>
        <v>0</v>
      </c>
    </row>
    <row r="80" spans="1:107">
      <c r="A80">
        <f ca="1">ROW(Source!A42)</f>
        <v>42</v>
      </c>
      <c r="B80">
        <v>27906248</v>
      </c>
      <c r="C80">
        <v>27906762</v>
      </c>
      <c r="D80">
        <v>25152829</v>
      </c>
      <c r="E80">
        <v>1</v>
      </c>
      <c r="F80">
        <v>1</v>
      </c>
      <c r="G80">
        <v>1</v>
      </c>
      <c r="H80">
        <v>3</v>
      </c>
      <c r="I80" t="s">
        <v>696</v>
      </c>
      <c r="J80" t="s">
        <v>697</v>
      </c>
      <c r="K80" t="s">
        <v>698</v>
      </c>
      <c r="L80">
        <v>1355</v>
      </c>
      <c r="N80">
        <v>1010</v>
      </c>
      <c r="O80" t="s">
        <v>185</v>
      </c>
      <c r="P80" t="s">
        <v>185</v>
      </c>
      <c r="Q80">
        <v>100</v>
      </c>
      <c r="W80">
        <v>0</v>
      </c>
      <c r="X80">
        <v>1135215184</v>
      </c>
      <c r="Y80">
        <v>0</v>
      </c>
      <c r="AA80">
        <v>48.88</v>
      </c>
      <c r="AB80">
        <v>0</v>
      </c>
      <c r="AC80">
        <v>0</v>
      </c>
      <c r="AD80">
        <v>0</v>
      </c>
      <c r="AE80">
        <v>8</v>
      </c>
      <c r="AF80">
        <v>0</v>
      </c>
      <c r="AG80">
        <v>0</v>
      </c>
      <c r="AH80">
        <v>0</v>
      </c>
      <c r="AI80">
        <v>6.11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1069</v>
      </c>
      <c r="AT80">
        <v>1.51</v>
      </c>
      <c r="AU80" t="s">
        <v>1097</v>
      </c>
      <c r="AV80">
        <v>0</v>
      </c>
      <c r="AW80">
        <v>2</v>
      </c>
      <c r="AX80">
        <v>27906779</v>
      </c>
      <c r="AY80">
        <v>1</v>
      </c>
      <c r="AZ80">
        <v>0</v>
      </c>
      <c r="BA80">
        <v>90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 ca="1">Y80*Source!I42</f>
        <v>0</v>
      </c>
      <c r="CY80">
        <f t="shared" si="10"/>
        <v>48.88</v>
      </c>
      <c r="CZ80">
        <f t="shared" si="11"/>
        <v>8</v>
      </c>
      <c r="DA80">
        <f t="shared" si="12"/>
        <v>6.11</v>
      </c>
      <c r="DB80">
        <f t="shared" si="13"/>
        <v>0</v>
      </c>
      <c r="DC80">
        <f t="shared" si="14"/>
        <v>0</v>
      </c>
    </row>
    <row r="81" spans="1:107">
      <c r="A81">
        <f ca="1">ROW(Source!A42)</f>
        <v>42</v>
      </c>
      <c r="B81">
        <v>27906248</v>
      </c>
      <c r="C81">
        <v>27906762</v>
      </c>
      <c r="D81">
        <v>25153057</v>
      </c>
      <c r="E81">
        <v>1</v>
      </c>
      <c r="F81">
        <v>1</v>
      </c>
      <c r="G81">
        <v>1</v>
      </c>
      <c r="H81">
        <v>3</v>
      </c>
      <c r="I81" t="s">
        <v>699</v>
      </c>
      <c r="J81" t="s">
        <v>700</v>
      </c>
      <c r="K81" t="s">
        <v>701</v>
      </c>
      <c r="L81">
        <v>1355</v>
      </c>
      <c r="N81">
        <v>1010</v>
      </c>
      <c r="O81" t="s">
        <v>185</v>
      </c>
      <c r="P81" t="s">
        <v>185</v>
      </c>
      <c r="Q81">
        <v>100</v>
      </c>
      <c r="W81">
        <v>0</v>
      </c>
      <c r="X81">
        <v>-144904215</v>
      </c>
      <c r="Y81">
        <v>0</v>
      </c>
      <c r="AA81">
        <v>12.22</v>
      </c>
      <c r="AB81">
        <v>0</v>
      </c>
      <c r="AC81">
        <v>0</v>
      </c>
      <c r="AD81">
        <v>0</v>
      </c>
      <c r="AE81">
        <v>2</v>
      </c>
      <c r="AF81">
        <v>0</v>
      </c>
      <c r="AG81">
        <v>0</v>
      </c>
      <c r="AH81">
        <v>0</v>
      </c>
      <c r="AI81">
        <v>6.11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1069</v>
      </c>
      <c r="AT81">
        <v>5.0199999999999996</v>
      </c>
      <c r="AU81" t="s">
        <v>1097</v>
      </c>
      <c r="AV81">
        <v>0</v>
      </c>
      <c r="AW81">
        <v>2</v>
      </c>
      <c r="AX81">
        <v>27906780</v>
      </c>
      <c r="AY81">
        <v>1</v>
      </c>
      <c r="AZ81">
        <v>0</v>
      </c>
      <c r="BA81">
        <v>91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 ca="1">Y81*Source!I42</f>
        <v>0</v>
      </c>
      <c r="CY81">
        <f t="shared" si="10"/>
        <v>12.22</v>
      </c>
      <c r="CZ81">
        <f t="shared" si="11"/>
        <v>2</v>
      </c>
      <c r="DA81">
        <f t="shared" si="12"/>
        <v>6.11</v>
      </c>
      <c r="DB81">
        <f t="shared" si="13"/>
        <v>0</v>
      </c>
      <c r="DC81">
        <f t="shared" si="14"/>
        <v>0</v>
      </c>
    </row>
    <row r="82" spans="1:107">
      <c r="A82">
        <f ca="1">ROW(Source!A42)</f>
        <v>42</v>
      </c>
      <c r="B82">
        <v>27906248</v>
      </c>
      <c r="C82">
        <v>27906762</v>
      </c>
      <c r="D82">
        <v>25171055</v>
      </c>
      <c r="E82">
        <v>1</v>
      </c>
      <c r="F82">
        <v>1</v>
      </c>
      <c r="G82">
        <v>1</v>
      </c>
      <c r="H82">
        <v>3</v>
      </c>
      <c r="I82" t="s">
        <v>702</v>
      </c>
      <c r="J82" t="s">
        <v>703</v>
      </c>
      <c r="K82" t="s">
        <v>704</v>
      </c>
      <c r="L82">
        <v>1301</v>
      </c>
      <c r="N82">
        <v>1003</v>
      </c>
      <c r="O82" t="s">
        <v>222</v>
      </c>
      <c r="P82" t="s">
        <v>222</v>
      </c>
      <c r="Q82">
        <v>1</v>
      </c>
      <c r="W82">
        <v>0</v>
      </c>
      <c r="X82">
        <v>-180360835</v>
      </c>
      <c r="Y82">
        <v>0</v>
      </c>
      <c r="AA82">
        <v>42.22</v>
      </c>
      <c r="AB82">
        <v>0</v>
      </c>
      <c r="AC82">
        <v>0</v>
      </c>
      <c r="AD82">
        <v>0</v>
      </c>
      <c r="AE82">
        <v>6.91</v>
      </c>
      <c r="AF82">
        <v>0</v>
      </c>
      <c r="AG82">
        <v>0</v>
      </c>
      <c r="AH82">
        <v>0</v>
      </c>
      <c r="AI82">
        <v>6.11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1069</v>
      </c>
      <c r="AT82">
        <v>121.5</v>
      </c>
      <c r="AU82" t="s">
        <v>1097</v>
      </c>
      <c r="AV82">
        <v>0</v>
      </c>
      <c r="AW82">
        <v>2</v>
      </c>
      <c r="AX82">
        <v>27906781</v>
      </c>
      <c r="AY82">
        <v>1</v>
      </c>
      <c r="AZ82">
        <v>0</v>
      </c>
      <c r="BA82">
        <v>92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 ca="1">Y82*Source!I42</f>
        <v>0</v>
      </c>
      <c r="CY82">
        <f t="shared" si="10"/>
        <v>42.22</v>
      </c>
      <c r="CZ82">
        <f t="shared" si="11"/>
        <v>6.91</v>
      </c>
      <c r="DA82">
        <f t="shared" si="12"/>
        <v>6.11</v>
      </c>
      <c r="DB82">
        <f t="shared" si="13"/>
        <v>0</v>
      </c>
      <c r="DC82">
        <f t="shared" si="14"/>
        <v>0</v>
      </c>
    </row>
    <row r="83" spans="1:107">
      <c r="A83">
        <f ca="1">ROW(Source!A42)</f>
        <v>42</v>
      </c>
      <c r="B83">
        <v>27906248</v>
      </c>
      <c r="C83">
        <v>27906762</v>
      </c>
      <c r="D83">
        <v>25171117</v>
      </c>
      <c r="E83">
        <v>1</v>
      </c>
      <c r="F83">
        <v>1</v>
      </c>
      <c r="G83">
        <v>1</v>
      </c>
      <c r="H83">
        <v>3</v>
      </c>
      <c r="I83" t="s">
        <v>705</v>
      </c>
      <c r="J83" t="s">
        <v>706</v>
      </c>
      <c r="K83" t="s">
        <v>707</v>
      </c>
      <c r="L83">
        <v>1301</v>
      </c>
      <c r="N83">
        <v>1003</v>
      </c>
      <c r="O83" t="s">
        <v>222</v>
      </c>
      <c r="P83" t="s">
        <v>222</v>
      </c>
      <c r="Q83">
        <v>1</v>
      </c>
      <c r="W83">
        <v>0</v>
      </c>
      <c r="X83">
        <v>-972512293</v>
      </c>
      <c r="Y83">
        <v>0</v>
      </c>
      <c r="AA83">
        <v>49.25</v>
      </c>
      <c r="AB83">
        <v>0</v>
      </c>
      <c r="AC83">
        <v>0</v>
      </c>
      <c r="AD83">
        <v>0</v>
      </c>
      <c r="AE83">
        <v>8.06</v>
      </c>
      <c r="AF83">
        <v>0</v>
      </c>
      <c r="AG83">
        <v>0</v>
      </c>
      <c r="AH83">
        <v>0</v>
      </c>
      <c r="AI83">
        <v>6.11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1069</v>
      </c>
      <c r="AT83">
        <v>229.5</v>
      </c>
      <c r="AU83" t="s">
        <v>1097</v>
      </c>
      <c r="AV83">
        <v>0</v>
      </c>
      <c r="AW83">
        <v>2</v>
      </c>
      <c r="AX83">
        <v>27906782</v>
      </c>
      <c r="AY83">
        <v>1</v>
      </c>
      <c r="AZ83">
        <v>0</v>
      </c>
      <c r="BA83">
        <v>93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 ca="1">Y83*Source!I42</f>
        <v>0</v>
      </c>
      <c r="CY83">
        <f t="shared" si="10"/>
        <v>49.25</v>
      </c>
      <c r="CZ83">
        <f t="shared" si="11"/>
        <v>8.06</v>
      </c>
      <c r="DA83">
        <f t="shared" si="12"/>
        <v>6.11</v>
      </c>
      <c r="DB83">
        <f t="shared" si="13"/>
        <v>0</v>
      </c>
      <c r="DC83">
        <f t="shared" si="14"/>
        <v>0</v>
      </c>
    </row>
    <row r="84" spans="1:107">
      <c r="A84">
        <f ca="1">ROW(Source!A42)</f>
        <v>42</v>
      </c>
      <c r="B84">
        <v>27906248</v>
      </c>
      <c r="C84">
        <v>27906762</v>
      </c>
      <c r="D84">
        <v>25171158</v>
      </c>
      <c r="E84">
        <v>1</v>
      </c>
      <c r="F84">
        <v>1</v>
      </c>
      <c r="G84">
        <v>1</v>
      </c>
      <c r="H84">
        <v>3</v>
      </c>
      <c r="I84" t="s">
        <v>708</v>
      </c>
      <c r="J84" t="s">
        <v>709</v>
      </c>
      <c r="K84" t="s">
        <v>710</v>
      </c>
      <c r="L84">
        <v>1355</v>
      </c>
      <c r="N84">
        <v>1010</v>
      </c>
      <c r="O84" t="s">
        <v>185</v>
      </c>
      <c r="P84" t="s">
        <v>185</v>
      </c>
      <c r="Q84">
        <v>100</v>
      </c>
      <c r="W84">
        <v>0</v>
      </c>
      <c r="X84">
        <v>-1604878988</v>
      </c>
      <c r="Y84">
        <v>0</v>
      </c>
      <c r="AA84">
        <v>267.37</v>
      </c>
      <c r="AB84">
        <v>0</v>
      </c>
      <c r="AC84">
        <v>0</v>
      </c>
      <c r="AD84">
        <v>0</v>
      </c>
      <c r="AE84">
        <v>43.76</v>
      </c>
      <c r="AF84">
        <v>0</v>
      </c>
      <c r="AG84">
        <v>0</v>
      </c>
      <c r="AH84">
        <v>0</v>
      </c>
      <c r="AI84">
        <v>6.11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1069</v>
      </c>
      <c r="AT84">
        <v>2.5099999999999998</v>
      </c>
      <c r="AU84" t="s">
        <v>1097</v>
      </c>
      <c r="AV84">
        <v>0</v>
      </c>
      <c r="AW84">
        <v>2</v>
      </c>
      <c r="AX84">
        <v>27906783</v>
      </c>
      <c r="AY84">
        <v>1</v>
      </c>
      <c r="AZ84">
        <v>0</v>
      </c>
      <c r="BA84">
        <v>94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 ca="1">Y84*Source!I42</f>
        <v>0</v>
      </c>
      <c r="CY84">
        <f t="shared" si="10"/>
        <v>267.37</v>
      </c>
      <c r="CZ84">
        <f t="shared" si="11"/>
        <v>43.76</v>
      </c>
      <c r="DA84">
        <f t="shared" si="12"/>
        <v>6.11</v>
      </c>
      <c r="DB84">
        <f t="shared" si="13"/>
        <v>0</v>
      </c>
      <c r="DC84">
        <f t="shared" si="14"/>
        <v>0</v>
      </c>
    </row>
    <row r="85" spans="1:107">
      <c r="A85">
        <f ca="1">ROW(Source!A42)</f>
        <v>42</v>
      </c>
      <c r="B85">
        <v>27906248</v>
      </c>
      <c r="C85">
        <v>27906762</v>
      </c>
      <c r="D85">
        <v>25178422</v>
      </c>
      <c r="E85">
        <v>1</v>
      </c>
      <c r="F85">
        <v>1</v>
      </c>
      <c r="G85">
        <v>1</v>
      </c>
      <c r="H85">
        <v>3</v>
      </c>
      <c r="I85" t="s">
        <v>711</v>
      </c>
      <c r="J85" t="s">
        <v>712</v>
      </c>
      <c r="K85" t="s">
        <v>713</v>
      </c>
      <c r="L85">
        <v>1301</v>
      </c>
      <c r="N85">
        <v>1003</v>
      </c>
      <c r="O85" t="s">
        <v>222</v>
      </c>
      <c r="P85" t="s">
        <v>222</v>
      </c>
      <c r="Q85">
        <v>1</v>
      </c>
      <c r="W85">
        <v>0</v>
      </c>
      <c r="X85">
        <v>-1691161750</v>
      </c>
      <c r="Y85">
        <v>0</v>
      </c>
      <c r="AA85">
        <v>38.25</v>
      </c>
      <c r="AB85">
        <v>0</v>
      </c>
      <c r="AC85">
        <v>0</v>
      </c>
      <c r="AD85">
        <v>0</v>
      </c>
      <c r="AE85">
        <v>6.26</v>
      </c>
      <c r="AF85">
        <v>0</v>
      </c>
      <c r="AG85">
        <v>0</v>
      </c>
      <c r="AH85">
        <v>0</v>
      </c>
      <c r="AI85">
        <v>6.11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1069</v>
      </c>
      <c r="AT85">
        <v>37</v>
      </c>
      <c r="AU85" t="s">
        <v>1097</v>
      </c>
      <c r="AV85">
        <v>0</v>
      </c>
      <c r="AW85">
        <v>2</v>
      </c>
      <c r="AX85">
        <v>27906784</v>
      </c>
      <c r="AY85">
        <v>1</v>
      </c>
      <c r="AZ85">
        <v>0</v>
      </c>
      <c r="BA85">
        <v>95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 ca="1">Y85*Source!I42</f>
        <v>0</v>
      </c>
      <c r="CY85">
        <f t="shared" si="10"/>
        <v>38.25</v>
      </c>
      <c r="CZ85">
        <f t="shared" si="11"/>
        <v>6.26</v>
      </c>
      <c r="DA85">
        <f t="shared" si="12"/>
        <v>6.11</v>
      </c>
      <c r="DB85">
        <f t="shared" si="13"/>
        <v>0</v>
      </c>
      <c r="DC85">
        <f t="shared" si="14"/>
        <v>0</v>
      </c>
    </row>
    <row r="86" spans="1:107">
      <c r="A86">
        <f ca="1">ROW(Source!A43)</f>
        <v>43</v>
      </c>
      <c r="B86">
        <v>27906248</v>
      </c>
      <c r="C86">
        <v>27908451</v>
      </c>
      <c r="D86">
        <v>25417632</v>
      </c>
      <c r="E86">
        <v>1</v>
      </c>
      <c r="F86">
        <v>1</v>
      </c>
      <c r="G86">
        <v>1</v>
      </c>
      <c r="H86">
        <v>1</v>
      </c>
      <c r="I86" t="s">
        <v>598</v>
      </c>
      <c r="J86" t="s">
        <v>1069</v>
      </c>
      <c r="K86" t="s">
        <v>599</v>
      </c>
      <c r="L86">
        <v>1191</v>
      </c>
      <c r="N86">
        <v>1013</v>
      </c>
      <c r="O86" t="s">
        <v>600</v>
      </c>
      <c r="P86" t="s">
        <v>600</v>
      </c>
      <c r="Q86">
        <v>1</v>
      </c>
      <c r="W86">
        <v>0</v>
      </c>
      <c r="X86">
        <v>1010519658</v>
      </c>
      <c r="Y86">
        <v>9.58</v>
      </c>
      <c r="AA86">
        <v>0</v>
      </c>
      <c r="AB86">
        <v>0</v>
      </c>
      <c r="AC86">
        <v>0</v>
      </c>
      <c r="AD86">
        <v>52.79</v>
      </c>
      <c r="AE86">
        <v>0</v>
      </c>
      <c r="AF86">
        <v>0</v>
      </c>
      <c r="AG86">
        <v>0</v>
      </c>
      <c r="AH86">
        <v>8.64</v>
      </c>
      <c r="AI86">
        <v>1</v>
      </c>
      <c r="AJ86">
        <v>1</v>
      </c>
      <c r="AK86">
        <v>1</v>
      </c>
      <c r="AL86">
        <v>6.11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1069</v>
      </c>
      <c r="AT86">
        <v>9.58</v>
      </c>
      <c r="AU86" t="s">
        <v>1069</v>
      </c>
      <c r="AV86">
        <v>1</v>
      </c>
      <c r="AW86">
        <v>2</v>
      </c>
      <c r="AX86">
        <v>27908452</v>
      </c>
      <c r="AY86">
        <v>1</v>
      </c>
      <c r="AZ86">
        <v>0</v>
      </c>
      <c r="BA86">
        <v>96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 ca="1">Y86*Source!I43</f>
        <v>2.8548399999999998</v>
      </c>
      <c r="CY86">
        <f>AD86</f>
        <v>52.79</v>
      </c>
      <c r="CZ86">
        <f>AH86</f>
        <v>8.64</v>
      </c>
      <c r="DA86">
        <f>AL86</f>
        <v>6.11</v>
      </c>
      <c r="DB86">
        <f>ROUND(ROUND(AT86*CZ86,2),2)</f>
        <v>82.77</v>
      </c>
      <c r="DC86">
        <f>ROUND(ROUND(AT86*AG86,2),2)</f>
        <v>0</v>
      </c>
    </row>
    <row r="87" spans="1:107">
      <c r="A87">
        <f ca="1">ROW(Source!A43)</f>
        <v>43</v>
      </c>
      <c r="B87">
        <v>27906248</v>
      </c>
      <c r="C87">
        <v>27908451</v>
      </c>
      <c r="D87">
        <v>25412928</v>
      </c>
      <c r="E87">
        <v>1</v>
      </c>
      <c r="F87">
        <v>1</v>
      </c>
      <c r="G87">
        <v>1</v>
      </c>
      <c r="H87">
        <v>1</v>
      </c>
      <c r="I87" t="s">
        <v>601</v>
      </c>
      <c r="J87" t="s">
        <v>1069</v>
      </c>
      <c r="K87" t="s">
        <v>602</v>
      </c>
      <c r="L87">
        <v>1191</v>
      </c>
      <c r="N87">
        <v>1013</v>
      </c>
      <c r="O87" t="s">
        <v>600</v>
      </c>
      <c r="P87" t="s">
        <v>600</v>
      </c>
      <c r="Q87">
        <v>1</v>
      </c>
      <c r="W87">
        <v>0</v>
      </c>
      <c r="X87">
        <v>-1417349443</v>
      </c>
      <c r="Y87">
        <v>0.2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6.11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1069</v>
      </c>
      <c r="AT87">
        <v>0.2</v>
      </c>
      <c r="AU87" t="s">
        <v>1069</v>
      </c>
      <c r="AV87">
        <v>2</v>
      </c>
      <c r="AW87">
        <v>2</v>
      </c>
      <c r="AX87">
        <v>27908453</v>
      </c>
      <c r="AY87">
        <v>1</v>
      </c>
      <c r="AZ87">
        <v>0</v>
      </c>
      <c r="BA87">
        <v>97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 ca="1">Y87*Source!I43</f>
        <v>5.96E-2</v>
      </c>
      <c r="CY87">
        <f>AD87</f>
        <v>0</v>
      </c>
      <c r="CZ87">
        <f>AH87</f>
        <v>0</v>
      </c>
      <c r="DA87">
        <f>AL87</f>
        <v>1</v>
      </c>
      <c r="DB87">
        <f>ROUND(ROUND(AT87*CZ87,2),2)</f>
        <v>0</v>
      </c>
      <c r="DC87">
        <f>ROUND(ROUND(AT87*AG87,2),2)</f>
        <v>0</v>
      </c>
    </row>
    <row r="88" spans="1:107">
      <c r="A88">
        <f ca="1">ROW(Source!A43)</f>
        <v>43</v>
      </c>
      <c r="B88">
        <v>27906248</v>
      </c>
      <c r="C88">
        <v>27908451</v>
      </c>
      <c r="D88">
        <v>25230514</v>
      </c>
      <c r="E88">
        <v>1</v>
      </c>
      <c r="F88">
        <v>1</v>
      </c>
      <c r="G88">
        <v>1</v>
      </c>
      <c r="H88">
        <v>2</v>
      </c>
      <c r="I88" t="s">
        <v>658</v>
      </c>
      <c r="J88" t="s">
        <v>659</v>
      </c>
      <c r="K88" t="s">
        <v>660</v>
      </c>
      <c r="L88">
        <v>1368</v>
      </c>
      <c r="N88">
        <v>1011</v>
      </c>
      <c r="O88" t="s">
        <v>606</v>
      </c>
      <c r="P88" t="s">
        <v>606</v>
      </c>
      <c r="Q88">
        <v>1</v>
      </c>
      <c r="W88">
        <v>0</v>
      </c>
      <c r="X88">
        <v>1188625873</v>
      </c>
      <c r="Y88">
        <v>0.2</v>
      </c>
      <c r="AA88">
        <v>0</v>
      </c>
      <c r="AB88">
        <v>191</v>
      </c>
      <c r="AC88">
        <v>13.5</v>
      </c>
      <c r="AD88">
        <v>0</v>
      </c>
      <c r="AE88">
        <v>0</v>
      </c>
      <c r="AF88">
        <v>31.26</v>
      </c>
      <c r="AG88">
        <v>13.5</v>
      </c>
      <c r="AH88">
        <v>0</v>
      </c>
      <c r="AI88">
        <v>1</v>
      </c>
      <c r="AJ88">
        <v>6.11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1069</v>
      </c>
      <c r="AT88">
        <v>0.2</v>
      </c>
      <c r="AU88" t="s">
        <v>1069</v>
      </c>
      <c r="AV88">
        <v>0</v>
      </c>
      <c r="AW88">
        <v>2</v>
      </c>
      <c r="AX88">
        <v>27908454</v>
      </c>
      <c r="AY88">
        <v>1</v>
      </c>
      <c r="AZ88">
        <v>0</v>
      </c>
      <c r="BA88">
        <v>98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 ca="1">Y88*Source!I43</f>
        <v>5.96E-2</v>
      </c>
      <c r="CY88">
        <f>AB88</f>
        <v>191</v>
      </c>
      <c r="CZ88">
        <f>AF88</f>
        <v>31.26</v>
      </c>
      <c r="DA88">
        <f>AJ88</f>
        <v>6.11</v>
      </c>
      <c r="DB88">
        <f>ROUND(ROUND(AT88*CZ88,2),2)</f>
        <v>6.25</v>
      </c>
      <c r="DC88">
        <f>ROUND(ROUND(AT88*AG88,2),2)</f>
        <v>2.7</v>
      </c>
    </row>
    <row r="89" spans="1:107">
      <c r="A89">
        <f ca="1">ROW(Source!A44)</f>
        <v>44</v>
      </c>
      <c r="B89">
        <v>27906248</v>
      </c>
      <c r="C89">
        <v>27906795</v>
      </c>
      <c r="D89">
        <v>25413300</v>
      </c>
      <c r="E89">
        <v>1</v>
      </c>
      <c r="F89">
        <v>1</v>
      </c>
      <c r="G89">
        <v>1</v>
      </c>
      <c r="H89">
        <v>1</v>
      </c>
      <c r="I89" t="s">
        <v>610</v>
      </c>
      <c r="J89" t="s">
        <v>1069</v>
      </c>
      <c r="K89" t="s">
        <v>611</v>
      </c>
      <c r="L89">
        <v>1191</v>
      </c>
      <c r="N89">
        <v>1013</v>
      </c>
      <c r="O89" t="s">
        <v>600</v>
      </c>
      <c r="P89" t="s">
        <v>600</v>
      </c>
      <c r="Q89">
        <v>1</v>
      </c>
      <c r="W89">
        <v>0</v>
      </c>
      <c r="X89">
        <v>-400197608</v>
      </c>
      <c r="Y89">
        <v>34.082999999999998</v>
      </c>
      <c r="AA89">
        <v>0</v>
      </c>
      <c r="AB89">
        <v>0</v>
      </c>
      <c r="AC89">
        <v>0</v>
      </c>
      <c r="AD89">
        <v>52.12</v>
      </c>
      <c r="AE89">
        <v>0</v>
      </c>
      <c r="AF89">
        <v>0</v>
      </c>
      <c r="AG89">
        <v>0</v>
      </c>
      <c r="AH89">
        <v>8.5299999999999994</v>
      </c>
      <c r="AI89">
        <v>1</v>
      </c>
      <c r="AJ89">
        <v>1</v>
      </c>
      <c r="AK89">
        <v>1</v>
      </c>
      <c r="AL89">
        <v>6.11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1069</v>
      </c>
      <c r="AT89">
        <v>48.69</v>
      </c>
      <c r="AU89" t="s">
        <v>1098</v>
      </c>
      <c r="AV89">
        <v>1</v>
      </c>
      <c r="AW89">
        <v>2</v>
      </c>
      <c r="AX89">
        <v>27906807</v>
      </c>
      <c r="AY89">
        <v>1</v>
      </c>
      <c r="AZ89">
        <v>0</v>
      </c>
      <c r="BA89">
        <v>99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 ca="1">Y89*Source!I44</f>
        <v>10.156733999999998</v>
      </c>
      <c r="CY89">
        <f>AD89</f>
        <v>52.12</v>
      </c>
      <c r="CZ89">
        <f>AH89</f>
        <v>8.5299999999999994</v>
      </c>
      <c r="DA89">
        <f>AL89</f>
        <v>6.11</v>
      </c>
      <c r="DB89">
        <f>ROUND((ROUND(AT89*CZ89,2)*0.7),2)</f>
        <v>290.73</v>
      </c>
      <c r="DC89">
        <f>ROUND((ROUND(AT89*AG89,2)*0.7),2)</f>
        <v>0</v>
      </c>
    </row>
    <row r="90" spans="1:107">
      <c r="A90">
        <f ca="1">ROW(Source!A44)</f>
        <v>44</v>
      </c>
      <c r="B90">
        <v>27906248</v>
      </c>
      <c r="C90">
        <v>27906795</v>
      </c>
      <c r="D90">
        <v>25412928</v>
      </c>
      <c r="E90">
        <v>1</v>
      </c>
      <c r="F90">
        <v>1</v>
      </c>
      <c r="G90">
        <v>1</v>
      </c>
      <c r="H90">
        <v>1</v>
      </c>
      <c r="I90" t="s">
        <v>601</v>
      </c>
      <c r="J90" t="s">
        <v>1069</v>
      </c>
      <c r="K90" t="s">
        <v>602</v>
      </c>
      <c r="L90">
        <v>1191</v>
      </c>
      <c r="N90">
        <v>1013</v>
      </c>
      <c r="O90" t="s">
        <v>600</v>
      </c>
      <c r="P90" t="s">
        <v>600</v>
      </c>
      <c r="Q90">
        <v>1</v>
      </c>
      <c r="W90">
        <v>0</v>
      </c>
      <c r="X90">
        <v>-1417349443</v>
      </c>
      <c r="Y90">
        <v>0.03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6.11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1069</v>
      </c>
      <c r="AT90">
        <v>0.03</v>
      </c>
      <c r="AU90" t="s">
        <v>1069</v>
      </c>
      <c r="AV90">
        <v>2</v>
      </c>
      <c r="AW90">
        <v>2</v>
      </c>
      <c r="AX90">
        <v>27906808</v>
      </c>
      <c r="AY90">
        <v>1</v>
      </c>
      <c r="AZ90">
        <v>2048</v>
      </c>
      <c r="BA90">
        <v>100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 ca="1">Y90*Source!I44</f>
        <v>8.94E-3</v>
      </c>
      <c r="CY90">
        <f>AD90</f>
        <v>0</v>
      </c>
      <c r="CZ90">
        <f>AH90</f>
        <v>0</v>
      </c>
      <c r="DA90">
        <f>AL90</f>
        <v>1</v>
      </c>
      <c r="DB90">
        <f>ROUND(ROUND(AT90*CZ90,2),2)</f>
        <v>0</v>
      </c>
      <c r="DC90">
        <f>ROUND(ROUND(AT90*AG90,2),2)</f>
        <v>0</v>
      </c>
    </row>
    <row r="91" spans="1:107">
      <c r="A91">
        <f ca="1">ROW(Source!A44)</f>
        <v>44</v>
      </c>
      <c r="B91">
        <v>27906248</v>
      </c>
      <c r="C91">
        <v>27906795</v>
      </c>
      <c r="D91">
        <v>25230514</v>
      </c>
      <c r="E91">
        <v>1</v>
      </c>
      <c r="F91">
        <v>1</v>
      </c>
      <c r="G91">
        <v>1</v>
      </c>
      <c r="H91">
        <v>2</v>
      </c>
      <c r="I91" t="s">
        <v>658</v>
      </c>
      <c r="J91" t="s">
        <v>659</v>
      </c>
      <c r="K91" t="s">
        <v>660</v>
      </c>
      <c r="L91">
        <v>1368</v>
      </c>
      <c r="N91">
        <v>1011</v>
      </c>
      <c r="O91" t="s">
        <v>606</v>
      </c>
      <c r="P91" t="s">
        <v>606</v>
      </c>
      <c r="Q91">
        <v>1</v>
      </c>
      <c r="W91">
        <v>0</v>
      </c>
      <c r="X91">
        <v>1188625873</v>
      </c>
      <c r="Y91">
        <v>2.0999999999999998E-2</v>
      </c>
      <c r="AA91">
        <v>0</v>
      </c>
      <c r="AB91">
        <v>191</v>
      </c>
      <c r="AC91">
        <v>13.5</v>
      </c>
      <c r="AD91">
        <v>0</v>
      </c>
      <c r="AE91">
        <v>0</v>
      </c>
      <c r="AF91">
        <v>31.26</v>
      </c>
      <c r="AG91">
        <v>13.5</v>
      </c>
      <c r="AH91">
        <v>0</v>
      </c>
      <c r="AI91">
        <v>1</v>
      </c>
      <c r="AJ91">
        <v>6.11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1069</v>
      </c>
      <c r="AT91">
        <v>0.03</v>
      </c>
      <c r="AU91" t="s">
        <v>1098</v>
      </c>
      <c r="AV91">
        <v>0</v>
      </c>
      <c r="AW91">
        <v>2</v>
      </c>
      <c r="AX91">
        <v>27906809</v>
      </c>
      <c r="AY91">
        <v>1</v>
      </c>
      <c r="AZ91">
        <v>0</v>
      </c>
      <c r="BA91">
        <v>101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 ca="1">Y91*Source!I44</f>
        <v>6.2579999999999988E-3</v>
      </c>
      <c r="CY91">
        <f>AB91</f>
        <v>191</v>
      </c>
      <c r="CZ91">
        <f>AF91</f>
        <v>31.26</v>
      </c>
      <c r="DA91">
        <f>AJ91</f>
        <v>6.11</v>
      </c>
      <c r="DB91">
        <f>ROUND((ROUND(AT91*CZ91,2)*0.7),2)</f>
        <v>0.66</v>
      </c>
      <c r="DC91">
        <f>ROUND((ROUND(AT91*AG91,2)*0.7),2)</f>
        <v>0.28999999999999998</v>
      </c>
    </row>
    <row r="92" spans="1:107">
      <c r="A92">
        <f ca="1">ROW(Source!A44)</f>
        <v>44</v>
      </c>
      <c r="B92">
        <v>27906248</v>
      </c>
      <c r="C92">
        <v>27906795</v>
      </c>
      <c r="D92">
        <v>25231607</v>
      </c>
      <c r="E92">
        <v>1</v>
      </c>
      <c r="F92">
        <v>1</v>
      </c>
      <c r="G92">
        <v>1</v>
      </c>
      <c r="H92">
        <v>2</v>
      </c>
      <c r="I92" t="s">
        <v>603</v>
      </c>
      <c r="J92" t="s">
        <v>604</v>
      </c>
      <c r="K92" t="s">
        <v>605</v>
      </c>
      <c r="L92">
        <v>1368</v>
      </c>
      <c r="N92">
        <v>1011</v>
      </c>
      <c r="O92" t="s">
        <v>606</v>
      </c>
      <c r="P92" t="s">
        <v>606</v>
      </c>
      <c r="Q92">
        <v>1</v>
      </c>
      <c r="W92">
        <v>0</v>
      </c>
      <c r="X92">
        <v>1372534845</v>
      </c>
      <c r="Y92">
        <v>2.0999999999999999E-3</v>
      </c>
      <c r="AA92">
        <v>0</v>
      </c>
      <c r="AB92">
        <v>401.49</v>
      </c>
      <c r="AC92">
        <v>11.6</v>
      </c>
      <c r="AD92">
        <v>0</v>
      </c>
      <c r="AE92">
        <v>0</v>
      </c>
      <c r="AF92">
        <v>65.709999999999994</v>
      </c>
      <c r="AG92">
        <v>11.6</v>
      </c>
      <c r="AH92">
        <v>0</v>
      </c>
      <c r="AI92">
        <v>1</v>
      </c>
      <c r="AJ92">
        <v>6.11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1069</v>
      </c>
      <c r="AT92">
        <v>3.0000000000000001E-3</v>
      </c>
      <c r="AU92" t="s">
        <v>1098</v>
      </c>
      <c r="AV92">
        <v>0</v>
      </c>
      <c r="AW92">
        <v>2</v>
      </c>
      <c r="AX92">
        <v>27906810</v>
      </c>
      <c r="AY92">
        <v>1</v>
      </c>
      <c r="AZ92">
        <v>0</v>
      </c>
      <c r="BA92">
        <v>102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 ca="1">Y92*Source!I44</f>
        <v>6.2579999999999992E-4</v>
      </c>
      <c r="CY92">
        <f>AB92</f>
        <v>401.49</v>
      </c>
      <c r="CZ92">
        <f>AF92</f>
        <v>65.709999999999994</v>
      </c>
      <c r="DA92">
        <f>AJ92</f>
        <v>6.11</v>
      </c>
      <c r="DB92">
        <f>ROUND((ROUND(AT92*CZ92,2)*0.7),2)</f>
        <v>0.14000000000000001</v>
      </c>
      <c r="DC92">
        <f>ROUND((ROUND(AT92*AG92,2)*0.7),2)</f>
        <v>0.02</v>
      </c>
    </row>
    <row r="93" spans="1:107">
      <c r="A93">
        <f ca="1">ROW(Source!A44)</f>
        <v>44</v>
      </c>
      <c r="B93">
        <v>27906248</v>
      </c>
      <c r="C93">
        <v>27906795</v>
      </c>
      <c r="D93">
        <v>25152784</v>
      </c>
      <c r="E93">
        <v>1</v>
      </c>
      <c r="F93">
        <v>1</v>
      </c>
      <c r="G93">
        <v>1</v>
      </c>
      <c r="H93">
        <v>3</v>
      </c>
      <c r="I93" t="s">
        <v>693</v>
      </c>
      <c r="J93" t="s">
        <v>694</v>
      </c>
      <c r="K93" t="s">
        <v>695</v>
      </c>
      <c r="L93">
        <v>1355</v>
      </c>
      <c r="N93">
        <v>1010</v>
      </c>
      <c r="O93" t="s">
        <v>185</v>
      </c>
      <c r="P93" t="s">
        <v>185</v>
      </c>
      <c r="Q93">
        <v>100</v>
      </c>
      <c r="W93">
        <v>0</v>
      </c>
      <c r="X93">
        <v>1307649985</v>
      </c>
      <c r="Y93">
        <v>0</v>
      </c>
      <c r="AA93">
        <v>427.7</v>
      </c>
      <c r="AB93">
        <v>0</v>
      </c>
      <c r="AC93">
        <v>0</v>
      </c>
      <c r="AD93">
        <v>0</v>
      </c>
      <c r="AE93">
        <v>70</v>
      </c>
      <c r="AF93">
        <v>0</v>
      </c>
      <c r="AG93">
        <v>0</v>
      </c>
      <c r="AH93">
        <v>0</v>
      </c>
      <c r="AI93">
        <v>6.11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1069</v>
      </c>
      <c r="AT93">
        <v>0.67</v>
      </c>
      <c r="AU93" t="s">
        <v>1097</v>
      </c>
      <c r="AV93">
        <v>0</v>
      </c>
      <c r="AW93">
        <v>2</v>
      </c>
      <c r="AX93">
        <v>27906811</v>
      </c>
      <c r="AY93">
        <v>1</v>
      </c>
      <c r="AZ93">
        <v>0</v>
      </c>
      <c r="BA93">
        <v>103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 ca="1">Y93*Source!I44</f>
        <v>0</v>
      </c>
      <c r="CY93">
        <f t="shared" ref="CY93:CY99" si="15">AA93</f>
        <v>427.7</v>
      </c>
      <c r="CZ93">
        <f t="shared" ref="CZ93:CZ99" si="16">AE93</f>
        <v>70</v>
      </c>
      <c r="DA93">
        <f t="shared" ref="DA93:DA99" si="17">AI93</f>
        <v>6.11</v>
      </c>
      <c r="DB93">
        <f t="shared" ref="DB93:DB99" si="18">ROUND((ROUND(AT93*CZ93,2)*0),2)</f>
        <v>0</v>
      </c>
      <c r="DC93">
        <f t="shared" ref="DC93:DC99" si="19">ROUND((ROUND(AT93*AG93,2)*0),2)</f>
        <v>0</v>
      </c>
    </row>
    <row r="94" spans="1:107">
      <c r="A94">
        <f ca="1">ROW(Source!A44)</f>
        <v>44</v>
      </c>
      <c r="B94">
        <v>27906248</v>
      </c>
      <c r="C94">
        <v>27906795</v>
      </c>
      <c r="D94">
        <v>25152829</v>
      </c>
      <c r="E94">
        <v>1</v>
      </c>
      <c r="F94">
        <v>1</v>
      </c>
      <c r="G94">
        <v>1</v>
      </c>
      <c r="H94">
        <v>3</v>
      </c>
      <c r="I94" t="s">
        <v>696</v>
      </c>
      <c r="J94" t="s">
        <v>697</v>
      </c>
      <c r="K94" t="s">
        <v>698</v>
      </c>
      <c r="L94">
        <v>1355</v>
      </c>
      <c r="N94">
        <v>1010</v>
      </c>
      <c r="O94" t="s">
        <v>185</v>
      </c>
      <c r="P94" t="s">
        <v>185</v>
      </c>
      <c r="Q94">
        <v>100</v>
      </c>
      <c r="W94">
        <v>0</v>
      </c>
      <c r="X94">
        <v>1135215184</v>
      </c>
      <c r="Y94">
        <v>0</v>
      </c>
      <c r="AA94">
        <v>48.88</v>
      </c>
      <c r="AB94">
        <v>0</v>
      </c>
      <c r="AC94">
        <v>0</v>
      </c>
      <c r="AD94">
        <v>0</v>
      </c>
      <c r="AE94">
        <v>8</v>
      </c>
      <c r="AF94">
        <v>0</v>
      </c>
      <c r="AG94">
        <v>0</v>
      </c>
      <c r="AH94">
        <v>0</v>
      </c>
      <c r="AI94">
        <v>6.11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1069</v>
      </c>
      <c r="AT94">
        <v>0.53</v>
      </c>
      <c r="AU94" t="s">
        <v>1097</v>
      </c>
      <c r="AV94">
        <v>0</v>
      </c>
      <c r="AW94">
        <v>2</v>
      </c>
      <c r="AX94">
        <v>27906812</v>
      </c>
      <c r="AY94">
        <v>1</v>
      </c>
      <c r="AZ94">
        <v>0</v>
      </c>
      <c r="BA94">
        <v>104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 ca="1">Y94*Source!I44</f>
        <v>0</v>
      </c>
      <c r="CY94">
        <f t="shared" si="15"/>
        <v>48.88</v>
      </c>
      <c r="CZ94">
        <f t="shared" si="16"/>
        <v>8</v>
      </c>
      <c r="DA94">
        <f t="shared" si="17"/>
        <v>6.11</v>
      </c>
      <c r="DB94">
        <f t="shared" si="18"/>
        <v>0</v>
      </c>
      <c r="DC94">
        <f t="shared" si="19"/>
        <v>0</v>
      </c>
    </row>
    <row r="95" spans="1:107">
      <c r="A95">
        <f ca="1">ROW(Source!A44)</f>
        <v>44</v>
      </c>
      <c r="B95">
        <v>27906248</v>
      </c>
      <c r="C95">
        <v>27906795</v>
      </c>
      <c r="D95">
        <v>25153057</v>
      </c>
      <c r="E95">
        <v>1</v>
      </c>
      <c r="F95">
        <v>1</v>
      </c>
      <c r="G95">
        <v>1</v>
      </c>
      <c r="H95">
        <v>3</v>
      </c>
      <c r="I95" t="s">
        <v>699</v>
      </c>
      <c r="J95" t="s">
        <v>700</v>
      </c>
      <c r="K95" t="s">
        <v>701</v>
      </c>
      <c r="L95">
        <v>1355</v>
      </c>
      <c r="N95">
        <v>1010</v>
      </c>
      <c r="O95" t="s">
        <v>185</v>
      </c>
      <c r="P95" t="s">
        <v>185</v>
      </c>
      <c r="Q95">
        <v>100</v>
      </c>
      <c r="W95">
        <v>0</v>
      </c>
      <c r="X95">
        <v>-144904215</v>
      </c>
      <c r="Y95">
        <v>0</v>
      </c>
      <c r="AA95">
        <v>12.22</v>
      </c>
      <c r="AB95">
        <v>0</v>
      </c>
      <c r="AC95">
        <v>0</v>
      </c>
      <c r="AD95">
        <v>0</v>
      </c>
      <c r="AE95">
        <v>2</v>
      </c>
      <c r="AF95">
        <v>0</v>
      </c>
      <c r="AG95">
        <v>0</v>
      </c>
      <c r="AH95">
        <v>0</v>
      </c>
      <c r="AI95">
        <v>6.11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1069</v>
      </c>
      <c r="AT95">
        <v>1.34</v>
      </c>
      <c r="AU95" t="s">
        <v>1097</v>
      </c>
      <c r="AV95">
        <v>0</v>
      </c>
      <c r="AW95">
        <v>2</v>
      </c>
      <c r="AX95">
        <v>27906813</v>
      </c>
      <c r="AY95">
        <v>1</v>
      </c>
      <c r="AZ95">
        <v>0</v>
      </c>
      <c r="BA95">
        <v>105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 ca="1">Y95*Source!I44</f>
        <v>0</v>
      </c>
      <c r="CY95">
        <f t="shared" si="15"/>
        <v>12.22</v>
      </c>
      <c r="CZ95">
        <f t="shared" si="16"/>
        <v>2</v>
      </c>
      <c r="DA95">
        <f t="shared" si="17"/>
        <v>6.11</v>
      </c>
      <c r="DB95">
        <f t="shared" si="18"/>
        <v>0</v>
      </c>
      <c r="DC95">
        <f t="shared" si="19"/>
        <v>0</v>
      </c>
    </row>
    <row r="96" spans="1:107">
      <c r="A96">
        <f ca="1">ROW(Source!A44)</f>
        <v>44</v>
      </c>
      <c r="B96">
        <v>27906248</v>
      </c>
      <c r="C96">
        <v>27906795</v>
      </c>
      <c r="D96">
        <v>25171058</v>
      </c>
      <c r="E96">
        <v>1</v>
      </c>
      <c r="F96">
        <v>1</v>
      </c>
      <c r="G96">
        <v>1</v>
      </c>
      <c r="H96">
        <v>3</v>
      </c>
      <c r="I96" t="s">
        <v>714</v>
      </c>
      <c r="J96" t="s">
        <v>715</v>
      </c>
      <c r="K96" t="s">
        <v>716</v>
      </c>
      <c r="L96">
        <v>1301</v>
      </c>
      <c r="N96">
        <v>1003</v>
      </c>
      <c r="O96" t="s">
        <v>222</v>
      </c>
      <c r="P96" t="s">
        <v>222</v>
      </c>
      <c r="Q96">
        <v>1</v>
      </c>
      <c r="W96">
        <v>0</v>
      </c>
      <c r="X96">
        <v>1261229403</v>
      </c>
      <c r="Y96">
        <v>0</v>
      </c>
      <c r="AA96">
        <v>24.44</v>
      </c>
      <c r="AB96">
        <v>0</v>
      </c>
      <c r="AC96">
        <v>0</v>
      </c>
      <c r="AD96">
        <v>0</v>
      </c>
      <c r="AE96">
        <v>4</v>
      </c>
      <c r="AF96">
        <v>0</v>
      </c>
      <c r="AG96">
        <v>0</v>
      </c>
      <c r="AH96">
        <v>0</v>
      </c>
      <c r="AI96">
        <v>6.11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1069</v>
      </c>
      <c r="AT96">
        <v>136</v>
      </c>
      <c r="AU96" t="s">
        <v>1097</v>
      </c>
      <c r="AV96">
        <v>0</v>
      </c>
      <c r="AW96">
        <v>2</v>
      </c>
      <c r="AX96">
        <v>27906814</v>
      </c>
      <c r="AY96">
        <v>1</v>
      </c>
      <c r="AZ96">
        <v>0</v>
      </c>
      <c r="BA96">
        <v>106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 ca="1">Y96*Source!I44</f>
        <v>0</v>
      </c>
      <c r="CY96">
        <f t="shared" si="15"/>
        <v>24.44</v>
      </c>
      <c r="CZ96">
        <f t="shared" si="16"/>
        <v>4</v>
      </c>
      <c r="DA96">
        <f t="shared" si="17"/>
        <v>6.11</v>
      </c>
      <c r="DB96">
        <f t="shared" si="18"/>
        <v>0</v>
      </c>
      <c r="DC96">
        <f t="shared" si="19"/>
        <v>0</v>
      </c>
    </row>
    <row r="97" spans="1:107">
      <c r="A97">
        <f ca="1">ROW(Source!A44)</f>
        <v>44</v>
      </c>
      <c r="B97">
        <v>27906248</v>
      </c>
      <c r="C97">
        <v>27906795</v>
      </c>
      <c r="D97">
        <v>25171076</v>
      </c>
      <c r="E97">
        <v>1</v>
      </c>
      <c r="F97">
        <v>1</v>
      </c>
      <c r="G97">
        <v>1</v>
      </c>
      <c r="H97">
        <v>3</v>
      </c>
      <c r="I97" t="s">
        <v>717</v>
      </c>
      <c r="J97" t="s">
        <v>718</v>
      </c>
      <c r="K97" t="s">
        <v>719</v>
      </c>
      <c r="L97">
        <v>1301</v>
      </c>
      <c r="N97">
        <v>1003</v>
      </c>
      <c r="O97" t="s">
        <v>222</v>
      </c>
      <c r="P97" t="s">
        <v>222</v>
      </c>
      <c r="Q97">
        <v>1</v>
      </c>
      <c r="W97">
        <v>0</v>
      </c>
      <c r="X97">
        <v>460504964</v>
      </c>
      <c r="Y97">
        <v>0</v>
      </c>
      <c r="AA97">
        <v>33.61</v>
      </c>
      <c r="AB97">
        <v>0</v>
      </c>
      <c r="AC97">
        <v>0</v>
      </c>
      <c r="AD97">
        <v>0</v>
      </c>
      <c r="AE97">
        <v>5.5</v>
      </c>
      <c r="AF97">
        <v>0</v>
      </c>
      <c r="AG97">
        <v>0</v>
      </c>
      <c r="AH97">
        <v>0</v>
      </c>
      <c r="AI97">
        <v>6.11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1069</v>
      </c>
      <c r="AT97">
        <v>285</v>
      </c>
      <c r="AU97" t="s">
        <v>1097</v>
      </c>
      <c r="AV97">
        <v>0</v>
      </c>
      <c r="AW97">
        <v>2</v>
      </c>
      <c r="AX97">
        <v>27906815</v>
      </c>
      <c r="AY97">
        <v>1</v>
      </c>
      <c r="AZ97">
        <v>0</v>
      </c>
      <c r="BA97">
        <v>107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 ca="1">Y97*Source!I44</f>
        <v>0</v>
      </c>
      <c r="CY97">
        <f t="shared" si="15"/>
        <v>33.61</v>
      </c>
      <c r="CZ97">
        <f t="shared" si="16"/>
        <v>5.5</v>
      </c>
      <c r="DA97">
        <f t="shared" si="17"/>
        <v>6.11</v>
      </c>
      <c r="DB97">
        <f t="shared" si="18"/>
        <v>0</v>
      </c>
      <c r="DC97">
        <f t="shared" si="19"/>
        <v>0</v>
      </c>
    </row>
    <row r="98" spans="1:107">
      <c r="A98">
        <f ca="1">ROW(Source!A44)</f>
        <v>44</v>
      </c>
      <c r="B98">
        <v>27906248</v>
      </c>
      <c r="C98">
        <v>27906795</v>
      </c>
      <c r="D98">
        <v>25171162</v>
      </c>
      <c r="E98">
        <v>1</v>
      </c>
      <c r="F98">
        <v>1</v>
      </c>
      <c r="G98">
        <v>1</v>
      </c>
      <c r="H98">
        <v>3</v>
      </c>
      <c r="I98" t="s">
        <v>720</v>
      </c>
      <c r="J98" t="s">
        <v>721</v>
      </c>
      <c r="K98" t="s">
        <v>722</v>
      </c>
      <c r="L98">
        <v>1355</v>
      </c>
      <c r="N98">
        <v>1010</v>
      </c>
      <c r="O98" t="s">
        <v>185</v>
      </c>
      <c r="P98" t="s">
        <v>185</v>
      </c>
      <c r="Q98">
        <v>100</v>
      </c>
      <c r="W98">
        <v>0</v>
      </c>
      <c r="X98">
        <v>-1887721364</v>
      </c>
      <c r="Y98">
        <v>0</v>
      </c>
      <c r="AA98">
        <v>763.75</v>
      </c>
      <c r="AB98">
        <v>0</v>
      </c>
      <c r="AC98">
        <v>0</v>
      </c>
      <c r="AD98">
        <v>0</v>
      </c>
      <c r="AE98">
        <v>125</v>
      </c>
      <c r="AF98">
        <v>0</v>
      </c>
      <c r="AG98">
        <v>0</v>
      </c>
      <c r="AH98">
        <v>0</v>
      </c>
      <c r="AI98">
        <v>6.11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1069</v>
      </c>
      <c r="AT98">
        <v>0.67</v>
      </c>
      <c r="AU98" t="s">
        <v>1097</v>
      </c>
      <c r="AV98">
        <v>0</v>
      </c>
      <c r="AW98">
        <v>2</v>
      </c>
      <c r="AX98">
        <v>27906816</v>
      </c>
      <c r="AY98">
        <v>1</v>
      </c>
      <c r="AZ98">
        <v>0</v>
      </c>
      <c r="BA98">
        <v>108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 ca="1">Y98*Source!I44</f>
        <v>0</v>
      </c>
      <c r="CY98">
        <f t="shared" si="15"/>
        <v>763.75</v>
      </c>
      <c r="CZ98">
        <f t="shared" si="16"/>
        <v>125</v>
      </c>
      <c r="DA98">
        <f t="shared" si="17"/>
        <v>6.11</v>
      </c>
      <c r="DB98">
        <f t="shared" si="18"/>
        <v>0</v>
      </c>
      <c r="DC98">
        <f t="shared" si="19"/>
        <v>0</v>
      </c>
    </row>
    <row r="99" spans="1:107">
      <c r="A99">
        <f ca="1">ROW(Source!A44)</f>
        <v>44</v>
      </c>
      <c r="B99">
        <v>27906248</v>
      </c>
      <c r="C99">
        <v>27906795</v>
      </c>
      <c r="D99">
        <v>25171194</v>
      </c>
      <c r="E99">
        <v>1</v>
      </c>
      <c r="F99">
        <v>1</v>
      </c>
      <c r="G99">
        <v>1</v>
      </c>
      <c r="H99">
        <v>3</v>
      </c>
      <c r="I99" t="s">
        <v>723</v>
      </c>
      <c r="J99" t="s">
        <v>724</v>
      </c>
      <c r="K99" t="s">
        <v>725</v>
      </c>
      <c r="L99">
        <v>1355</v>
      </c>
      <c r="N99">
        <v>1010</v>
      </c>
      <c r="O99" t="s">
        <v>185</v>
      </c>
      <c r="P99" t="s">
        <v>185</v>
      </c>
      <c r="Q99">
        <v>100</v>
      </c>
      <c r="W99">
        <v>0</v>
      </c>
      <c r="X99">
        <v>-2120267428</v>
      </c>
      <c r="Y99">
        <v>0</v>
      </c>
      <c r="AA99">
        <v>977.6</v>
      </c>
      <c r="AB99">
        <v>0</v>
      </c>
      <c r="AC99">
        <v>0</v>
      </c>
      <c r="AD99">
        <v>0</v>
      </c>
      <c r="AE99">
        <v>160</v>
      </c>
      <c r="AF99">
        <v>0</v>
      </c>
      <c r="AG99">
        <v>0</v>
      </c>
      <c r="AH99">
        <v>0</v>
      </c>
      <c r="AI99">
        <v>6.11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1069</v>
      </c>
      <c r="AT99">
        <v>1.59</v>
      </c>
      <c r="AU99" t="s">
        <v>1097</v>
      </c>
      <c r="AV99">
        <v>0</v>
      </c>
      <c r="AW99">
        <v>2</v>
      </c>
      <c r="AX99">
        <v>27906817</v>
      </c>
      <c r="AY99">
        <v>1</v>
      </c>
      <c r="AZ99">
        <v>0</v>
      </c>
      <c r="BA99">
        <v>109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 ca="1">Y99*Source!I44</f>
        <v>0</v>
      </c>
      <c r="CY99">
        <f t="shared" si="15"/>
        <v>977.6</v>
      </c>
      <c r="CZ99">
        <f t="shared" si="16"/>
        <v>160</v>
      </c>
      <c r="DA99">
        <f t="shared" si="17"/>
        <v>6.11</v>
      </c>
      <c r="DB99">
        <f t="shared" si="18"/>
        <v>0</v>
      </c>
      <c r="DC99">
        <f t="shared" si="19"/>
        <v>0</v>
      </c>
    </row>
    <row r="100" spans="1:107">
      <c r="A100">
        <f ca="1">ROW(Source!A45)</f>
        <v>45</v>
      </c>
      <c r="B100">
        <v>27906248</v>
      </c>
      <c r="C100">
        <v>27906819</v>
      </c>
      <c r="D100">
        <v>25414863</v>
      </c>
      <c r="E100">
        <v>1</v>
      </c>
      <c r="F100">
        <v>1</v>
      </c>
      <c r="G100">
        <v>1</v>
      </c>
      <c r="H100">
        <v>1</v>
      </c>
      <c r="I100" t="s">
        <v>726</v>
      </c>
      <c r="J100" t="s">
        <v>1069</v>
      </c>
      <c r="K100" t="s">
        <v>727</v>
      </c>
      <c r="L100">
        <v>1191</v>
      </c>
      <c r="N100">
        <v>1013</v>
      </c>
      <c r="O100" t="s">
        <v>600</v>
      </c>
      <c r="P100" t="s">
        <v>600</v>
      </c>
      <c r="Q100">
        <v>1</v>
      </c>
      <c r="W100">
        <v>0</v>
      </c>
      <c r="X100">
        <v>199832030</v>
      </c>
      <c r="Y100">
        <v>14.7</v>
      </c>
      <c r="AA100">
        <v>0</v>
      </c>
      <c r="AB100">
        <v>0</v>
      </c>
      <c r="AC100">
        <v>0</v>
      </c>
      <c r="AD100">
        <v>47.29</v>
      </c>
      <c r="AE100">
        <v>0</v>
      </c>
      <c r="AF100">
        <v>0</v>
      </c>
      <c r="AG100">
        <v>0</v>
      </c>
      <c r="AH100">
        <v>7.74</v>
      </c>
      <c r="AI100">
        <v>1</v>
      </c>
      <c r="AJ100">
        <v>1</v>
      </c>
      <c r="AK100">
        <v>1</v>
      </c>
      <c r="AL100">
        <v>6.11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1069</v>
      </c>
      <c r="AT100">
        <v>14.7</v>
      </c>
      <c r="AU100" t="s">
        <v>1069</v>
      </c>
      <c r="AV100">
        <v>1</v>
      </c>
      <c r="AW100">
        <v>2</v>
      </c>
      <c r="AX100">
        <v>27909012</v>
      </c>
      <c r="AY100">
        <v>1</v>
      </c>
      <c r="AZ100">
        <v>0</v>
      </c>
      <c r="BA100">
        <v>110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 ca="1">Y100*Source!I45</f>
        <v>0.41159999999999997</v>
      </c>
      <c r="CY100">
        <f>AD100</f>
        <v>47.29</v>
      </c>
      <c r="CZ100">
        <f>AH100</f>
        <v>7.74</v>
      </c>
      <c r="DA100">
        <f>AL100</f>
        <v>6.11</v>
      </c>
      <c r="DB100">
        <f>ROUND(ROUND(AT100*CZ100,2),2)</f>
        <v>113.78</v>
      </c>
      <c r="DC100">
        <f>ROUND(ROUND(AT100*AG100,2),2)</f>
        <v>0</v>
      </c>
    </row>
    <row r="101" spans="1:107">
      <c r="A101">
        <f ca="1">ROW(Source!A46)</f>
        <v>46</v>
      </c>
      <c r="B101">
        <v>27906248</v>
      </c>
      <c r="C101">
        <v>27909368</v>
      </c>
      <c r="D101">
        <v>25413300</v>
      </c>
      <c r="E101">
        <v>1</v>
      </c>
      <c r="F101">
        <v>1</v>
      </c>
      <c r="G101">
        <v>1</v>
      </c>
      <c r="H101">
        <v>1</v>
      </c>
      <c r="I101" t="s">
        <v>610</v>
      </c>
      <c r="J101" t="s">
        <v>1069</v>
      </c>
      <c r="K101" t="s">
        <v>611</v>
      </c>
      <c r="L101">
        <v>1191</v>
      </c>
      <c r="N101">
        <v>1013</v>
      </c>
      <c r="O101" t="s">
        <v>600</v>
      </c>
      <c r="P101" t="s">
        <v>600</v>
      </c>
      <c r="Q101">
        <v>1</v>
      </c>
      <c r="W101">
        <v>0</v>
      </c>
      <c r="X101">
        <v>-400197608</v>
      </c>
      <c r="Y101">
        <v>1.0349999999999999</v>
      </c>
      <c r="AA101">
        <v>0</v>
      </c>
      <c r="AB101">
        <v>0</v>
      </c>
      <c r="AC101">
        <v>0</v>
      </c>
      <c r="AD101">
        <v>52.12</v>
      </c>
      <c r="AE101">
        <v>0</v>
      </c>
      <c r="AF101">
        <v>0</v>
      </c>
      <c r="AG101">
        <v>0</v>
      </c>
      <c r="AH101">
        <v>8.5299999999999994</v>
      </c>
      <c r="AI101">
        <v>1</v>
      </c>
      <c r="AJ101">
        <v>1</v>
      </c>
      <c r="AK101">
        <v>1</v>
      </c>
      <c r="AL101">
        <v>6.11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1069</v>
      </c>
      <c r="AT101">
        <v>0.9</v>
      </c>
      <c r="AU101" t="s">
        <v>1084</v>
      </c>
      <c r="AV101">
        <v>1</v>
      </c>
      <c r="AW101">
        <v>2</v>
      </c>
      <c r="AX101">
        <v>27909369</v>
      </c>
      <c r="AY101">
        <v>1</v>
      </c>
      <c r="AZ101">
        <v>0</v>
      </c>
      <c r="BA101">
        <v>112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 ca="1">Y101*Source!I46</f>
        <v>42.290099999999995</v>
      </c>
      <c r="CY101">
        <f>AD101</f>
        <v>52.12</v>
      </c>
      <c r="CZ101">
        <f>AH101</f>
        <v>8.5299999999999994</v>
      </c>
      <c r="DA101">
        <f>AL101</f>
        <v>6.11</v>
      </c>
      <c r="DB101">
        <f>ROUND((ROUND(AT101*CZ101,2)*1.15),2)</f>
        <v>8.83</v>
      </c>
      <c r="DC101">
        <f>ROUND((ROUND(AT101*AG101,2)*1.15),2)</f>
        <v>0</v>
      </c>
    </row>
    <row r="102" spans="1:107">
      <c r="A102">
        <f ca="1">ROW(Source!A47)</f>
        <v>47</v>
      </c>
      <c r="B102">
        <v>27906248</v>
      </c>
      <c r="C102">
        <v>27906824</v>
      </c>
      <c r="D102">
        <v>25413050</v>
      </c>
      <c r="E102">
        <v>1</v>
      </c>
      <c r="F102">
        <v>1</v>
      </c>
      <c r="G102">
        <v>1</v>
      </c>
      <c r="H102">
        <v>1</v>
      </c>
      <c r="I102" t="s">
        <v>654</v>
      </c>
      <c r="J102" t="s">
        <v>1069</v>
      </c>
      <c r="K102" t="s">
        <v>655</v>
      </c>
      <c r="L102">
        <v>1191</v>
      </c>
      <c r="N102">
        <v>1013</v>
      </c>
      <c r="O102" t="s">
        <v>600</v>
      </c>
      <c r="P102" t="s">
        <v>600</v>
      </c>
      <c r="Q102">
        <v>1</v>
      </c>
      <c r="W102">
        <v>0</v>
      </c>
      <c r="X102">
        <v>735429535</v>
      </c>
      <c r="Y102">
        <v>22.82</v>
      </c>
      <c r="AA102">
        <v>0</v>
      </c>
      <c r="AB102">
        <v>0</v>
      </c>
      <c r="AC102">
        <v>0</v>
      </c>
      <c r="AD102">
        <v>47.66</v>
      </c>
      <c r="AE102">
        <v>0</v>
      </c>
      <c r="AF102">
        <v>0</v>
      </c>
      <c r="AG102">
        <v>0</v>
      </c>
      <c r="AH102">
        <v>7.8</v>
      </c>
      <c r="AI102">
        <v>1</v>
      </c>
      <c r="AJ102">
        <v>1</v>
      </c>
      <c r="AK102">
        <v>1</v>
      </c>
      <c r="AL102">
        <v>6.11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1069</v>
      </c>
      <c r="AT102">
        <v>22.82</v>
      </c>
      <c r="AU102" t="s">
        <v>1069</v>
      </c>
      <c r="AV102">
        <v>1</v>
      </c>
      <c r="AW102">
        <v>2</v>
      </c>
      <c r="AX102">
        <v>27906826</v>
      </c>
      <c r="AY102">
        <v>1</v>
      </c>
      <c r="AZ102">
        <v>0</v>
      </c>
      <c r="BA102">
        <v>113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 ca="1">Y102*Source!I47</f>
        <v>151.29660000000001</v>
      </c>
      <c r="CY102">
        <f>AD102</f>
        <v>47.66</v>
      </c>
      <c r="CZ102">
        <f>AH102</f>
        <v>7.8</v>
      </c>
      <c r="DA102">
        <f>AL102</f>
        <v>6.11</v>
      </c>
      <c r="DB102">
        <f t="shared" ref="DB102:DB115" si="20">ROUND(ROUND(AT102*CZ102,2),2)</f>
        <v>178</v>
      </c>
      <c r="DC102">
        <f t="shared" ref="DC102:DC115" si="21">ROUND(ROUND(AT102*AG102,2),2)</f>
        <v>0</v>
      </c>
    </row>
    <row r="103" spans="1:107">
      <c r="A103">
        <f ca="1">ROW(Source!A48)</f>
        <v>48</v>
      </c>
      <c r="B103">
        <v>27906248</v>
      </c>
      <c r="C103">
        <v>27909071</v>
      </c>
      <c r="D103">
        <v>25413050</v>
      </c>
      <c r="E103">
        <v>1</v>
      </c>
      <c r="F103">
        <v>1</v>
      </c>
      <c r="G103">
        <v>1</v>
      </c>
      <c r="H103">
        <v>1</v>
      </c>
      <c r="I103" t="s">
        <v>654</v>
      </c>
      <c r="J103" t="s">
        <v>1069</v>
      </c>
      <c r="K103" t="s">
        <v>655</v>
      </c>
      <c r="L103">
        <v>1191</v>
      </c>
      <c r="N103">
        <v>1013</v>
      </c>
      <c r="O103" t="s">
        <v>600</v>
      </c>
      <c r="P103" t="s">
        <v>600</v>
      </c>
      <c r="Q103">
        <v>1</v>
      </c>
      <c r="W103">
        <v>0</v>
      </c>
      <c r="X103">
        <v>735429535</v>
      </c>
      <c r="Y103">
        <v>3.77</v>
      </c>
      <c r="AA103">
        <v>0</v>
      </c>
      <c r="AB103">
        <v>0</v>
      </c>
      <c r="AC103">
        <v>0</v>
      </c>
      <c r="AD103">
        <v>47.66</v>
      </c>
      <c r="AE103">
        <v>0</v>
      </c>
      <c r="AF103">
        <v>0</v>
      </c>
      <c r="AG103">
        <v>0</v>
      </c>
      <c r="AH103">
        <v>7.8</v>
      </c>
      <c r="AI103">
        <v>1</v>
      </c>
      <c r="AJ103">
        <v>1</v>
      </c>
      <c r="AK103">
        <v>1</v>
      </c>
      <c r="AL103">
        <v>6.11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1069</v>
      </c>
      <c r="AT103">
        <v>3.77</v>
      </c>
      <c r="AU103" t="s">
        <v>1069</v>
      </c>
      <c r="AV103">
        <v>1</v>
      </c>
      <c r="AW103">
        <v>2</v>
      </c>
      <c r="AX103">
        <v>27909072</v>
      </c>
      <c r="AY103">
        <v>1</v>
      </c>
      <c r="AZ103">
        <v>0</v>
      </c>
      <c r="BA103">
        <v>114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 ca="1">Y103*Source!I48</f>
        <v>2.262</v>
      </c>
      <c r="CY103">
        <f>AD103</f>
        <v>47.66</v>
      </c>
      <c r="CZ103">
        <f>AH103</f>
        <v>7.8</v>
      </c>
      <c r="DA103">
        <f>AL103</f>
        <v>6.11</v>
      </c>
      <c r="DB103">
        <f t="shared" si="20"/>
        <v>29.41</v>
      </c>
      <c r="DC103">
        <f t="shared" si="21"/>
        <v>0</v>
      </c>
    </row>
    <row r="104" spans="1:107">
      <c r="A104">
        <f ca="1">ROW(Source!A48)</f>
        <v>48</v>
      </c>
      <c r="B104">
        <v>27906248</v>
      </c>
      <c r="C104">
        <v>27909071</v>
      </c>
      <c r="D104">
        <v>25148601</v>
      </c>
      <c r="E104">
        <v>1</v>
      </c>
      <c r="F104">
        <v>1</v>
      </c>
      <c r="G104">
        <v>1</v>
      </c>
      <c r="H104">
        <v>3</v>
      </c>
      <c r="I104" t="s">
        <v>1207</v>
      </c>
      <c r="J104" t="s">
        <v>1209</v>
      </c>
      <c r="K104" t="s">
        <v>1208</v>
      </c>
      <c r="L104">
        <v>1348</v>
      </c>
      <c r="N104">
        <v>1009</v>
      </c>
      <c r="O104" t="s">
        <v>1094</v>
      </c>
      <c r="P104" t="s">
        <v>1094</v>
      </c>
      <c r="Q104">
        <v>1000</v>
      </c>
      <c r="W104">
        <v>1</v>
      </c>
      <c r="X104">
        <v>-1565347455</v>
      </c>
      <c r="Y104">
        <v>-1E-3</v>
      </c>
      <c r="AA104">
        <v>46258.81</v>
      </c>
      <c r="AB104">
        <v>0</v>
      </c>
      <c r="AC104">
        <v>0</v>
      </c>
      <c r="AD104">
        <v>0</v>
      </c>
      <c r="AE104">
        <v>7571</v>
      </c>
      <c r="AF104">
        <v>0</v>
      </c>
      <c r="AG104">
        <v>0</v>
      </c>
      <c r="AH104">
        <v>0</v>
      </c>
      <c r="AI104">
        <v>6.11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1069</v>
      </c>
      <c r="AT104">
        <v>-1E-3</v>
      </c>
      <c r="AU104" t="s">
        <v>1069</v>
      </c>
      <c r="AV104">
        <v>0</v>
      </c>
      <c r="AW104">
        <v>2</v>
      </c>
      <c r="AX104">
        <v>27909073</v>
      </c>
      <c r="AY104">
        <v>1</v>
      </c>
      <c r="AZ104">
        <v>6144</v>
      </c>
      <c r="BA104">
        <v>115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 ca="1">Y104*Source!I48</f>
        <v>-5.9999999999999995E-4</v>
      </c>
      <c r="CY104">
        <f>AA104</f>
        <v>46258.81</v>
      </c>
      <c r="CZ104">
        <f>AE104</f>
        <v>7571</v>
      </c>
      <c r="DA104">
        <f>AI104</f>
        <v>6.11</v>
      </c>
      <c r="DB104">
        <f t="shared" si="20"/>
        <v>-7.57</v>
      </c>
      <c r="DC104">
        <f t="shared" si="21"/>
        <v>0</v>
      </c>
    </row>
    <row r="105" spans="1:107">
      <c r="A105">
        <f ca="1">ROW(Source!A48)</f>
        <v>48</v>
      </c>
      <c r="B105">
        <v>27906248</v>
      </c>
      <c r="C105">
        <v>27909071</v>
      </c>
      <c r="D105">
        <v>25149961</v>
      </c>
      <c r="E105">
        <v>1</v>
      </c>
      <c r="F105">
        <v>1</v>
      </c>
      <c r="G105">
        <v>1</v>
      </c>
      <c r="H105">
        <v>3</v>
      </c>
      <c r="I105" t="s">
        <v>728</v>
      </c>
      <c r="J105" t="s">
        <v>729</v>
      </c>
      <c r="K105" t="s">
        <v>730</v>
      </c>
      <c r="L105">
        <v>1339</v>
      </c>
      <c r="N105">
        <v>1007</v>
      </c>
      <c r="O105" t="s">
        <v>1325</v>
      </c>
      <c r="P105" t="s">
        <v>1325</v>
      </c>
      <c r="Q105">
        <v>1</v>
      </c>
      <c r="W105">
        <v>0</v>
      </c>
      <c r="X105">
        <v>-1660354250</v>
      </c>
      <c r="Y105">
        <v>0.05</v>
      </c>
      <c r="AA105">
        <v>14.91</v>
      </c>
      <c r="AB105">
        <v>0</v>
      </c>
      <c r="AC105">
        <v>0</v>
      </c>
      <c r="AD105">
        <v>0</v>
      </c>
      <c r="AE105">
        <v>2.44</v>
      </c>
      <c r="AF105">
        <v>0</v>
      </c>
      <c r="AG105">
        <v>0</v>
      </c>
      <c r="AH105">
        <v>0</v>
      </c>
      <c r="AI105">
        <v>6.11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1069</v>
      </c>
      <c r="AT105">
        <v>0.05</v>
      </c>
      <c r="AU105" t="s">
        <v>1069</v>
      </c>
      <c r="AV105">
        <v>0</v>
      </c>
      <c r="AW105">
        <v>2</v>
      </c>
      <c r="AX105">
        <v>27909074</v>
      </c>
      <c r="AY105">
        <v>1</v>
      </c>
      <c r="AZ105">
        <v>0</v>
      </c>
      <c r="BA105">
        <v>116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 ca="1">Y105*Source!I48</f>
        <v>0.03</v>
      </c>
      <c r="CY105">
        <f>AA105</f>
        <v>14.91</v>
      </c>
      <c r="CZ105">
        <f>AE105</f>
        <v>2.44</v>
      </c>
      <c r="DA105">
        <f>AI105</f>
        <v>6.11</v>
      </c>
      <c r="DB105">
        <f t="shared" si="20"/>
        <v>0.12</v>
      </c>
      <c r="DC105">
        <f t="shared" si="21"/>
        <v>0</v>
      </c>
    </row>
    <row r="106" spans="1:107">
      <c r="A106">
        <f ca="1">ROW(Source!A48)</f>
        <v>48</v>
      </c>
      <c r="B106">
        <v>27906248</v>
      </c>
      <c r="C106">
        <v>27909071</v>
      </c>
      <c r="D106">
        <v>25185751</v>
      </c>
      <c r="E106">
        <v>1</v>
      </c>
      <c r="F106">
        <v>1</v>
      </c>
      <c r="G106">
        <v>1</v>
      </c>
      <c r="H106">
        <v>3</v>
      </c>
      <c r="I106" t="s">
        <v>1203</v>
      </c>
      <c r="J106" t="s">
        <v>1205</v>
      </c>
      <c r="K106" t="s">
        <v>1204</v>
      </c>
      <c r="L106">
        <v>1348</v>
      </c>
      <c r="N106">
        <v>1009</v>
      </c>
      <c r="O106" t="s">
        <v>1094</v>
      </c>
      <c r="P106" t="s">
        <v>1094</v>
      </c>
      <c r="Q106">
        <v>1000</v>
      </c>
      <c r="W106">
        <v>0</v>
      </c>
      <c r="X106">
        <v>230035090</v>
      </c>
      <c r="Y106">
        <v>1.2999999999999999E-2</v>
      </c>
      <c r="AA106">
        <v>204377.67</v>
      </c>
      <c r="AB106">
        <v>0</v>
      </c>
      <c r="AC106">
        <v>0</v>
      </c>
      <c r="AD106">
        <v>0</v>
      </c>
      <c r="AE106">
        <v>33449.699999999997</v>
      </c>
      <c r="AF106">
        <v>0</v>
      </c>
      <c r="AG106">
        <v>0</v>
      </c>
      <c r="AH106">
        <v>0</v>
      </c>
      <c r="AI106">
        <v>6.11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1069</v>
      </c>
      <c r="AT106">
        <v>1.2999999999999999E-2</v>
      </c>
      <c r="AU106" t="s">
        <v>1069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1069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 ca="1">Y106*Source!I48</f>
        <v>7.7999999999999996E-3</v>
      </c>
      <c r="CY106">
        <f>AA106</f>
        <v>204377.67</v>
      </c>
      <c r="CZ106">
        <f>AE106</f>
        <v>33449.699999999997</v>
      </c>
      <c r="DA106">
        <f>AI106</f>
        <v>6.11</v>
      </c>
      <c r="DB106">
        <f t="shared" si="20"/>
        <v>434.85</v>
      </c>
      <c r="DC106">
        <f t="shared" si="21"/>
        <v>0</v>
      </c>
    </row>
    <row r="107" spans="1:107">
      <c r="A107">
        <f ca="1">ROW(Source!A51)</f>
        <v>51</v>
      </c>
      <c r="B107">
        <v>27906248</v>
      </c>
      <c r="C107">
        <v>27906828</v>
      </c>
      <c r="D107">
        <v>25414791</v>
      </c>
      <c r="E107">
        <v>1</v>
      </c>
      <c r="F107">
        <v>1</v>
      </c>
      <c r="G107">
        <v>1</v>
      </c>
      <c r="H107">
        <v>1</v>
      </c>
      <c r="I107" t="s">
        <v>731</v>
      </c>
      <c r="J107" t="s">
        <v>1069</v>
      </c>
      <c r="K107" t="s">
        <v>732</v>
      </c>
      <c r="L107">
        <v>1191</v>
      </c>
      <c r="N107">
        <v>1013</v>
      </c>
      <c r="O107" t="s">
        <v>600</v>
      </c>
      <c r="P107" t="s">
        <v>600</v>
      </c>
      <c r="Q107">
        <v>1</v>
      </c>
      <c r="W107">
        <v>0</v>
      </c>
      <c r="X107">
        <v>-608433632</v>
      </c>
      <c r="Y107">
        <v>42.01</v>
      </c>
      <c r="AA107">
        <v>0</v>
      </c>
      <c r="AB107">
        <v>0</v>
      </c>
      <c r="AC107">
        <v>0</v>
      </c>
      <c r="AD107">
        <v>51.69</v>
      </c>
      <c r="AE107">
        <v>0</v>
      </c>
      <c r="AF107">
        <v>0</v>
      </c>
      <c r="AG107">
        <v>0</v>
      </c>
      <c r="AH107">
        <v>8.4600000000000009</v>
      </c>
      <c r="AI107">
        <v>1</v>
      </c>
      <c r="AJ107">
        <v>1</v>
      </c>
      <c r="AK107">
        <v>1</v>
      </c>
      <c r="AL107">
        <v>6.11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1069</v>
      </c>
      <c r="AT107">
        <v>42.01</v>
      </c>
      <c r="AU107" t="s">
        <v>1069</v>
      </c>
      <c r="AV107">
        <v>1</v>
      </c>
      <c r="AW107">
        <v>2</v>
      </c>
      <c r="AX107">
        <v>27906838</v>
      </c>
      <c r="AY107">
        <v>1</v>
      </c>
      <c r="AZ107">
        <v>0</v>
      </c>
      <c r="BA107">
        <v>117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 ca="1">Y107*Source!I51</f>
        <v>359.43755999999996</v>
      </c>
      <c r="CY107">
        <f>AD107</f>
        <v>51.69</v>
      </c>
      <c r="CZ107">
        <f>AH107</f>
        <v>8.4600000000000009</v>
      </c>
      <c r="DA107">
        <f>AL107</f>
        <v>6.11</v>
      </c>
      <c r="DB107">
        <f t="shared" si="20"/>
        <v>355.4</v>
      </c>
      <c r="DC107">
        <f t="shared" si="21"/>
        <v>0</v>
      </c>
    </row>
    <row r="108" spans="1:107">
      <c r="A108">
        <f ca="1">ROW(Source!A51)</f>
        <v>51</v>
      </c>
      <c r="B108">
        <v>27906248</v>
      </c>
      <c r="C108">
        <v>27906828</v>
      </c>
      <c r="D108">
        <v>25412928</v>
      </c>
      <c r="E108">
        <v>1</v>
      </c>
      <c r="F108">
        <v>1</v>
      </c>
      <c r="G108">
        <v>1</v>
      </c>
      <c r="H108">
        <v>1</v>
      </c>
      <c r="I108" t="s">
        <v>601</v>
      </c>
      <c r="J108" t="s">
        <v>1069</v>
      </c>
      <c r="K108" t="s">
        <v>602</v>
      </c>
      <c r="L108">
        <v>1191</v>
      </c>
      <c r="N108">
        <v>1013</v>
      </c>
      <c r="O108" t="s">
        <v>600</v>
      </c>
      <c r="P108" t="s">
        <v>600</v>
      </c>
      <c r="Q108">
        <v>1</v>
      </c>
      <c r="W108">
        <v>0</v>
      </c>
      <c r="X108">
        <v>-1417349443</v>
      </c>
      <c r="Y108">
        <v>0.99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6.11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1069</v>
      </c>
      <c r="AT108">
        <v>0.99</v>
      </c>
      <c r="AU108" t="s">
        <v>1069</v>
      </c>
      <c r="AV108">
        <v>2</v>
      </c>
      <c r="AW108">
        <v>2</v>
      </c>
      <c r="AX108">
        <v>27906839</v>
      </c>
      <c r="AY108">
        <v>1</v>
      </c>
      <c r="AZ108">
        <v>0</v>
      </c>
      <c r="BA108">
        <v>118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 ca="1">Y108*Source!I51</f>
        <v>8.47044</v>
      </c>
      <c r="CY108">
        <f>AD108</f>
        <v>0</v>
      </c>
      <c r="CZ108">
        <f>AH108</f>
        <v>0</v>
      </c>
      <c r="DA108">
        <f>AL108</f>
        <v>1</v>
      </c>
      <c r="DB108">
        <f t="shared" si="20"/>
        <v>0</v>
      </c>
      <c r="DC108">
        <f t="shared" si="21"/>
        <v>0</v>
      </c>
    </row>
    <row r="109" spans="1:107">
      <c r="A109">
        <f ca="1">ROW(Source!A51)</f>
        <v>51</v>
      </c>
      <c r="B109">
        <v>27906248</v>
      </c>
      <c r="C109">
        <v>27906828</v>
      </c>
      <c r="D109">
        <v>25230445</v>
      </c>
      <c r="E109">
        <v>1</v>
      </c>
      <c r="F109">
        <v>1</v>
      </c>
      <c r="G109">
        <v>1</v>
      </c>
      <c r="H109">
        <v>2</v>
      </c>
      <c r="I109" t="s">
        <v>733</v>
      </c>
      <c r="J109" t="s">
        <v>734</v>
      </c>
      <c r="K109" t="s">
        <v>735</v>
      </c>
      <c r="L109">
        <v>1368</v>
      </c>
      <c r="N109">
        <v>1011</v>
      </c>
      <c r="O109" t="s">
        <v>606</v>
      </c>
      <c r="P109" t="s">
        <v>606</v>
      </c>
      <c r="Q109">
        <v>1</v>
      </c>
      <c r="W109">
        <v>0</v>
      </c>
      <c r="X109">
        <v>1225731627</v>
      </c>
      <c r="Y109">
        <v>0.02</v>
      </c>
      <c r="AA109">
        <v>0</v>
      </c>
      <c r="AB109">
        <v>549.84</v>
      </c>
      <c r="AC109">
        <v>10.06</v>
      </c>
      <c r="AD109">
        <v>0</v>
      </c>
      <c r="AE109">
        <v>0</v>
      </c>
      <c r="AF109">
        <v>89.99</v>
      </c>
      <c r="AG109">
        <v>10.06</v>
      </c>
      <c r="AH109">
        <v>0</v>
      </c>
      <c r="AI109">
        <v>1</v>
      </c>
      <c r="AJ109">
        <v>6.11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1069</v>
      </c>
      <c r="AT109">
        <v>0.02</v>
      </c>
      <c r="AU109" t="s">
        <v>1069</v>
      </c>
      <c r="AV109">
        <v>0</v>
      </c>
      <c r="AW109">
        <v>2</v>
      </c>
      <c r="AX109">
        <v>27906840</v>
      </c>
      <c r="AY109">
        <v>1</v>
      </c>
      <c r="AZ109">
        <v>0</v>
      </c>
      <c r="BA109">
        <v>119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 ca="1">Y109*Source!I51</f>
        <v>0.17111999999999999</v>
      </c>
      <c r="CY109">
        <f>AB109</f>
        <v>549.84</v>
      </c>
      <c r="CZ109">
        <f>AF109</f>
        <v>89.99</v>
      </c>
      <c r="DA109">
        <f>AJ109</f>
        <v>6.11</v>
      </c>
      <c r="DB109">
        <f t="shared" si="20"/>
        <v>1.8</v>
      </c>
      <c r="DC109">
        <f t="shared" si="21"/>
        <v>0.2</v>
      </c>
    </row>
    <row r="110" spans="1:107">
      <c r="A110">
        <f ca="1">ROW(Source!A51)</f>
        <v>51</v>
      </c>
      <c r="B110">
        <v>27906248</v>
      </c>
      <c r="C110">
        <v>27906828</v>
      </c>
      <c r="D110">
        <v>25230514</v>
      </c>
      <c r="E110">
        <v>1</v>
      </c>
      <c r="F110">
        <v>1</v>
      </c>
      <c r="G110">
        <v>1</v>
      </c>
      <c r="H110">
        <v>2</v>
      </c>
      <c r="I110" t="s">
        <v>658</v>
      </c>
      <c r="J110" t="s">
        <v>659</v>
      </c>
      <c r="K110" t="s">
        <v>660</v>
      </c>
      <c r="L110">
        <v>1368</v>
      </c>
      <c r="N110">
        <v>1011</v>
      </c>
      <c r="O110" t="s">
        <v>606</v>
      </c>
      <c r="P110" t="s">
        <v>606</v>
      </c>
      <c r="Q110">
        <v>1</v>
      </c>
      <c r="W110">
        <v>0</v>
      </c>
      <c r="X110">
        <v>1188625873</v>
      </c>
      <c r="Y110">
        <v>0.22</v>
      </c>
      <c r="AA110">
        <v>0</v>
      </c>
      <c r="AB110">
        <v>191</v>
      </c>
      <c r="AC110">
        <v>13.5</v>
      </c>
      <c r="AD110">
        <v>0</v>
      </c>
      <c r="AE110">
        <v>0</v>
      </c>
      <c r="AF110">
        <v>31.26</v>
      </c>
      <c r="AG110">
        <v>13.5</v>
      </c>
      <c r="AH110">
        <v>0</v>
      </c>
      <c r="AI110">
        <v>1</v>
      </c>
      <c r="AJ110">
        <v>6.11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1069</v>
      </c>
      <c r="AT110">
        <v>0.22</v>
      </c>
      <c r="AU110" t="s">
        <v>1069</v>
      </c>
      <c r="AV110">
        <v>0</v>
      </c>
      <c r="AW110">
        <v>2</v>
      </c>
      <c r="AX110">
        <v>27906841</v>
      </c>
      <c r="AY110">
        <v>1</v>
      </c>
      <c r="AZ110">
        <v>0</v>
      </c>
      <c r="BA110">
        <v>120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 ca="1">Y110*Source!I51</f>
        <v>1.8823199999999998</v>
      </c>
      <c r="CY110">
        <f>AB110</f>
        <v>191</v>
      </c>
      <c r="CZ110">
        <f>AF110</f>
        <v>31.26</v>
      </c>
      <c r="DA110">
        <f>AJ110</f>
        <v>6.11</v>
      </c>
      <c r="DB110">
        <f t="shared" si="20"/>
        <v>6.88</v>
      </c>
      <c r="DC110">
        <f t="shared" si="21"/>
        <v>2.97</v>
      </c>
    </row>
    <row r="111" spans="1:107">
      <c r="A111">
        <f ca="1">ROW(Source!A51)</f>
        <v>51</v>
      </c>
      <c r="B111">
        <v>27906248</v>
      </c>
      <c r="C111">
        <v>27906828</v>
      </c>
      <c r="D111">
        <v>25230679</v>
      </c>
      <c r="E111">
        <v>1</v>
      </c>
      <c r="F111">
        <v>1</v>
      </c>
      <c r="G111">
        <v>1</v>
      </c>
      <c r="H111">
        <v>2</v>
      </c>
      <c r="I111" t="s">
        <v>736</v>
      </c>
      <c r="J111" t="s">
        <v>737</v>
      </c>
      <c r="K111" t="s">
        <v>738</v>
      </c>
      <c r="L111">
        <v>1368</v>
      </c>
      <c r="N111">
        <v>1011</v>
      </c>
      <c r="O111" t="s">
        <v>606</v>
      </c>
      <c r="P111" t="s">
        <v>606</v>
      </c>
      <c r="Q111">
        <v>1</v>
      </c>
      <c r="W111">
        <v>0</v>
      </c>
      <c r="X111">
        <v>983187852</v>
      </c>
      <c r="Y111">
        <v>0.75</v>
      </c>
      <c r="AA111">
        <v>0</v>
      </c>
      <c r="AB111">
        <v>75.7</v>
      </c>
      <c r="AC111">
        <v>10.06</v>
      </c>
      <c r="AD111">
        <v>0</v>
      </c>
      <c r="AE111">
        <v>0</v>
      </c>
      <c r="AF111">
        <v>12.39</v>
      </c>
      <c r="AG111">
        <v>10.06</v>
      </c>
      <c r="AH111">
        <v>0</v>
      </c>
      <c r="AI111">
        <v>1</v>
      </c>
      <c r="AJ111">
        <v>6.11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1069</v>
      </c>
      <c r="AT111">
        <v>0.75</v>
      </c>
      <c r="AU111" t="s">
        <v>1069</v>
      </c>
      <c r="AV111">
        <v>0</v>
      </c>
      <c r="AW111">
        <v>2</v>
      </c>
      <c r="AX111">
        <v>27906842</v>
      </c>
      <c r="AY111">
        <v>1</v>
      </c>
      <c r="AZ111">
        <v>0</v>
      </c>
      <c r="BA111">
        <v>121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 ca="1">Y111*Source!I51</f>
        <v>6.4169999999999998</v>
      </c>
      <c r="CY111">
        <f>AB111</f>
        <v>75.7</v>
      </c>
      <c r="CZ111">
        <f>AF111</f>
        <v>12.39</v>
      </c>
      <c r="DA111">
        <f>AJ111</f>
        <v>6.11</v>
      </c>
      <c r="DB111">
        <f t="shared" si="20"/>
        <v>9.2899999999999991</v>
      </c>
      <c r="DC111">
        <f t="shared" si="21"/>
        <v>7.55</v>
      </c>
    </row>
    <row r="112" spans="1:107">
      <c r="A112">
        <f ca="1">ROW(Source!A51)</f>
        <v>51</v>
      </c>
      <c r="B112">
        <v>27906248</v>
      </c>
      <c r="C112">
        <v>27906828</v>
      </c>
      <c r="D112">
        <v>25149961</v>
      </c>
      <c r="E112">
        <v>1</v>
      </c>
      <c r="F112">
        <v>1</v>
      </c>
      <c r="G112">
        <v>1</v>
      </c>
      <c r="H112">
        <v>3</v>
      </c>
      <c r="I112" t="s">
        <v>728</v>
      </c>
      <c r="J112" t="s">
        <v>729</v>
      </c>
      <c r="K112" t="s">
        <v>730</v>
      </c>
      <c r="L112">
        <v>1339</v>
      </c>
      <c r="N112">
        <v>1007</v>
      </c>
      <c r="O112" t="s">
        <v>1325</v>
      </c>
      <c r="P112" t="s">
        <v>1325</v>
      </c>
      <c r="Q112">
        <v>1</v>
      </c>
      <c r="W112">
        <v>0</v>
      </c>
      <c r="X112">
        <v>-1660354250</v>
      </c>
      <c r="Y112">
        <v>0.54300000000000004</v>
      </c>
      <c r="AA112">
        <v>14.91</v>
      </c>
      <c r="AB112">
        <v>0</v>
      </c>
      <c r="AC112">
        <v>0</v>
      </c>
      <c r="AD112">
        <v>0</v>
      </c>
      <c r="AE112">
        <v>2.44</v>
      </c>
      <c r="AF112">
        <v>0</v>
      </c>
      <c r="AG112">
        <v>0</v>
      </c>
      <c r="AH112">
        <v>0</v>
      </c>
      <c r="AI112">
        <v>6.11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1069</v>
      </c>
      <c r="AT112">
        <v>0.54300000000000004</v>
      </c>
      <c r="AU112" t="s">
        <v>1069</v>
      </c>
      <c r="AV112">
        <v>0</v>
      </c>
      <c r="AW112">
        <v>2</v>
      </c>
      <c r="AX112">
        <v>27906843</v>
      </c>
      <c r="AY112">
        <v>1</v>
      </c>
      <c r="AZ112">
        <v>0</v>
      </c>
      <c r="BA112">
        <v>122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 ca="1">Y112*Source!I51</f>
        <v>4.6459079999999995</v>
      </c>
      <c r="CY112">
        <f>AA112</f>
        <v>14.91</v>
      </c>
      <c r="CZ112">
        <f>AE112</f>
        <v>2.44</v>
      </c>
      <c r="DA112">
        <f>AI112</f>
        <v>6.11</v>
      </c>
      <c r="DB112">
        <f t="shared" si="20"/>
        <v>1.32</v>
      </c>
      <c r="DC112">
        <f t="shared" si="21"/>
        <v>0</v>
      </c>
    </row>
    <row r="113" spans="1:107">
      <c r="A113">
        <f ca="1">ROW(Source!A51)</f>
        <v>51</v>
      </c>
      <c r="B113">
        <v>27906248</v>
      </c>
      <c r="C113">
        <v>27906828</v>
      </c>
      <c r="D113">
        <v>25155670</v>
      </c>
      <c r="E113">
        <v>1</v>
      </c>
      <c r="F113">
        <v>1</v>
      </c>
      <c r="G113">
        <v>1</v>
      </c>
      <c r="H113">
        <v>3</v>
      </c>
      <c r="I113" t="s">
        <v>1214</v>
      </c>
      <c r="J113" t="s">
        <v>1217</v>
      </c>
      <c r="K113" t="s">
        <v>1215</v>
      </c>
      <c r="L113">
        <v>1346</v>
      </c>
      <c r="N113">
        <v>1009</v>
      </c>
      <c r="O113" t="s">
        <v>1216</v>
      </c>
      <c r="P113" t="s">
        <v>1216</v>
      </c>
      <c r="Q113">
        <v>1</v>
      </c>
      <c r="W113">
        <v>0</v>
      </c>
      <c r="X113">
        <v>-60067644</v>
      </c>
      <c r="Y113">
        <v>907</v>
      </c>
      <c r="AA113">
        <v>12.65</v>
      </c>
      <c r="AB113">
        <v>0</v>
      </c>
      <c r="AC113">
        <v>0</v>
      </c>
      <c r="AD113">
        <v>0</v>
      </c>
      <c r="AE113">
        <v>2.0699999999999998</v>
      </c>
      <c r="AF113">
        <v>0</v>
      </c>
      <c r="AG113">
        <v>0</v>
      </c>
      <c r="AH113">
        <v>0</v>
      </c>
      <c r="AI113">
        <v>6.11</v>
      </c>
      <c r="AJ113">
        <v>1</v>
      </c>
      <c r="AK113">
        <v>1</v>
      </c>
      <c r="AL113">
        <v>1</v>
      </c>
      <c r="AN113">
        <v>0</v>
      </c>
      <c r="AO113">
        <v>0</v>
      </c>
      <c r="AP113">
        <v>0</v>
      </c>
      <c r="AQ113">
        <v>0</v>
      </c>
      <c r="AR113">
        <v>0</v>
      </c>
      <c r="AS113" t="s">
        <v>1069</v>
      </c>
      <c r="AT113">
        <v>907</v>
      </c>
      <c r="AU113" t="s">
        <v>1069</v>
      </c>
      <c r="AV113">
        <v>0</v>
      </c>
      <c r="AW113">
        <v>1</v>
      </c>
      <c r="AX113">
        <v>-1</v>
      </c>
      <c r="AY113">
        <v>0</v>
      </c>
      <c r="AZ113">
        <v>0</v>
      </c>
      <c r="BA113" t="s">
        <v>1069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 ca="1">Y113*Source!I51</f>
        <v>7760.2919999999995</v>
      </c>
      <c r="CY113">
        <f>AA113</f>
        <v>12.65</v>
      </c>
      <c r="CZ113">
        <f>AE113</f>
        <v>2.0699999999999998</v>
      </c>
      <c r="DA113">
        <f>AI113</f>
        <v>6.11</v>
      </c>
      <c r="DB113">
        <f t="shared" si="20"/>
        <v>1877.49</v>
      </c>
      <c r="DC113">
        <f t="shared" si="21"/>
        <v>0</v>
      </c>
    </row>
    <row r="114" spans="1:107">
      <c r="A114">
        <f ca="1">ROW(Source!A51)</f>
        <v>51</v>
      </c>
      <c r="B114">
        <v>27906248</v>
      </c>
      <c r="C114">
        <v>27906828</v>
      </c>
      <c r="D114">
        <v>25145625</v>
      </c>
      <c r="E114">
        <v>17</v>
      </c>
      <c r="F114">
        <v>1</v>
      </c>
      <c r="G114">
        <v>1</v>
      </c>
      <c r="H114">
        <v>3</v>
      </c>
      <c r="I114" t="s">
        <v>1222</v>
      </c>
      <c r="J114" t="s">
        <v>1069</v>
      </c>
      <c r="K114" t="s">
        <v>1223</v>
      </c>
      <c r="L114">
        <v>1348</v>
      </c>
      <c r="N114">
        <v>1009</v>
      </c>
      <c r="O114" t="s">
        <v>1094</v>
      </c>
      <c r="P114" t="s">
        <v>1094</v>
      </c>
      <c r="Q114">
        <v>1000</v>
      </c>
      <c r="W114">
        <v>0</v>
      </c>
      <c r="X114">
        <v>1880203204</v>
      </c>
      <c r="Y114">
        <v>0.90700000000000003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6.11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1069</v>
      </c>
      <c r="AT114">
        <v>0.90700000000000003</v>
      </c>
      <c r="AU114" t="s">
        <v>1069</v>
      </c>
      <c r="AV114">
        <v>0</v>
      </c>
      <c r="AW114">
        <v>2</v>
      </c>
      <c r="AX114">
        <v>27906844</v>
      </c>
      <c r="AY114">
        <v>1</v>
      </c>
      <c r="AZ114">
        <v>0</v>
      </c>
      <c r="BA114">
        <v>123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 ca="1">Y114*Source!I51</f>
        <v>7.7602919999999997</v>
      </c>
      <c r="CY114">
        <f>AA114</f>
        <v>0</v>
      </c>
      <c r="CZ114">
        <f>AE114</f>
        <v>0</v>
      </c>
      <c r="DA114">
        <f>AI114</f>
        <v>6.11</v>
      </c>
      <c r="DB114">
        <f t="shared" si="20"/>
        <v>0</v>
      </c>
      <c r="DC114">
        <f t="shared" si="21"/>
        <v>0</v>
      </c>
    </row>
    <row r="115" spans="1:107">
      <c r="A115">
        <f ca="1">ROW(Source!A51)</f>
        <v>51</v>
      </c>
      <c r="B115">
        <v>27906248</v>
      </c>
      <c r="C115">
        <v>27906828</v>
      </c>
      <c r="D115">
        <v>25185864</v>
      </c>
      <c r="E115">
        <v>1</v>
      </c>
      <c r="F115">
        <v>1</v>
      </c>
      <c r="G115">
        <v>1</v>
      </c>
      <c r="H115">
        <v>3</v>
      </c>
      <c r="I115" t="s">
        <v>1218</v>
      </c>
      <c r="J115" t="s">
        <v>1221</v>
      </c>
      <c r="K115" t="s">
        <v>1219</v>
      </c>
      <c r="L115">
        <v>1296</v>
      </c>
      <c r="N115">
        <v>1002</v>
      </c>
      <c r="O115" t="s">
        <v>1220</v>
      </c>
      <c r="P115" t="s">
        <v>1220</v>
      </c>
      <c r="Q115">
        <v>1</v>
      </c>
      <c r="W115">
        <v>0</v>
      </c>
      <c r="X115">
        <v>-972933126</v>
      </c>
      <c r="Y115">
        <v>13.000747</v>
      </c>
      <c r="AA115">
        <v>55.85</v>
      </c>
      <c r="AB115">
        <v>0</v>
      </c>
      <c r="AC115">
        <v>0</v>
      </c>
      <c r="AD115">
        <v>0</v>
      </c>
      <c r="AE115">
        <v>9.14</v>
      </c>
      <c r="AF115">
        <v>0</v>
      </c>
      <c r="AG115">
        <v>0</v>
      </c>
      <c r="AH115">
        <v>0</v>
      </c>
      <c r="AI115">
        <v>6.11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1069</v>
      </c>
      <c r="AT115">
        <v>13.000747</v>
      </c>
      <c r="AU115" t="s">
        <v>1069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1069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 ca="1">Y115*Source!I51</f>
        <v>111.23439133199999</v>
      </c>
      <c r="CY115">
        <f>AA115</f>
        <v>55.85</v>
      </c>
      <c r="CZ115">
        <f>AE115</f>
        <v>9.14</v>
      </c>
      <c r="DA115">
        <f>AI115</f>
        <v>6.11</v>
      </c>
      <c r="DB115">
        <f t="shared" si="20"/>
        <v>118.83</v>
      </c>
      <c r="DC115">
        <f t="shared" si="21"/>
        <v>0</v>
      </c>
    </row>
    <row r="116" spans="1:107">
      <c r="A116">
        <f ca="1">ROW(Source!A55)</f>
        <v>55</v>
      </c>
      <c r="B116">
        <v>27906248</v>
      </c>
      <c r="C116">
        <v>27909015</v>
      </c>
      <c r="D116">
        <v>25413300</v>
      </c>
      <c r="E116">
        <v>1</v>
      </c>
      <c r="F116">
        <v>1</v>
      </c>
      <c r="G116">
        <v>1</v>
      </c>
      <c r="H116">
        <v>1</v>
      </c>
      <c r="I116" t="s">
        <v>610</v>
      </c>
      <c r="J116" t="s">
        <v>1069</v>
      </c>
      <c r="K116" t="s">
        <v>611</v>
      </c>
      <c r="L116">
        <v>1191</v>
      </c>
      <c r="N116">
        <v>1013</v>
      </c>
      <c r="O116" t="s">
        <v>600</v>
      </c>
      <c r="P116" t="s">
        <v>600</v>
      </c>
      <c r="Q116">
        <v>1</v>
      </c>
      <c r="W116">
        <v>0</v>
      </c>
      <c r="X116">
        <v>-400197608</v>
      </c>
      <c r="Y116">
        <v>43.400999999999996</v>
      </c>
      <c r="AA116">
        <v>0</v>
      </c>
      <c r="AB116">
        <v>0</v>
      </c>
      <c r="AC116">
        <v>0</v>
      </c>
      <c r="AD116">
        <v>52.12</v>
      </c>
      <c r="AE116">
        <v>0</v>
      </c>
      <c r="AF116">
        <v>0</v>
      </c>
      <c r="AG116">
        <v>0</v>
      </c>
      <c r="AH116">
        <v>8.5299999999999994</v>
      </c>
      <c r="AI116">
        <v>1</v>
      </c>
      <c r="AJ116">
        <v>1</v>
      </c>
      <c r="AK116">
        <v>1</v>
      </c>
      <c r="AL116">
        <v>6.11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1069</v>
      </c>
      <c r="AT116">
        <v>37.74</v>
      </c>
      <c r="AU116" t="s">
        <v>1084</v>
      </c>
      <c r="AV116">
        <v>1</v>
      </c>
      <c r="AW116">
        <v>2</v>
      </c>
      <c r="AX116">
        <v>27909016</v>
      </c>
      <c r="AY116">
        <v>1</v>
      </c>
      <c r="AZ116">
        <v>0</v>
      </c>
      <c r="BA116">
        <v>125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 ca="1">Y116*Source!I55</f>
        <v>287.74862999999999</v>
      </c>
      <c r="CY116">
        <f>AD116</f>
        <v>52.12</v>
      </c>
      <c r="CZ116">
        <f>AH116</f>
        <v>8.5299999999999994</v>
      </c>
      <c r="DA116">
        <f>AL116</f>
        <v>6.11</v>
      </c>
      <c r="DB116">
        <f>ROUND((ROUND(AT116*CZ116,2)*1.15),2)</f>
        <v>370.21</v>
      </c>
      <c r="DC116">
        <f>ROUND((ROUND(AT116*AG116,2)*1.15),2)</f>
        <v>0</v>
      </c>
    </row>
    <row r="117" spans="1:107">
      <c r="A117">
        <f ca="1">ROW(Source!A55)</f>
        <v>55</v>
      </c>
      <c r="B117">
        <v>27906248</v>
      </c>
      <c r="C117">
        <v>27909015</v>
      </c>
      <c r="D117">
        <v>25412928</v>
      </c>
      <c r="E117">
        <v>1</v>
      </c>
      <c r="F117">
        <v>1</v>
      </c>
      <c r="G117">
        <v>1</v>
      </c>
      <c r="H117">
        <v>1</v>
      </c>
      <c r="I117" t="s">
        <v>601</v>
      </c>
      <c r="J117" t="s">
        <v>1069</v>
      </c>
      <c r="K117" t="s">
        <v>602</v>
      </c>
      <c r="L117">
        <v>1191</v>
      </c>
      <c r="N117">
        <v>1013</v>
      </c>
      <c r="O117" t="s">
        <v>600</v>
      </c>
      <c r="P117" t="s">
        <v>600</v>
      </c>
      <c r="Q117">
        <v>1</v>
      </c>
      <c r="W117">
        <v>0</v>
      </c>
      <c r="X117">
        <v>-1417349443</v>
      </c>
      <c r="Y117">
        <v>0.99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6.11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1069</v>
      </c>
      <c r="AT117">
        <v>0.99</v>
      </c>
      <c r="AU117" t="s">
        <v>1069</v>
      </c>
      <c r="AV117">
        <v>2</v>
      </c>
      <c r="AW117">
        <v>2</v>
      </c>
      <c r="AX117">
        <v>27909017</v>
      </c>
      <c r="AY117">
        <v>1</v>
      </c>
      <c r="AZ117">
        <v>2048</v>
      </c>
      <c r="BA117">
        <v>126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 ca="1">Y117*Source!I55</f>
        <v>6.5636999999999999</v>
      </c>
      <c r="CY117">
        <f>AD117</f>
        <v>0</v>
      </c>
      <c r="CZ117">
        <f>AH117</f>
        <v>0</v>
      </c>
      <c r="DA117">
        <f>AL117</f>
        <v>1</v>
      </c>
      <c r="DB117">
        <f>ROUND(ROUND(AT117*CZ117,2),2)</f>
        <v>0</v>
      </c>
      <c r="DC117">
        <f>ROUND(ROUND(AT117*AG117,2),2)</f>
        <v>0</v>
      </c>
    </row>
    <row r="118" spans="1:107">
      <c r="A118">
        <f ca="1">ROW(Source!A55)</f>
        <v>55</v>
      </c>
      <c r="B118">
        <v>27906248</v>
      </c>
      <c r="C118">
        <v>27909015</v>
      </c>
      <c r="D118">
        <v>25230445</v>
      </c>
      <c r="E118">
        <v>1</v>
      </c>
      <c r="F118">
        <v>1</v>
      </c>
      <c r="G118">
        <v>1</v>
      </c>
      <c r="H118">
        <v>2</v>
      </c>
      <c r="I118" t="s">
        <v>733</v>
      </c>
      <c r="J118" t="s">
        <v>734</v>
      </c>
      <c r="K118" t="s">
        <v>735</v>
      </c>
      <c r="L118">
        <v>1368</v>
      </c>
      <c r="N118">
        <v>1011</v>
      </c>
      <c r="O118" t="s">
        <v>606</v>
      </c>
      <c r="P118" t="s">
        <v>606</v>
      </c>
      <c r="Q118">
        <v>1</v>
      </c>
      <c r="W118">
        <v>0</v>
      </c>
      <c r="X118">
        <v>1225731627</v>
      </c>
      <c r="Y118">
        <v>2.5000000000000001E-2</v>
      </c>
      <c r="AA118">
        <v>0</v>
      </c>
      <c r="AB118">
        <v>549.84</v>
      </c>
      <c r="AC118">
        <v>10.06</v>
      </c>
      <c r="AD118">
        <v>0</v>
      </c>
      <c r="AE118">
        <v>0</v>
      </c>
      <c r="AF118">
        <v>89.99</v>
      </c>
      <c r="AG118">
        <v>10.06</v>
      </c>
      <c r="AH118">
        <v>0</v>
      </c>
      <c r="AI118">
        <v>1</v>
      </c>
      <c r="AJ118">
        <v>6.11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1069</v>
      </c>
      <c r="AT118">
        <v>0.02</v>
      </c>
      <c r="AU118" t="s">
        <v>1083</v>
      </c>
      <c r="AV118">
        <v>0</v>
      </c>
      <c r="AW118">
        <v>2</v>
      </c>
      <c r="AX118">
        <v>27909018</v>
      </c>
      <c r="AY118">
        <v>1</v>
      </c>
      <c r="AZ118">
        <v>0</v>
      </c>
      <c r="BA118">
        <v>127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 ca="1">Y118*Source!I55</f>
        <v>0.16575000000000001</v>
      </c>
      <c r="CY118">
        <f>AB118</f>
        <v>549.84</v>
      </c>
      <c r="CZ118">
        <f>AF118</f>
        <v>89.99</v>
      </c>
      <c r="DA118">
        <f>AJ118</f>
        <v>6.11</v>
      </c>
      <c r="DB118">
        <f>ROUND((ROUND(AT118*CZ118,2)*1.25),2)</f>
        <v>2.25</v>
      </c>
      <c r="DC118">
        <f>ROUND((ROUND(AT118*AG118,2)*1.25),2)</f>
        <v>0.25</v>
      </c>
    </row>
    <row r="119" spans="1:107">
      <c r="A119">
        <f ca="1">ROW(Source!A55)</f>
        <v>55</v>
      </c>
      <c r="B119">
        <v>27906248</v>
      </c>
      <c r="C119">
        <v>27909015</v>
      </c>
      <c r="D119">
        <v>25230514</v>
      </c>
      <c r="E119">
        <v>1</v>
      </c>
      <c r="F119">
        <v>1</v>
      </c>
      <c r="G119">
        <v>1</v>
      </c>
      <c r="H119">
        <v>2</v>
      </c>
      <c r="I119" t="s">
        <v>658</v>
      </c>
      <c r="J119" t="s">
        <v>659</v>
      </c>
      <c r="K119" t="s">
        <v>660</v>
      </c>
      <c r="L119">
        <v>1368</v>
      </c>
      <c r="N119">
        <v>1011</v>
      </c>
      <c r="O119" t="s">
        <v>606</v>
      </c>
      <c r="P119" t="s">
        <v>606</v>
      </c>
      <c r="Q119">
        <v>1</v>
      </c>
      <c r="W119">
        <v>0</v>
      </c>
      <c r="X119">
        <v>1188625873</v>
      </c>
      <c r="Y119">
        <v>0.27500000000000002</v>
      </c>
      <c r="AA119">
        <v>0</v>
      </c>
      <c r="AB119">
        <v>191</v>
      </c>
      <c r="AC119">
        <v>13.5</v>
      </c>
      <c r="AD119">
        <v>0</v>
      </c>
      <c r="AE119">
        <v>0</v>
      </c>
      <c r="AF119">
        <v>31.26</v>
      </c>
      <c r="AG119">
        <v>13.5</v>
      </c>
      <c r="AH119">
        <v>0</v>
      </c>
      <c r="AI119">
        <v>1</v>
      </c>
      <c r="AJ119">
        <v>6.11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1069</v>
      </c>
      <c r="AT119">
        <v>0.22</v>
      </c>
      <c r="AU119" t="s">
        <v>1083</v>
      </c>
      <c r="AV119">
        <v>0</v>
      </c>
      <c r="AW119">
        <v>2</v>
      </c>
      <c r="AX119">
        <v>27909019</v>
      </c>
      <c r="AY119">
        <v>1</v>
      </c>
      <c r="AZ119">
        <v>0</v>
      </c>
      <c r="BA119">
        <v>128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 ca="1">Y119*Source!I55</f>
        <v>1.82325</v>
      </c>
      <c r="CY119">
        <f>AB119</f>
        <v>191</v>
      </c>
      <c r="CZ119">
        <f>AF119</f>
        <v>31.26</v>
      </c>
      <c r="DA119">
        <f>AJ119</f>
        <v>6.11</v>
      </c>
      <c r="DB119">
        <f>ROUND((ROUND(AT119*CZ119,2)*1.25),2)</f>
        <v>8.6</v>
      </c>
      <c r="DC119">
        <f>ROUND((ROUND(AT119*AG119,2)*1.25),2)</f>
        <v>3.71</v>
      </c>
    </row>
    <row r="120" spans="1:107">
      <c r="A120">
        <f ca="1">ROW(Source!A55)</f>
        <v>55</v>
      </c>
      <c r="B120">
        <v>27906248</v>
      </c>
      <c r="C120">
        <v>27909015</v>
      </c>
      <c r="D120">
        <v>25230679</v>
      </c>
      <c r="E120">
        <v>1</v>
      </c>
      <c r="F120">
        <v>1</v>
      </c>
      <c r="G120">
        <v>1</v>
      </c>
      <c r="H120">
        <v>2</v>
      </c>
      <c r="I120" t="s">
        <v>736</v>
      </c>
      <c r="J120" t="s">
        <v>737</v>
      </c>
      <c r="K120" t="s">
        <v>738</v>
      </c>
      <c r="L120">
        <v>1368</v>
      </c>
      <c r="N120">
        <v>1011</v>
      </c>
      <c r="O120" t="s">
        <v>606</v>
      </c>
      <c r="P120" t="s">
        <v>606</v>
      </c>
      <c r="Q120">
        <v>1</v>
      </c>
      <c r="W120">
        <v>0</v>
      </c>
      <c r="X120">
        <v>983187852</v>
      </c>
      <c r="Y120">
        <v>0.9375</v>
      </c>
      <c r="AA120">
        <v>0</v>
      </c>
      <c r="AB120">
        <v>75.7</v>
      </c>
      <c r="AC120">
        <v>10.06</v>
      </c>
      <c r="AD120">
        <v>0</v>
      </c>
      <c r="AE120">
        <v>0</v>
      </c>
      <c r="AF120">
        <v>12.39</v>
      </c>
      <c r="AG120">
        <v>10.06</v>
      </c>
      <c r="AH120">
        <v>0</v>
      </c>
      <c r="AI120">
        <v>1</v>
      </c>
      <c r="AJ120">
        <v>6.11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1069</v>
      </c>
      <c r="AT120">
        <v>0.75</v>
      </c>
      <c r="AU120" t="s">
        <v>1083</v>
      </c>
      <c r="AV120">
        <v>0</v>
      </c>
      <c r="AW120">
        <v>2</v>
      </c>
      <c r="AX120">
        <v>27909020</v>
      </c>
      <c r="AY120">
        <v>1</v>
      </c>
      <c r="AZ120">
        <v>0</v>
      </c>
      <c r="BA120">
        <v>129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 ca="1">Y120*Source!I55</f>
        <v>6.2156250000000002</v>
      </c>
      <c r="CY120">
        <f>AB120</f>
        <v>75.7</v>
      </c>
      <c r="CZ120">
        <f>AF120</f>
        <v>12.39</v>
      </c>
      <c r="DA120">
        <f>AJ120</f>
        <v>6.11</v>
      </c>
      <c r="DB120">
        <f>ROUND((ROUND(AT120*CZ120,2)*1.25),2)</f>
        <v>11.61</v>
      </c>
      <c r="DC120">
        <f>ROUND((ROUND(AT120*AG120,2)*1.25),2)</f>
        <v>9.44</v>
      </c>
    </row>
    <row r="121" spans="1:107">
      <c r="A121">
        <f ca="1">ROW(Source!A55)</f>
        <v>55</v>
      </c>
      <c r="B121">
        <v>27906248</v>
      </c>
      <c r="C121">
        <v>27909015</v>
      </c>
      <c r="D121">
        <v>25149961</v>
      </c>
      <c r="E121">
        <v>1</v>
      </c>
      <c r="F121">
        <v>1</v>
      </c>
      <c r="G121">
        <v>1</v>
      </c>
      <c r="H121">
        <v>3</v>
      </c>
      <c r="I121" t="s">
        <v>728</v>
      </c>
      <c r="J121" t="s">
        <v>729</v>
      </c>
      <c r="K121" t="s">
        <v>730</v>
      </c>
      <c r="L121">
        <v>1339</v>
      </c>
      <c r="N121">
        <v>1007</v>
      </c>
      <c r="O121" t="s">
        <v>1325</v>
      </c>
      <c r="P121" t="s">
        <v>1325</v>
      </c>
      <c r="Q121">
        <v>1</v>
      </c>
      <c r="W121">
        <v>0</v>
      </c>
      <c r="X121">
        <v>-1660354250</v>
      </c>
      <c r="Y121">
        <v>0.54</v>
      </c>
      <c r="AA121">
        <v>14.91</v>
      </c>
      <c r="AB121">
        <v>0</v>
      </c>
      <c r="AC121">
        <v>0</v>
      </c>
      <c r="AD121">
        <v>0</v>
      </c>
      <c r="AE121">
        <v>2.44</v>
      </c>
      <c r="AF121">
        <v>0</v>
      </c>
      <c r="AG121">
        <v>0</v>
      </c>
      <c r="AH121">
        <v>0</v>
      </c>
      <c r="AI121">
        <v>6.11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1069</v>
      </c>
      <c r="AT121">
        <v>0.54</v>
      </c>
      <c r="AU121" t="s">
        <v>1069</v>
      </c>
      <c r="AV121">
        <v>0</v>
      </c>
      <c r="AW121">
        <v>2</v>
      </c>
      <c r="AX121">
        <v>27909021</v>
      </c>
      <c r="AY121">
        <v>1</v>
      </c>
      <c r="AZ121">
        <v>0</v>
      </c>
      <c r="BA121">
        <v>130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 ca="1">Y121*Source!I55</f>
        <v>3.5802</v>
      </c>
      <c r="CY121">
        <f>AA121</f>
        <v>14.91</v>
      </c>
      <c r="CZ121">
        <f>AE121</f>
        <v>2.44</v>
      </c>
      <c r="DA121">
        <f>AI121</f>
        <v>6.11</v>
      </c>
      <c r="DB121">
        <f>ROUND(ROUND(AT121*CZ121,2),2)</f>
        <v>1.32</v>
      </c>
      <c r="DC121">
        <f>ROUND(ROUND(AT121*AG121,2),2)</f>
        <v>0</v>
      </c>
    </row>
    <row r="122" spans="1:107">
      <c r="A122">
        <f ca="1">ROW(Source!A55)</f>
        <v>55</v>
      </c>
      <c r="B122">
        <v>27906248</v>
      </c>
      <c r="C122">
        <v>27909015</v>
      </c>
      <c r="D122">
        <v>25155670</v>
      </c>
      <c r="E122">
        <v>1</v>
      </c>
      <c r="F122">
        <v>1</v>
      </c>
      <c r="G122">
        <v>1</v>
      </c>
      <c r="H122">
        <v>3</v>
      </c>
      <c r="I122" t="s">
        <v>1214</v>
      </c>
      <c r="J122" t="s">
        <v>1217</v>
      </c>
      <c r="K122" t="s">
        <v>1215</v>
      </c>
      <c r="L122">
        <v>1346</v>
      </c>
      <c r="N122">
        <v>1009</v>
      </c>
      <c r="O122" t="s">
        <v>1216</v>
      </c>
      <c r="P122" t="s">
        <v>1216</v>
      </c>
      <c r="Q122">
        <v>1</v>
      </c>
      <c r="W122">
        <v>0</v>
      </c>
      <c r="X122">
        <v>-60067644</v>
      </c>
      <c r="Y122">
        <v>901</v>
      </c>
      <c r="AA122">
        <v>12.65</v>
      </c>
      <c r="AB122">
        <v>0</v>
      </c>
      <c r="AC122">
        <v>0</v>
      </c>
      <c r="AD122">
        <v>0</v>
      </c>
      <c r="AE122">
        <v>2.0699999999999998</v>
      </c>
      <c r="AF122">
        <v>0</v>
      </c>
      <c r="AG122">
        <v>0</v>
      </c>
      <c r="AH122">
        <v>0</v>
      </c>
      <c r="AI122">
        <v>6.11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1069</v>
      </c>
      <c r="AT122">
        <v>901</v>
      </c>
      <c r="AU122" t="s">
        <v>1069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1069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 ca="1">Y122*Source!I55</f>
        <v>5973.63</v>
      </c>
      <c r="CY122">
        <f>AA122</f>
        <v>12.65</v>
      </c>
      <c r="CZ122">
        <f>AE122</f>
        <v>2.0699999999999998</v>
      </c>
      <c r="DA122">
        <f>AI122</f>
        <v>6.11</v>
      </c>
      <c r="DB122">
        <f>ROUND(ROUND(AT122*CZ122,2),2)</f>
        <v>1865.07</v>
      </c>
      <c r="DC122">
        <f>ROUND(ROUND(AT122*AG122,2),2)</f>
        <v>0</v>
      </c>
    </row>
    <row r="123" spans="1:107">
      <c r="A123">
        <f ca="1">ROW(Source!A55)</f>
        <v>55</v>
      </c>
      <c r="B123">
        <v>27906248</v>
      </c>
      <c r="C123">
        <v>27909015</v>
      </c>
      <c r="D123">
        <v>25185864</v>
      </c>
      <c r="E123">
        <v>1</v>
      </c>
      <c r="F123">
        <v>1</v>
      </c>
      <c r="G123">
        <v>1</v>
      </c>
      <c r="H123">
        <v>3</v>
      </c>
      <c r="I123" t="s">
        <v>1218</v>
      </c>
      <c r="J123" t="s">
        <v>1221</v>
      </c>
      <c r="K123" t="s">
        <v>1219</v>
      </c>
      <c r="L123">
        <v>1296</v>
      </c>
      <c r="N123">
        <v>1002</v>
      </c>
      <c r="O123" t="s">
        <v>1220</v>
      </c>
      <c r="P123" t="s">
        <v>1220</v>
      </c>
      <c r="Q123">
        <v>1</v>
      </c>
      <c r="W123">
        <v>0</v>
      </c>
      <c r="X123">
        <v>-972933126</v>
      </c>
      <c r="Y123">
        <v>13</v>
      </c>
      <c r="AA123">
        <v>55.85</v>
      </c>
      <c r="AB123">
        <v>0</v>
      </c>
      <c r="AC123">
        <v>0</v>
      </c>
      <c r="AD123">
        <v>0</v>
      </c>
      <c r="AE123">
        <v>9.14</v>
      </c>
      <c r="AF123">
        <v>0</v>
      </c>
      <c r="AG123">
        <v>0</v>
      </c>
      <c r="AH123">
        <v>0</v>
      </c>
      <c r="AI123">
        <v>6.11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1069</v>
      </c>
      <c r="AT123">
        <v>13</v>
      </c>
      <c r="AU123" t="s">
        <v>1069</v>
      </c>
      <c r="AV123">
        <v>0</v>
      </c>
      <c r="AW123">
        <v>1</v>
      </c>
      <c r="AX123">
        <v>-1</v>
      </c>
      <c r="AY123">
        <v>0</v>
      </c>
      <c r="AZ123">
        <v>0</v>
      </c>
      <c r="BA123" t="s">
        <v>1069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 ca="1">Y123*Source!I55</f>
        <v>86.19</v>
      </c>
      <c r="CY123">
        <f>AA123</f>
        <v>55.85</v>
      </c>
      <c r="CZ123">
        <f>AE123</f>
        <v>9.14</v>
      </c>
      <c r="DA123">
        <f>AI123</f>
        <v>6.11</v>
      </c>
      <c r="DB123">
        <f>ROUND(ROUND(AT123*CZ123,2),2)</f>
        <v>118.82</v>
      </c>
      <c r="DC123">
        <f>ROUND(ROUND(AT123*AG123,2),2)</f>
        <v>0</v>
      </c>
    </row>
    <row r="124" spans="1:107">
      <c r="A124">
        <f ca="1">ROW(Source!A58)</f>
        <v>58</v>
      </c>
      <c r="B124">
        <v>27906248</v>
      </c>
      <c r="C124">
        <v>27909026</v>
      </c>
      <c r="D124">
        <v>25413300</v>
      </c>
      <c r="E124">
        <v>1</v>
      </c>
      <c r="F124">
        <v>1</v>
      </c>
      <c r="G124">
        <v>1</v>
      </c>
      <c r="H124">
        <v>1</v>
      </c>
      <c r="I124" t="s">
        <v>610</v>
      </c>
      <c r="J124" t="s">
        <v>1069</v>
      </c>
      <c r="K124" t="s">
        <v>611</v>
      </c>
      <c r="L124">
        <v>1191</v>
      </c>
      <c r="N124">
        <v>1013</v>
      </c>
      <c r="O124" t="s">
        <v>600</v>
      </c>
      <c r="P124" t="s">
        <v>600</v>
      </c>
      <c r="Q124">
        <v>1</v>
      </c>
      <c r="W124">
        <v>0</v>
      </c>
      <c r="X124">
        <v>-400197608</v>
      </c>
      <c r="Y124">
        <v>82.57</v>
      </c>
      <c r="AA124">
        <v>0</v>
      </c>
      <c r="AB124">
        <v>0</v>
      </c>
      <c r="AC124">
        <v>0</v>
      </c>
      <c r="AD124">
        <v>52.12</v>
      </c>
      <c r="AE124">
        <v>0</v>
      </c>
      <c r="AF124">
        <v>0</v>
      </c>
      <c r="AG124">
        <v>0</v>
      </c>
      <c r="AH124">
        <v>8.5299999999999994</v>
      </c>
      <c r="AI124">
        <v>1</v>
      </c>
      <c r="AJ124">
        <v>1</v>
      </c>
      <c r="AK124">
        <v>1</v>
      </c>
      <c r="AL124">
        <v>6.11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1069</v>
      </c>
      <c r="AT124">
        <v>3.59</v>
      </c>
      <c r="AU124" t="s">
        <v>1236</v>
      </c>
      <c r="AV124">
        <v>1</v>
      </c>
      <c r="AW124">
        <v>2</v>
      </c>
      <c r="AX124">
        <v>27909027</v>
      </c>
      <c r="AY124">
        <v>1</v>
      </c>
      <c r="AZ124">
        <v>0</v>
      </c>
      <c r="BA124">
        <v>133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 ca="1">Y124*Source!I58</f>
        <v>547.43909999999994</v>
      </c>
      <c r="CY124">
        <f>AD124</f>
        <v>52.12</v>
      </c>
      <c r="CZ124">
        <f>AH124</f>
        <v>8.5299999999999994</v>
      </c>
      <c r="DA124">
        <f>AL124</f>
        <v>6.11</v>
      </c>
      <c r="DB124">
        <f>ROUND((ROUND(AT124*CZ124,2)*1.15*20),2)</f>
        <v>704.26</v>
      </c>
      <c r="DC124">
        <f>ROUND((ROUND(AT124*AG124,2)*1.15*20),2)</f>
        <v>0</v>
      </c>
    </row>
    <row r="125" spans="1:107">
      <c r="A125">
        <f ca="1">ROW(Source!A58)</f>
        <v>58</v>
      </c>
      <c r="B125">
        <v>27906248</v>
      </c>
      <c r="C125">
        <v>27909026</v>
      </c>
      <c r="D125">
        <v>25412928</v>
      </c>
      <c r="E125">
        <v>1</v>
      </c>
      <c r="F125">
        <v>1</v>
      </c>
      <c r="G125">
        <v>1</v>
      </c>
      <c r="H125">
        <v>1</v>
      </c>
      <c r="I125" t="s">
        <v>601</v>
      </c>
      <c r="J125" t="s">
        <v>1069</v>
      </c>
      <c r="K125" t="s">
        <v>602</v>
      </c>
      <c r="L125">
        <v>1191</v>
      </c>
      <c r="N125">
        <v>1013</v>
      </c>
      <c r="O125" t="s">
        <v>600</v>
      </c>
      <c r="P125" t="s">
        <v>600</v>
      </c>
      <c r="Q125">
        <v>1</v>
      </c>
      <c r="W125">
        <v>0</v>
      </c>
      <c r="X125">
        <v>-1417349443</v>
      </c>
      <c r="Y125">
        <v>0.1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6.11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1069</v>
      </c>
      <c r="AT125">
        <v>0.1</v>
      </c>
      <c r="AU125" t="s">
        <v>1069</v>
      </c>
      <c r="AV125">
        <v>2</v>
      </c>
      <c r="AW125">
        <v>2</v>
      </c>
      <c r="AX125">
        <v>27909028</v>
      </c>
      <c r="AY125">
        <v>1</v>
      </c>
      <c r="AZ125">
        <v>2048</v>
      </c>
      <c r="BA125">
        <v>134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 ca="1">Y125*Source!I58</f>
        <v>0.66300000000000003</v>
      </c>
      <c r="CY125">
        <f>AD125</f>
        <v>0</v>
      </c>
      <c r="CZ125">
        <f>AH125</f>
        <v>0</v>
      </c>
      <c r="DA125">
        <f>AL125</f>
        <v>1</v>
      </c>
      <c r="DB125">
        <f>ROUND(ROUND(AT125*CZ125,2),2)</f>
        <v>0</v>
      </c>
      <c r="DC125">
        <f>ROUND(ROUND(AT125*AG125,2),2)</f>
        <v>0</v>
      </c>
    </row>
    <row r="126" spans="1:107">
      <c r="A126">
        <f ca="1">ROW(Source!A58)</f>
        <v>58</v>
      </c>
      <c r="B126">
        <v>27906248</v>
      </c>
      <c r="C126">
        <v>27909026</v>
      </c>
      <c r="D126">
        <v>25230445</v>
      </c>
      <c r="E126">
        <v>1</v>
      </c>
      <c r="F126">
        <v>1</v>
      </c>
      <c r="G126">
        <v>1</v>
      </c>
      <c r="H126">
        <v>2</v>
      </c>
      <c r="I126" t="s">
        <v>733</v>
      </c>
      <c r="J126" t="s">
        <v>734</v>
      </c>
      <c r="K126" t="s">
        <v>735</v>
      </c>
      <c r="L126">
        <v>1368</v>
      </c>
      <c r="N126">
        <v>1011</v>
      </c>
      <c r="O126" t="s">
        <v>606</v>
      </c>
      <c r="P126" t="s">
        <v>606</v>
      </c>
      <c r="Q126">
        <v>1</v>
      </c>
      <c r="W126">
        <v>0</v>
      </c>
      <c r="X126">
        <v>1225731627</v>
      </c>
      <c r="Y126">
        <v>0.05</v>
      </c>
      <c r="AA126">
        <v>0</v>
      </c>
      <c r="AB126">
        <v>549.84</v>
      </c>
      <c r="AC126">
        <v>10.06</v>
      </c>
      <c r="AD126">
        <v>0</v>
      </c>
      <c r="AE126">
        <v>0</v>
      </c>
      <c r="AF126">
        <v>89.99</v>
      </c>
      <c r="AG126">
        <v>10.06</v>
      </c>
      <c r="AH126">
        <v>0</v>
      </c>
      <c r="AI126">
        <v>1</v>
      </c>
      <c r="AJ126">
        <v>6.11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1069</v>
      </c>
      <c r="AT126">
        <v>2E-3</v>
      </c>
      <c r="AU126" t="s">
        <v>1235</v>
      </c>
      <c r="AV126">
        <v>0</v>
      </c>
      <c r="AW126">
        <v>2</v>
      </c>
      <c r="AX126">
        <v>27909029</v>
      </c>
      <c r="AY126">
        <v>1</v>
      </c>
      <c r="AZ126">
        <v>0</v>
      </c>
      <c r="BA126">
        <v>135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 ca="1">Y126*Source!I58</f>
        <v>0.33150000000000002</v>
      </c>
      <c r="CY126">
        <f>AB126</f>
        <v>549.84</v>
      </c>
      <c r="CZ126">
        <f>AF126</f>
        <v>89.99</v>
      </c>
      <c r="DA126">
        <f>AJ126</f>
        <v>6.11</v>
      </c>
      <c r="DB126">
        <f>ROUND((ROUND(AT126*CZ126,2)*1.25*20),2)</f>
        <v>4.5</v>
      </c>
      <c r="DC126">
        <f>ROUND((ROUND(AT126*AG126,2)*1.25*20),2)</f>
        <v>0.5</v>
      </c>
    </row>
    <row r="127" spans="1:107">
      <c r="A127">
        <f ca="1">ROW(Source!A58)</f>
        <v>58</v>
      </c>
      <c r="B127">
        <v>27906248</v>
      </c>
      <c r="C127">
        <v>27909026</v>
      </c>
      <c r="D127">
        <v>25230514</v>
      </c>
      <c r="E127">
        <v>1</v>
      </c>
      <c r="F127">
        <v>1</v>
      </c>
      <c r="G127">
        <v>1</v>
      </c>
      <c r="H127">
        <v>2</v>
      </c>
      <c r="I127" t="s">
        <v>658</v>
      </c>
      <c r="J127" t="s">
        <v>659</v>
      </c>
      <c r="K127" t="s">
        <v>660</v>
      </c>
      <c r="L127">
        <v>1368</v>
      </c>
      <c r="N127">
        <v>1011</v>
      </c>
      <c r="O127" t="s">
        <v>606</v>
      </c>
      <c r="P127" t="s">
        <v>606</v>
      </c>
      <c r="Q127">
        <v>1</v>
      </c>
      <c r="W127">
        <v>0</v>
      </c>
      <c r="X127">
        <v>1188625873</v>
      </c>
      <c r="Y127">
        <v>0.5</v>
      </c>
      <c r="AA127">
        <v>0</v>
      </c>
      <c r="AB127">
        <v>191</v>
      </c>
      <c r="AC127">
        <v>13.5</v>
      </c>
      <c r="AD127">
        <v>0</v>
      </c>
      <c r="AE127">
        <v>0</v>
      </c>
      <c r="AF127">
        <v>31.26</v>
      </c>
      <c r="AG127">
        <v>13.5</v>
      </c>
      <c r="AH127">
        <v>0</v>
      </c>
      <c r="AI127">
        <v>1</v>
      </c>
      <c r="AJ127">
        <v>6.11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1069</v>
      </c>
      <c r="AT127">
        <v>0.02</v>
      </c>
      <c r="AU127" t="s">
        <v>1235</v>
      </c>
      <c r="AV127">
        <v>0</v>
      </c>
      <c r="AW127">
        <v>2</v>
      </c>
      <c r="AX127">
        <v>27909030</v>
      </c>
      <c r="AY127">
        <v>1</v>
      </c>
      <c r="AZ127">
        <v>0</v>
      </c>
      <c r="BA127">
        <v>136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 ca="1">Y127*Source!I58</f>
        <v>3.3149999999999999</v>
      </c>
      <c r="CY127">
        <f>AB127</f>
        <v>191</v>
      </c>
      <c r="CZ127">
        <f>AF127</f>
        <v>31.26</v>
      </c>
      <c r="DA127">
        <f>AJ127</f>
        <v>6.11</v>
      </c>
      <c r="DB127">
        <f>ROUND((ROUND(AT127*CZ127,2)*1.25*20),2)</f>
        <v>15.75</v>
      </c>
      <c r="DC127">
        <f>ROUND((ROUND(AT127*AG127,2)*1.25*20),2)</f>
        <v>6.75</v>
      </c>
    </row>
    <row r="128" spans="1:107">
      <c r="A128">
        <f ca="1">ROW(Source!A58)</f>
        <v>58</v>
      </c>
      <c r="B128">
        <v>27906248</v>
      </c>
      <c r="C128">
        <v>27909026</v>
      </c>
      <c r="D128">
        <v>25230679</v>
      </c>
      <c r="E128">
        <v>1</v>
      </c>
      <c r="F128">
        <v>1</v>
      </c>
      <c r="G128">
        <v>1</v>
      </c>
      <c r="H128">
        <v>2</v>
      </c>
      <c r="I128" t="s">
        <v>736</v>
      </c>
      <c r="J128" t="s">
        <v>737</v>
      </c>
      <c r="K128" t="s">
        <v>738</v>
      </c>
      <c r="L128">
        <v>1368</v>
      </c>
      <c r="N128">
        <v>1011</v>
      </c>
      <c r="O128" t="s">
        <v>606</v>
      </c>
      <c r="P128" t="s">
        <v>606</v>
      </c>
      <c r="Q128">
        <v>1</v>
      </c>
      <c r="W128">
        <v>0</v>
      </c>
      <c r="X128">
        <v>983187852</v>
      </c>
      <c r="Y128">
        <v>2</v>
      </c>
      <c r="AA128">
        <v>0</v>
      </c>
      <c r="AB128">
        <v>75.7</v>
      </c>
      <c r="AC128">
        <v>10.06</v>
      </c>
      <c r="AD128">
        <v>0</v>
      </c>
      <c r="AE128">
        <v>0</v>
      </c>
      <c r="AF128">
        <v>12.39</v>
      </c>
      <c r="AG128">
        <v>10.06</v>
      </c>
      <c r="AH128">
        <v>0</v>
      </c>
      <c r="AI128">
        <v>1</v>
      </c>
      <c r="AJ128">
        <v>6.11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1069</v>
      </c>
      <c r="AT128">
        <v>0.08</v>
      </c>
      <c r="AU128" t="s">
        <v>1235</v>
      </c>
      <c r="AV128">
        <v>0</v>
      </c>
      <c r="AW128">
        <v>2</v>
      </c>
      <c r="AX128">
        <v>27909031</v>
      </c>
      <c r="AY128">
        <v>1</v>
      </c>
      <c r="AZ128">
        <v>0</v>
      </c>
      <c r="BA128">
        <v>137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 ca="1">Y128*Source!I58</f>
        <v>13.26</v>
      </c>
      <c r="CY128">
        <f>AB128</f>
        <v>75.7</v>
      </c>
      <c r="CZ128">
        <f>AF128</f>
        <v>12.39</v>
      </c>
      <c r="DA128">
        <f>AJ128</f>
        <v>6.11</v>
      </c>
      <c r="DB128">
        <f>ROUND((ROUND(AT128*CZ128,2)*1.25*20),2)</f>
        <v>24.75</v>
      </c>
      <c r="DC128">
        <f>ROUND((ROUND(AT128*AG128,2)*1.25*20),2)</f>
        <v>20</v>
      </c>
    </row>
    <row r="129" spans="1:107">
      <c r="A129">
        <f ca="1">ROW(Source!A58)</f>
        <v>58</v>
      </c>
      <c r="B129">
        <v>27906248</v>
      </c>
      <c r="C129">
        <v>27909026</v>
      </c>
      <c r="D129">
        <v>25149961</v>
      </c>
      <c r="E129">
        <v>1</v>
      </c>
      <c r="F129">
        <v>1</v>
      </c>
      <c r="G129">
        <v>1</v>
      </c>
      <c r="H129">
        <v>3</v>
      </c>
      <c r="I129" t="s">
        <v>728</v>
      </c>
      <c r="J129" t="s">
        <v>729</v>
      </c>
      <c r="K129" t="s">
        <v>730</v>
      </c>
      <c r="L129">
        <v>1339</v>
      </c>
      <c r="N129">
        <v>1007</v>
      </c>
      <c r="O129" t="s">
        <v>1325</v>
      </c>
      <c r="P129" t="s">
        <v>1325</v>
      </c>
      <c r="Q129">
        <v>1</v>
      </c>
      <c r="W129">
        <v>0</v>
      </c>
      <c r="X129">
        <v>-1660354250</v>
      </c>
      <c r="Y129">
        <v>1.08</v>
      </c>
      <c r="AA129">
        <v>14.91</v>
      </c>
      <c r="AB129">
        <v>0</v>
      </c>
      <c r="AC129">
        <v>0</v>
      </c>
      <c r="AD129">
        <v>0</v>
      </c>
      <c r="AE129">
        <v>2.44</v>
      </c>
      <c r="AF129">
        <v>0</v>
      </c>
      <c r="AG129">
        <v>0</v>
      </c>
      <c r="AH129">
        <v>0</v>
      </c>
      <c r="AI129">
        <v>6.11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1069</v>
      </c>
      <c r="AT129">
        <v>5.3999999999999999E-2</v>
      </c>
      <c r="AU129" t="s">
        <v>1234</v>
      </c>
      <c r="AV129">
        <v>0</v>
      </c>
      <c r="AW129">
        <v>2</v>
      </c>
      <c r="AX129">
        <v>27909032</v>
      </c>
      <c r="AY129">
        <v>1</v>
      </c>
      <c r="AZ129">
        <v>0</v>
      </c>
      <c r="BA129">
        <v>138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 ca="1">Y129*Source!I58</f>
        <v>7.1604000000000001</v>
      </c>
      <c r="CY129">
        <f>AA129</f>
        <v>14.91</v>
      </c>
      <c r="CZ129">
        <f>AE129</f>
        <v>2.44</v>
      </c>
      <c r="DA129">
        <f>AI129</f>
        <v>6.11</v>
      </c>
      <c r="DB129">
        <f>ROUND((ROUND(AT129*CZ129,2)*20),2)</f>
        <v>2.6</v>
      </c>
      <c r="DC129">
        <f>ROUND((ROUND(AT129*AG129,2)*20),2)</f>
        <v>0</v>
      </c>
    </row>
    <row r="130" spans="1:107">
      <c r="A130">
        <f ca="1">ROW(Source!A58)</f>
        <v>58</v>
      </c>
      <c r="B130">
        <v>27906248</v>
      </c>
      <c r="C130">
        <v>27909026</v>
      </c>
      <c r="D130">
        <v>25155670</v>
      </c>
      <c r="E130">
        <v>1</v>
      </c>
      <c r="F130">
        <v>1</v>
      </c>
      <c r="G130">
        <v>1</v>
      </c>
      <c r="H130">
        <v>3</v>
      </c>
      <c r="I130" t="s">
        <v>1214</v>
      </c>
      <c r="J130" t="s">
        <v>1217</v>
      </c>
      <c r="K130" t="s">
        <v>1215</v>
      </c>
      <c r="L130">
        <v>1346</v>
      </c>
      <c r="N130">
        <v>1009</v>
      </c>
      <c r="O130" t="s">
        <v>1216</v>
      </c>
      <c r="P130" t="s">
        <v>1216</v>
      </c>
      <c r="Q130">
        <v>1</v>
      </c>
      <c r="W130">
        <v>0</v>
      </c>
      <c r="X130">
        <v>-60067644</v>
      </c>
      <c r="Y130">
        <v>1.802</v>
      </c>
      <c r="AA130">
        <v>12.65</v>
      </c>
      <c r="AB130">
        <v>0</v>
      </c>
      <c r="AC130">
        <v>0</v>
      </c>
      <c r="AD130">
        <v>0</v>
      </c>
      <c r="AE130">
        <v>2.0699999999999998</v>
      </c>
      <c r="AF130">
        <v>0</v>
      </c>
      <c r="AG130">
        <v>0</v>
      </c>
      <c r="AH130">
        <v>0</v>
      </c>
      <c r="AI130">
        <v>6.11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1069</v>
      </c>
      <c r="AT130">
        <v>1.802</v>
      </c>
      <c r="AU130" t="s">
        <v>1069</v>
      </c>
      <c r="AV130">
        <v>0</v>
      </c>
      <c r="AW130">
        <v>1</v>
      </c>
      <c r="AX130">
        <v>-1</v>
      </c>
      <c r="AY130">
        <v>0</v>
      </c>
      <c r="AZ130">
        <v>0</v>
      </c>
      <c r="BA130" t="s">
        <v>1069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 ca="1">Y130*Source!I58</f>
        <v>11.94726</v>
      </c>
      <c r="CY130">
        <f>AA130</f>
        <v>12.65</v>
      </c>
      <c r="CZ130">
        <f>AE130</f>
        <v>2.0699999999999998</v>
      </c>
      <c r="DA130">
        <f>AI130</f>
        <v>6.11</v>
      </c>
      <c r="DB130">
        <f t="shared" ref="DB130:DB139" si="22">ROUND(ROUND(AT130*CZ130,2),2)</f>
        <v>3.73</v>
      </c>
      <c r="DC130">
        <f t="shared" ref="DC130:DC139" si="23">ROUND(ROUND(AT130*AG130,2),2)</f>
        <v>0</v>
      </c>
    </row>
    <row r="131" spans="1:107">
      <c r="A131">
        <f ca="1">ROW(Source!A60)</f>
        <v>60</v>
      </c>
      <c r="B131">
        <v>27906248</v>
      </c>
      <c r="C131">
        <v>27906849</v>
      </c>
      <c r="D131">
        <v>25414791</v>
      </c>
      <c r="E131">
        <v>1</v>
      </c>
      <c r="F131">
        <v>1</v>
      </c>
      <c r="G131">
        <v>1</v>
      </c>
      <c r="H131">
        <v>1</v>
      </c>
      <c r="I131" t="s">
        <v>731</v>
      </c>
      <c r="J131" t="s">
        <v>1069</v>
      </c>
      <c r="K131" t="s">
        <v>732</v>
      </c>
      <c r="L131">
        <v>1191</v>
      </c>
      <c r="N131">
        <v>1013</v>
      </c>
      <c r="O131" t="s">
        <v>600</v>
      </c>
      <c r="P131" t="s">
        <v>600</v>
      </c>
      <c r="Q131">
        <v>1</v>
      </c>
      <c r="W131">
        <v>0</v>
      </c>
      <c r="X131">
        <v>-608433632</v>
      </c>
      <c r="Y131">
        <v>87</v>
      </c>
      <c r="AA131">
        <v>0</v>
      </c>
      <c r="AB131">
        <v>0</v>
      </c>
      <c r="AC131">
        <v>0</v>
      </c>
      <c r="AD131">
        <v>51.69</v>
      </c>
      <c r="AE131">
        <v>0</v>
      </c>
      <c r="AF131">
        <v>0</v>
      </c>
      <c r="AG131">
        <v>0</v>
      </c>
      <c r="AH131">
        <v>8.4600000000000009</v>
      </c>
      <c r="AI131">
        <v>1</v>
      </c>
      <c r="AJ131">
        <v>1</v>
      </c>
      <c r="AK131">
        <v>1</v>
      </c>
      <c r="AL131">
        <v>6.11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1069</v>
      </c>
      <c r="AT131">
        <v>87</v>
      </c>
      <c r="AU131" t="s">
        <v>1069</v>
      </c>
      <c r="AV131">
        <v>1</v>
      </c>
      <c r="AW131">
        <v>2</v>
      </c>
      <c r="AX131">
        <v>27906859</v>
      </c>
      <c r="AY131">
        <v>1</v>
      </c>
      <c r="AZ131">
        <v>0</v>
      </c>
      <c r="BA131">
        <v>140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 ca="1">Y131*Source!I60</f>
        <v>0.35965799999999998</v>
      </c>
      <c r="CY131">
        <f>AD131</f>
        <v>51.69</v>
      </c>
      <c r="CZ131">
        <f>AH131</f>
        <v>8.4600000000000009</v>
      </c>
      <c r="DA131">
        <f>AL131</f>
        <v>6.11</v>
      </c>
      <c r="DB131">
        <f t="shared" si="22"/>
        <v>736.02</v>
      </c>
      <c r="DC131">
        <f t="shared" si="23"/>
        <v>0</v>
      </c>
    </row>
    <row r="132" spans="1:107">
      <c r="A132">
        <f ca="1">ROW(Source!A60)</f>
        <v>60</v>
      </c>
      <c r="B132">
        <v>27906248</v>
      </c>
      <c r="C132">
        <v>27906849</v>
      </c>
      <c r="D132">
        <v>25412928</v>
      </c>
      <c r="E132">
        <v>1</v>
      </c>
      <c r="F132">
        <v>1</v>
      </c>
      <c r="G132">
        <v>1</v>
      </c>
      <c r="H132">
        <v>1</v>
      </c>
      <c r="I132" t="s">
        <v>601</v>
      </c>
      <c r="J132" t="s">
        <v>1069</v>
      </c>
      <c r="K132" t="s">
        <v>602</v>
      </c>
      <c r="L132">
        <v>1191</v>
      </c>
      <c r="N132">
        <v>1013</v>
      </c>
      <c r="O132" t="s">
        <v>600</v>
      </c>
      <c r="P132" t="s">
        <v>600</v>
      </c>
      <c r="Q132">
        <v>1</v>
      </c>
      <c r="W132">
        <v>0</v>
      </c>
      <c r="X132">
        <v>-1417349443</v>
      </c>
      <c r="Y132">
        <v>1.34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6.11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1069</v>
      </c>
      <c r="AT132">
        <v>1.34</v>
      </c>
      <c r="AU132" t="s">
        <v>1069</v>
      </c>
      <c r="AV132">
        <v>2</v>
      </c>
      <c r="AW132">
        <v>2</v>
      </c>
      <c r="AX132">
        <v>27906860</v>
      </c>
      <c r="AY132">
        <v>1</v>
      </c>
      <c r="AZ132">
        <v>0</v>
      </c>
      <c r="BA132">
        <v>141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 ca="1">Y132*Source!I60</f>
        <v>5.5395599999999998E-3</v>
      </c>
      <c r="CY132">
        <f>AD132</f>
        <v>0</v>
      </c>
      <c r="CZ132">
        <f>AH132</f>
        <v>0</v>
      </c>
      <c r="DA132">
        <f>AL132</f>
        <v>1</v>
      </c>
      <c r="DB132">
        <f t="shared" si="22"/>
        <v>0</v>
      </c>
      <c r="DC132">
        <f t="shared" si="23"/>
        <v>0</v>
      </c>
    </row>
    <row r="133" spans="1:107">
      <c r="A133">
        <f ca="1">ROW(Source!A60)</f>
        <v>60</v>
      </c>
      <c r="B133">
        <v>27906248</v>
      </c>
      <c r="C133">
        <v>27906849</v>
      </c>
      <c r="D133">
        <v>25230445</v>
      </c>
      <c r="E133">
        <v>1</v>
      </c>
      <c r="F133">
        <v>1</v>
      </c>
      <c r="G133">
        <v>1</v>
      </c>
      <c r="H133">
        <v>2</v>
      </c>
      <c r="I133" t="s">
        <v>733</v>
      </c>
      <c r="J133" t="s">
        <v>734</v>
      </c>
      <c r="K133" t="s">
        <v>735</v>
      </c>
      <c r="L133">
        <v>1368</v>
      </c>
      <c r="N133">
        <v>1011</v>
      </c>
      <c r="O133" t="s">
        <v>606</v>
      </c>
      <c r="P133" t="s">
        <v>606</v>
      </c>
      <c r="Q133">
        <v>1</v>
      </c>
      <c r="W133">
        <v>0</v>
      </c>
      <c r="X133">
        <v>1225731627</v>
      </c>
      <c r="Y133">
        <v>0.02</v>
      </c>
      <c r="AA133">
        <v>0</v>
      </c>
      <c r="AB133">
        <v>549.84</v>
      </c>
      <c r="AC133">
        <v>10.06</v>
      </c>
      <c r="AD133">
        <v>0</v>
      </c>
      <c r="AE133">
        <v>0</v>
      </c>
      <c r="AF133">
        <v>89.99</v>
      </c>
      <c r="AG133">
        <v>10.06</v>
      </c>
      <c r="AH133">
        <v>0</v>
      </c>
      <c r="AI133">
        <v>1</v>
      </c>
      <c r="AJ133">
        <v>6.11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1069</v>
      </c>
      <c r="AT133">
        <v>0.02</v>
      </c>
      <c r="AU133" t="s">
        <v>1069</v>
      </c>
      <c r="AV133">
        <v>0</v>
      </c>
      <c r="AW133">
        <v>2</v>
      </c>
      <c r="AX133">
        <v>27906861</v>
      </c>
      <c r="AY133">
        <v>1</v>
      </c>
      <c r="AZ133">
        <v>0</v>
      </c>
      <c r="BA133">
        <v>142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 ca="1">Y133*Source!I60</f>
        <v>8.2680000000000001E-5</v>
      </c>
      <c r="CY133">
        <f>AB133</f>
        <v>549.84</v>
      </c>
      <c r="CZ133">
        <f>AF133</f>
        <v>89.99</v>
      </c>
      <c r="DA133">
        <f>AJ133</f>
        <v>6.11</v>
      </c>
      <c r="DB133">
        <f t="shared" si="22"/>
        <v>1.8</v>
      </c>
      <c r="DC133">
        <f t="shared" si="23"/>
        <v>0.2</v>
      </c>
    </row>
    <row r="134" spans="1:107">
      <c r="A134">
        <f ca="1">ROW(Source!A60)</f>
        <v>60</v>
      </c>
      <c r="B134">
        <v>27906248</v>
      </c>
      <c r="C134">
        <v>27906849</v>
      </c>
      <c r="D134">
        <v>25230514</v>
      </c>
      <c r="E134">
        <v>1</v>
      </c>
      <c r="F134">
        <v>1</v>
      </c>
      <c r="G134">
        <v>1</v>
      </c>
      <c r="H134">
        <v>2</v>
      </c>
      <c r="I134" t="s">
        <v>658</v>
      </c>
      <c r="J134" t="s">
        <v>659</v>
      </c>
      <c r="K134" t="s">
        <v>660</v>
      </c>
      <c r="L134">
        <v>1368</v>
      </c>
      <c r="N134">
        <v>1011</v>
      </c>
      <c r="O134" t="s">
        <v>606</v>
      </c>
      <c r="P134" t="s">
        <v>606</v>
      </c>
      <c r="Q134">
        <v>1</v>
      </c>
      <c r="W134">
        <v>0</v>
      </c>
      <c r="X134">
        <v>1188625873</v>
      </c>
      <c r="Y134">
        <v>0.3</v>
      </c>
      <c r="AA134">
        <v>0</v>
      </c>
      <c r="AB134">
        <v>191</v>
      </c>
      <c r="AC134">
        <v>13.5</v>
      </c>
      <c r="AD134">
        <v>0</v>
      </c>
      <c r="AE134">
        <v>0</v>
      </c>
      <c r="AF134">
        <v>31.26</v>
      </c>
      <c r="AG134">
        <v>13.5</v>
      </c>
      <c r="AH134">
        <v>0</v>
      </c>
      <c r="AI134">
        <v>1</v>
      </c>
      <c r="AJ134">
        <v>6.11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1069</v>
      </c>
      <c r="AT134">
        <v>0.3</v>
      </c>
      <c r="AU134" t="s">
        <v>1069</v>
      </c>
      <c r="AV134">
        <v>0</v>
      </c>
      <c r="AW134">
        <v>2</v>
      </c>
      <c r="AX134">
        <v>27906862</v>
      </c>
      <c r="AY134">
        <v>1</v>
      </c>
      <c r="AZ134">
        <v>0</v>
      </c>
      <c r="BA134">
        <v>143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 ca="1">Y134*Source!I60</f>
        <v>1.2401999999999999E-3</v>
      </c>
      <c r="CY134">
        <f>AB134</f>
        <v>191</v>
      </c>
      <c r="CZ134">
        <f>AF134</f>
        <v>31.26</v>
      </c>
      <c r="DA134">
        <f>AJ134</f>
        <v>6.11</v>
      </c>
      <c r="DB134">
        <f t="shared" si="22"/>
        <v>9.3800000000000008</v>
      </c>
      <c r="DC134">
        <f t="shared" si="23"/>
        <v>4.05</v>
      </c>
    </row>
    <row r="135" spans="1:107">
      <c r="A135">
        <f ca="1">ROW(Source!A60)</f>
        <v>60</v>
      </c>
      <c r="B135">
        <v>27906248</v>
      </c>
      <c r="C135">
        <v>27906849</v>
      </c>
      <c r="D135">
        <v>25230679</v>
      </c>
      <c r="E135">
        <v>1</v>
      </c>
      <c r="F135">
        <v>1</v>
      </c>
      <c r="G135">
        <v>1</v>
      </c>
      <c r="H135">
        <v>2</v>
      </c>
      <c r="I135" t="s">
        <v>736</v>
      </c>
      <c r="J135" t="s">
        <v>737</v>
      </c>
      <c r="K135" t="s">
        <v>738</v>
      </c>
      <c r="L135">
        <v>1368</v>
      </c>
      <c r="N135">
        <v>1011</v>
      </c>
      <c r="O135" t="s">
        <v>606</v>
      </c>
      <c r="P135" t="s">
        <v>606</v>
      </c>
      <c r="Q135">
        <v>1</v>
      </c>
      <c r="W135">
        <v>0</v>
      </c>
      <c r="X135">
        <v>983187852</v>
      </c>
      <c r="Y135">
        <v>1.02</v>
      </c>
      <c r="AA135">
        <v>0</v>
      </c>
      <c r="AB135">
        <v>75.7</v>
      </c>
      <c r="AC135">
        <v>10.06</v>
      </c>
      <c r="AD135">
        <v>0</v>
      </c>
      <c r="AE135">
        <v>0</v>
      </c>
      <c r="AF135">
        <v>12.39</v>
      </c>
      <c r="AG135">
        <v>10.06</v>
      </c>
      <c r="AH135">
        <v>0</v>
      </c>
      <c r="AI135">
        <v>1</v>
      </c>
      <c r="AJ135">
        <v>6.11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1069</v>
      </c>
      <c r="AT135">
        <v>1.02</v>
      </c>
      <c r="AU135" t="s">
        <v>1069</v>
      </c>
      <c r="AV135">
        <v>0</v>
      </c>
      <c r="AW135">
        <v>2</v>
      </c>
      <c r="AX135">
        <v>27906863</v>
      </c>
      <c r="AY135">
        <v>1</v>
      </c>
      <c r="AZ135">
        <v>0</v>
      </c>
      <c r="BA135">
        <v>144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 ca="1">Y135*Source!I60</f>
        <v>4.2166799999999996E-3</v>
      </c>
      <c r="CY135">
        <f>AB135</f>
        <v>75.7</v>
      </c>
      <c r="CZ135">
        <f>AF135</f>
        <v>12.39</v>
      </c>
      <c r="DA135">
        <f>AJ135</f>
        <v>6.11</v>
      </c>
      <c r="DB135">
        <f t="shared" si="22"/>
        <v>12.64</v>
      </c>
      <c r="DC135">
        <f t="shared" si="23"/>
        <v>10.26</v>
      </c>
    </row>
    <row r="136" spans="1:107">
      <c r="A136">
        <f ca="1">ROW(Source!A60)</f>
        <v>60</v>
      </c>
      <c r="B136">
        <v>27906248</v>
      </c>
      <c r="C136">
        <v>27906849</v>
      </c>
      <c r="D136">
        <v>25149961</v>
      </c>
      <c r="E136">
        <v>1</v>
      </c>
      <c r="F136">
        <v>1</v>
      </c>
      <c r="G136">
        <v>1</v>
      </c>
      <c r="H136">
        <v>3</v>
      </c>
      <c r="I136" t="s">
        <v>728</v>
      </c>
      <c r="J136" t="s">
        <v>729</v>
      </c>
      <c r="K136" t="s">
        <v>730</v>
      </c>
      <c r="L136">
        <v>1339</v>
      </c>
      <c r="N136">
        <v>1007</v>
      </c>
      <c r="O136" t="s">
        <v>1325</v>
      </c>
      <c r="P136" t="s">
        <v>1325</v>
      </c>
      <c r="Q136">
        <v>1</v>
      </c>
      <c r="W136">
        <v>0</v>
      </c>
      <c r="X136">
        <v>-1660354250</v>
      </c>
      <c r="Y136">
        <v>0.74299999999999999</v>
      </c>
      <c r="AA136">
        <v>14.91</v>
      </c>
      <c r="AB136">
        <v>0</v>
      </c>
      <c r="AC136">
        <v>0</v>
      </c>
      <c r="AD136">
        <v>0</v>
      </c>
      <c r="AE136">
        <v>2.44</v>
      </c>
      <c r="AF136">
        <v>0</v>
      </c>
      <c r="AG136">
        <v>0</v>
      </c>
      <c r="AH136">
        <v>0</v>
      </c>
      <c r="AI136">
        <v>6.11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1069</v>
      </c>
      <c r="AT136">
        <v>0.74299999999999999</v>
      </c>
      <c r="AU136" t="s">
        <v>1069</v>
      </c>
      <c r="AV136">
        <v>0</v>
      </c>
      <c r="AW136">
        <v>2</v>
      </c>
      <c r="AX136">
        <v>27906864</v>
      </c>
      <c r="AY136">
        <v>1</v>
      </c>
      <c r="AZ136">
        <v>0</v>
      </c>
      <c r="BA136">
        <v>145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 ca="1">Y136*Source!I60</f>
        <v>3.0715619999999999E-3</v>
      </c>
      <c r="CY136">
        <f>AA136</f>
        <v>14.91</v>
      </c>
      <c r="CZ136">
        <f>AE136</f>
        <v>2.44</v>
      </c>
      <c r="DA136">
        <f>AI136</f>
        <v>6.11</v>
      </c>
      <c r="DB136">
        <f t="shared" si="22"/>
        <v>1.81</v>
      </c>
      <c r="DC136">
        <f t="shared" si="23"/>
        <v>0</v>
      </c>
    </row>
    <row r="137" spans="1:107">
      <c r="A137">
        <f ca="1">ROW(Source!A60)</f>
        <v>60</v>
      </c>
      <c r="B137">
        <v>27906248</v>
      </c>
      <c r="C137">
        <v>27906849</v>
      </c>
      <c r="D137">
        <v>25145625</v>
      </c>
      <c r="E137">
        <v>17</v>
      </c>
      <c r="F137">
        <v>1</v>
      </c>
      <c r="G137">
        <v>1</v>
      </c>
      <c r="H137">
        <v>3</v>
      </c>
      <c r="I137" t="s">
        <v>1222</v>
      </c>
      <c r="J137" t="s">
        <v>1069</v>
      </c>
      <c r="K137" t="s">
        <v>1223</v>
      </c>
      <c r="L137">
        <v>1348</v>
      </c>
      <c r="N137">
        <v>1009</v>
      </c>
      <c r="O137" t="s">
        <v>1094</v>
      </c>
      <c r="P137" t="s">
        <v>1094</v>
      </c>
      <c r="Q137">
        <v>1000</v>
      </c>
      <c r="W137">
        <v>0</v>
      </c>
      <c r="X137">
        <v>1880203204</v>
      </c>
      <c r="Y137">
        <v>1.2350000000000001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6.11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1069</v>
      </c>
      <c r="AT137">
        <v>1.2350000000000001</v>
      </c>
      <c r="AU137" t="s">
        <v>1069</v>
      </c>
      <c r="AV137">
        <v>0</v>
      </c>
      <c r="AW137">
        <v>2</v>
      </c>
      <c r="AX137">
        <v>27906865</v>
      </c>
      <c r="AY137">
        <v>1</v>
      </c>
      <c r="AZ137">
        <v>0</v>
      </c>
      <c r="BA137">
        <v>146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 ca="1">Y137*Source!I60</f>
        <v>5.1054899999999999E-3</v>
      </c>
      <c r="CY137">
        <f>AA137</f>
        <v>0</v>
      </c>
      <c r="CZ137">
        <f>AE137</f>
        <v>0</v>
      </c>
      <c r="DA137">
        <f>AI137</f>
        <v>6.11</v>
      </c>
      <c r="DB137">
        <f t="shared" si="22"/>
        <v>0</v>
      </c>
      <c r="DC137">
        <f t="shared" si="23"/>
        <v>0</v>
      </c>
    </row>
    <row r="138" spans="1:107">
      <c r="A138">
        <f ca="1">ROW(Source!A60)</f>
        <v>60</v>
      </c>
      <c r="B138">
        <v>27906248</v>
      </c>
      <c r="C138">
        <v>27906849</v>
      </c>
      <c r="D138">
        <v>25155968</v>
      </c>
      <c r="E138">
        <v>1</v>
      </c>
      <c r="F138">
        <v>1</v>
      </c>
      <c r="G138">
        <v>1</v>
      </c>
      <c r="H138">
        <v>3</v>
      </c>
      <c r="I138" t="s">
        <v>1241</v>
      </c>
      <c r="J138" t="s">
        <v>1243</v>
      </c>
      <c r="K138" t="s">
        <v>1242</v>
      </c>
      <c r="L138">
        <v>1348</v>
      </c>
      <c r="N138">
        <v>1009</v>
      </c>
      <c r="O138" t="s">
        <v>1094</v>
      </c>
      <c r="P138" t="s">
        <v>1094</v>
      </c>
      <c r="Q138">
        <v>1000</v>
      </c>
      <c r="W138">
        <v>0</v>
      </c>
      <c r="X138">
        <v>-2099882780</v>
      </c>
      <c r="Y138">
        <v>1.2350000000000001</v>
      </c>
      <c r="AA138">
        <v>6801.1</v>
      </c>
      <c r="AB138">
        <v>0</v>
      </c>
      <c r="AC138">
        <v>0</v>
      </c>
      <c r="AD138">
        <v>0</v>
      </c>
      <c r="AE138">
        <v>1113.1099999999999</v>
      </c>
      <c r="AF138">
        <v>0</v>
      </c>
      <c r="AG138">
        <v>0</v>
      </c>
      <c r="AH138">
        <v>0</v>
      </c>
      <c r="AI138">
        <v>6.11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1069</v>
      </c>
      <c r="AT138">
        <v>1.2350000000000001</v>
      </c>
      <c r="AU138" t="s">
        <v>1069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1069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 ca="1">Y138*Source!I60</f>
        <v>5.1054899999999999E-3</v>
      </c>
      <c r="CY138">
        <f>AA138</f>
        <v>6801.1</v>
      </c>
      <c r="CZ138">
        <f>AE138</f>
        <v>1113.1099999999999</v>
      </c>
      <c r="DA138">
        <f>AI138</f>
        <v>6.11</v>
      </c>
      <c r="DB138">
        <f t="shared" si="22"/>
        <v>1374.69</v>
      </c>
      <c r="DC138">
        <f t="shared" si="23"/>
        <v>0</v>
      </c>
    </row>
    <row r="139" spans="1:107">
      <c r="A139">
        <f ca="1">ROW(Source!A60)</f>
        <v>60</v>
      </c>
      <c r="B139">
        <v>27906248</v>
      </c>
      <c r="C139">
        <v>27906849</v>
      </c>
      <c r="D139">
        <v>25185864</v>
      </c>
      <c r="E139">
        <v>1</v>
      </c>
      <c r="F139">
        <v>1</v>
      </c>
      <c r="G139">
        <v>1</v>
      </c>
      <c r="H139">
        <v>3</v>
      </c>
      <c r="I139" t="s">
        <v>1218</v>
      </c>
      <c r="J139" t="s">
        <v>1221</v>
      </c>
      <c r="K139" t="s">
        <v>1219</v>
      </c>
      <c r="L139">
        <v>1296</v>
      </c>
      <c r="N139">
        <v>1002</v>
      </c>
      <c r="O139" t="s">
        <v>1220</v>
      </c>
      <c r="P139" t="s">
        <v>1220</v>
      </c>
      <c r="Q139">
        <v>1</v>
      </c>
      <c r="W139">
        <v>0</v>
      </c>
      <c r="X139">
        <v>-972933126</v>
      </c>
      <c r="Y139">
        <v>13.000747</v>
      </c>
      <c r="AA139">
        <v>55.85</v>
      </c>
      <c r="AB139">
        <v>0</v>
      </c>
      <c r="AC139">
        <v>0</v>
      </c>
      <c r="AD139">
        <v>0</v>
      </c>
      <c r="AE139">
        <v>9.14</v>
      </c>
      <c r="AF139">
        <v>0</v>
      </c>
      <c r="AG139">
        <v>0</v>
      </c>
      <c r="AH139">
        <v>0</v>
      </c>
      <c r="AI139">
        <v>6.11</v>
      </c>
      <c r="AJ139">
        <v>1</v>
      </c>
      <c r="AK139">
        <v>1</v>
      </c>
      <c r="AL139">
        <v>1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1069</v>
      </c>
      <c r="AT139">
        <v>13.000747</v>
      </c>
      <c r="AU139" t="s">
        <v>1069</v>
      </c>
      <c r="AV139">
        <v>0</v>
      </c>
      <c r="AW139">
        <v>1</v>
      </c>
      <c r="AX139">
        <v>-1</v>
      </c>
      <c r="AY139">
        <v>0</v>
      </c>
      <c r="AZ139">
        <v>0</v>
      </c>
      <c r="BA139" t="s">
        <v>1069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 ca="1">Y139*Source!I60</f>
        <v>5.3745088098E-2</v>
      </c>
      <c r="CY139">
        <f>AA139</f>
        <v>55.85</v>
      </c>
      <c r="CZ139">
        <f>AE139</f>
        <v>9.14</v>
      </c>
      <c r="DA139">
        <f>AI139</f>
        <v>6.11</v>
      </c>
      <c r="DB139">
        <f t="shared" si="22"/>
        <v>118.83</v>
      </c>
      <c r="DC139">
        <f t="shared" si="23"/>
        <v>0</v>
      </c>
    </row>
    <row r="140" spans="1:107">
      <c r="A140">
        <f ca="1">ROW(Source!A64)</f>
        <v>64</v>
      </c>
      <c r="B140">
        <v>27906248</v>
      </c>
      <c r="C140">
        <v>27909043</v>
      </c>
      <c r="D140">
        <v>25413300</v>
      </c>
      <c r="E140">
        <v>1</v>
      </c>
      <c r="F140">
        <v>1</v>
      </c>
      <c r="G140">
        <v>1</v>
      </c>
      <c r="H140">
        <v>1</v>
      </c>
      <c r="I140" t="s">
        <v>610</v>
      </c>
      <c r="J140" t="s">
        <v>1069</v>
      </c>
      <c r="K140" t="s">
        <v>611</v>
      </c>
      <c r="L140">
        <v>1191</v>
      </c>
      <c r="N140">
        <v>1013</v>
      </c>
      <c r="O140" t="s">
        <v>600</v>
      </c>
      <c r="P140" t="s">
        <v>600</v>
      </c>
      <c r="Q140">
        <v>1</v>
      </c>
      <c r="W140">
        <v>0</v>
      </c>
      <c r="X140">
        <v>-400197608</v>
      </c>
      <c r="Y140">
        <v>96.220500000000001</v>
      </c>
      <c r="AA140">
        <v>0</v>
      </c>
      <c r="AB140">
        <v>0</v>
      </c>
      <c r="AC140">
        <v>0</v>
      </c>
      <c r="AD140">
        <v>52.12</v>
      </c>
      <c r="AE140">
        <v>0</v>
      </c>
      <c r="AF140">
        <v>0</v>
      </c>
      <c r="AG140">
        <v>0</v>
      </c>
      <c r="AH140">
        <v>8.5299999999999994</v>
      </c>
      <c r="AI140">
        <v>1</v>
      </c>
      <c r="AJ140">
        <v>1</v>
      </c>
      <c r="AK140">
        <v>1</v>
      </c>
      <c r="AL140">
        <v>6.11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1069</v>
      </c>
      <c r="AT140">
        <v>83.67</v>
      </c>
      <c r="AU140" t="s">
        <v>1084</v>
      </c>
      <c r="AV140">
        <v>1</v>
      </c>
      <c r="AW140">
        <v>2</v>
      </c>
      <c r="AX140">
        <v>27909044</v>
      </c>
      <c r="AY140">
        <v>1</v>
      </c>
      <c r="AZ140">
        <v>0</v>
      </c>
      <c r="BA140">
        <v>148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 ca="1">Y140*Source!I64</f>
        <v>40.922578649999998</v>
      </c>
      <c r="CY140">
        <f>AD140</f>
        <v>52.12</v>
      </c>
      <c r="CZ140">
        <f>AH140</f>
        <v>8.5299999999999994</v>
      </c>
      <c r="DA140">
        <f>AL140</f>
        <v>6.11</v>
      </c>
      <c r="DB140">
        <f>ROUND((ROUND(AT140*CZ140,2)*1.15),2)</f>
        <v>820.77</v>
      </c>
      <c r="DC140">
        <f>ROUND((ROUND(AT140*AG140,2)*1.15),2)</f>
        <v>0</v>
      </c>
    </row>
    <row r="141" spans="1:107">
      <c r="A141">
        <f ca="1">ROW(Source!A64)</f>
        <v>64</v>
      </c>
      <c r="B141">
        <v>27906248</v>
      </c>
      <c r="C141">
        <v>27909043</v>
      </c>
      <c r="D141">
        <v>25412928</v>
      </c>
      <c r="E141">
        <v>1</v>
      </c>
      <c r="F141">
        <v>1</v>
      </c>
      <c r="G141">
        <v>1</v>
      </c>
      <c r="H141">
        <v>1</v>
      </c>
      <c r="I141" t="s">
        <v>601</v>
      </c>
      <c r="J141" t="s">
        <v>1069</v>
      </c>
      <c r="K141" t="s">
        <v>602</v>
      </c>
      <c r="L141">
        <v>1191</v>
      </c>
      <c r="N141">
        <v>1013</v>
      </c>
      <c r="O141" t="s">
        <v>600</v>
      </c>
      <c r="P141" t="s">
        <v>600</v>
      </c>
      <c r="Q141">
        <v>1</v>
      </c>
      <c r="W141">
        <v>0</v>
      </c>
      <c r="X141">
        <v>-1417349443</v>
      </c>
      <c r="Y141">
        <v>1.34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6.11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1069</v>
      </c>
      <c r="AT141">
        <v>1.34</v>
      </c>
      <c r="AU141" t="s">
        <v>1069</v>
      </c>
      <c r="AV141">
        <v>2</v>
      </c>
      <c r="AW141">
        <v>2</v>
      </c>
      <c r="AX141">
        <v>27909045</v>
      </c>
      <c r="AY141">
        <v>1</v>
      </c>
      <c r="AZ141">
        <v>2048</v>
      </c>
      <c r="BA141">
        <v>149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 ca="1">Y141*Source!I64</f>
        <v>0.56990200000000002</v>
      </c>
      <c r="CY141">
        <f>AD141</f>
        <v>0</v>
      </c>
      <c r="CZ141">
        <f>AH141</f>
        <v>0</v>
      </c>
      <c r="DA141">
        <f>AL141</f>
        <v>1</v>
      </c>
      <c r="DB141">
        <f>ROUND(ROUND(AT141*CZ141,2),2)</f>
        <v>0</v>
      </c>
      <c r="DC141">
        <f>ROUND(ROUND(AT141*AG141,2),2)</f>
        <v>0</v>
      </c>
    </row>
    <row r="142" spans="1:107">
      <c r="A142">
        <f ca="1">ROW(Source!A64)</f>
        <v>64</v>
      </c>
      <c r="B142">
        <v>27906248</v>
      </c>
      <c r="C142">
        <v>27909043</v>
      </c>
      <c r="D142">
        <v>25230445</v>
      </c>
      <c r="E142">
        <v>1</v>
      </c>
      <c r="F142">
        <v>1</v>
      </c>
      <c r="G142">
        <v>1</v>
      </c>
      <c r="H142">
        <v>2</v>
      </c>
      <c r="I142" t="s">
        <v>733</v>
      </c>
      <c r="J142" t="s">
        <v>734</v>
      </c>
      <c r="K142" t="s">
        <v>735</v>
      </c>
      <c r="L142">
        <v>1368</v>
      </c>
      <c r="N142">
        <v>1011</v>
      </c>
      <c r="O142" t="s">
        <v>606</v>
      </c>
      <c r="P142" t="s">
        <v>606</v>
      </c>
      <c r="Q142">
        <v>1</v>
      </c>
      <c r="W142">
        <v>0</v>
      </c>
      <c r="X142">
        <v>1225731627</v>
      </c>
      <c r="Y142">
        <v>2.5000000000000001E-2</v>
      </c>
      <c r="AA142">
        <v>0</v>
      </c>
      <c r="AB142">
        <v>549.84</v>
      </c>
      <c r="AC142">
        <v>10.06</v>
      </c>
      <c r="AD142">
        <v>0</v>
      </c>
      <c r="AE142">
        <v>0</v>
      </c>
      <c r="AF142">
        <v>89.99</v>
      </c>
      <c r="AG142">
        <v>10.06</v>
      </c>
      <c r="AH142">
        <v>0</v>
      </c>
      <c r="AI142">
        <v>1</v>
      </c>
      <c r="AJ142">
        <v>6.11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1069</v>
      </c>
      <c r="AT142">
        <v>0.02</v>
      </c>
      <c r="AU142" t="s">
        <v>1083</v>
      </c>
      <c r="AV142">
        <v>0</v>
      </c>
      <c r="AW142">
        <v>2</v>
      </c>
      <c r="AX142">
        <v>27909046</v>
      </c>
      <c r="AY142">
        <v>1</v>
      </c>
      <c r="AZ142">
        <v>0</v>
      </c>
      <c r="BA142">
        <v>150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 ca="1">Y142*Source!I64</f>
        <v>1.0632500000000001E-2</v>
      </c>
      <c r="CY142">
        <f>AB142</f>
        <v>549.84</v>
      </c>
      <c r="CZ142">
        <f>AF142</f>
        <v>89.99</v>
      </c>
      <c r="DA142">
        <f>AJ142</f>
        <v>6.11</v>
      </c>
      <c r="DB142">
        <f>ROUND((ROUND(AT142*CZ142,2)*1.25),2)</f>
        <v>2.25</v>
      </c>
      <c r="DC142">
        <f>ROUND((ROUND(AT142*AG142,2)*1.25),2)</f>
        <v>0.25</v>
      </c>
    </row>
    <row r="143" spans="1:107">
      <c r="A143">
        <f ca="1">ROW(Source!A64)</f>
        <v>64</v>
      </c>
      <c r="B143">
        <v>27906248</v>
      </c>
      <c r="C143">
        <v>27909043</v>
      </c>
      <c r="D143">
        <v>25230514</v>
      </c>
      <c r="E143">
        <v>1</v>
      </c>
      <c r="F143">
        <v>1</v>
      </c>
      <c r="G143">
        <v>1</v>
      </c>
      <c r="H143">
        <v>2</v>
      </c>
      <c r="I143" t="s">
        <v>658</v>
      </c>
      <c r="J143" t="s">
        <v>659</v>
      </c>
      <c r="K143" t="s">
        <v>660</v>
      </c>
      <c r="L143">
        <v>1368</v>
      </c>
      <c r="N143">
        <v>1011</v>
      </c>
      <c r="O143" t="s">
        <v>606</v>
      </c>
      <c r="P143" t="s">
        <v>606</v>
      </c>
      <c r="Q143">
        <v>1</v>
      </c>
      <c r="W143">
        <v>0</v>
      </c>
      <c r="X143">
        <v>1188625873</v>
      </c>
      <c r="Y143">
        <v>0.375</v>
      </c>
      <c r="AA143">
        <v>0</v>
      </c>
      <c r="AB143">
        <v>191</v>
      </c>
      <c r="AC143">
        <v>13.5</v>
      </c>
      <c r="AD143">
        <v>0</v>
      </c>
      <c r="AE143">
        <v>0</v>
      </c>
      <c r="AF143">
        <v>31.26</v>
      </c>
      <c r="AG143">
        <v>13.5</v>
      </c>
      <c r="AH143">
        <v>0</v>
      </c>
      <c r="AI143">
        <v>1</v>
      </c>
      <c r="AJ143">
        <v>6.11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1069</v>
      </c>
      <c r="AT143">
        <v>0.3</v>
      </c>
      <c r="AU143" t="s">
        <v>1083</v>
      </c>
      <c r="AV143">
        <v>0</v>
      </c>
      <c r="AW143">
        <v>2</v>
      </c>
      <c r="AX143">
        <v>27909047</v>
      </c>
      <c r="AY143">
        <v>1</v>
      </c>
      <c r="AZ143">
        <v>0</v>
      </c>
      <c r="BA143">
        <v>151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 ca="1">Y143*Source!I64</f>
        <v>0.1594875</v>
      </c>
      <c r="CY143">
        <f>AB143</f>
        <v>191</v>
      </c>
      <c r="CZ143">
        <f>AF143</f>
        <v>31.26</v>
      </c>
      <c r="DA143">
        <f>AJ143</f>
        <v>6.11</v>
      </c>
      <c r="DB143">
        <f>ROUND((ROUND(AT143*CZ143,2)*1.25),2)</f>
        <v>11.73</v>
      </c>
      <c r="DC143">
        <f>ROUND((ROUND(AT143*AG143,2)*1.25),2)</f>
        <v>5.0599999999999996</v>
      </c>
    </row>
    <row r="144" spans="1:107">
      <c r="A144">
        <f ca="1">ROW(Source!A64)</f>
        <v>64</v>
      </c>
      <c r="B144">
        <v>27906248</v>
      </c>
      <c r="C144">
        <v>27909043</v>
      </c>
      <c r="D144">
        <v>25230679</v>
      </c>
      <c r="E144">
        <v>1</v>
      </c>
      <c r="F144">
        <v>1</v>
      </c>
      <c r="G144">
        <v>1</v>
      </c>
      <c r="H144">
        <v>2</v>
      </c>
      <c r="I144" t="s">
        <v>736</v>
      </c>
      <c r="J144" t="s">
        <v>737</v>
      </c>
      <c r="K144" t="s">
        <v>738</v>
      </c>
      <c r="L144">
        <v>1368</v>
      </c>
      <c r="N144">
        <v>1011</v>
      </c>
      <c r="O144" t="s">
        <v>606</v>
      </c>
      <c r="P144" t="s">
        <v>606</v>
      </c>
      <c r="Q144">
        <v>1</v>
      </c>
      <c r="W144">
        <v>0</v>
      </c>
      <c r="X144">
        <v>983187852</v>
      </c>
      <c r="Y144">
        <v>1.2749999999999999</v>
      </c>
      <c r="AA144">
        <v>0</v>
      </c>
      <c r="AB144">
        <v>75.7</v>
      </c>
      <c r="AC144">
        <v>10.06</v>
      </c>
      <c r="AD144">
        <v>0</v>
      </c>
      <c r="AE144">
        <v>0</v>
      </c>
      <c r="AF144">
        <v>12.39</v>
      </c>
      <c r="AG144">
        <v>10.06</v>
      </c>
      <c r="AH144">
        <v>0</v>
      </c>
      <c r="AI144">
        <v>1</v>
      </c>
      <c r="AJ144">
        <v>6.11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1069</v>
      </c>
      <c r="AT144">
        <v>1.02</v>
      </c>
      <c r="AU144" t="s">
        <v>1083</v>
      </c>
      <c r="AV144">
        <v>0</v>
      </c>
      <c r="AW144">
        <v>2</v>
      </c>
      <c r="AX144">
        <v>27909048</v>
      </c>
      <c r="AY144">
        <v>1</v>
      </c>
      <c r="AZ144">
        <v>0</v>
      </c>
      <c r="BA144">
        <v>152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 ca="1">Y144*Source!I64</f>
        <v>0.54225749999999995</v>
      </c>
      <c r="CY144">
        <f>AB144</f>
        <v>75.7</v>
      </c>
      <c r="CZ144">
        <f>AF144</f>
        <v>12.39</v>
      </c>
      <c r="DA144">
        <f>AJ144</f>
        <v>6.11</v>
      </c>
      <c r="DB144">
        <f>ROUND((ROUND(AT144*CZ144,2)*1.25),2)</f>
        <v>15.8</v>
      </c>
      <c r="DC144">
        <f>ROUND((ROUND(AT144*AG144,2)*1.25),2)</f>
        <v>12.83</v>
      </c>
    </row>
    <row r="145" spans="1:107">
      <c r="A145">
        <f ca="1">ROW(Source!A64)</f>
        <v>64</v>
      </c>
      <c r="B145">
        <v>27906248</v>
      </c>
      <c r="C145">
        <v>27909043</v>
      </c>
      <c r="D145">
        <v>25149961</v>
      </c>
      <c r="E145">
        <v>1</v>
      </c>
      <c r="F145">
        <v>1</v>
      </c>
      <c r="G145">
        <v>1</v>
      </c>
      <c r="H145">
        <v>3</v>
      </c>
      <c r="I145" t="s">
        <v>728</v>
      </c>
      <c r="J145" t="s">
        <v>729</v>
      </c>
      <c r="K145" t="s">
        <v>730</v>
      </c>
      <c r="L145">
        <v>1339</v>
      </c>
      <c r="N145">
        <v>1007</v>
      </c>
      <c r="O145" t="s">
        <v>1325</v>
      </c>
      <c r="P145" t="s">
        <v>1325</v>
      </c>
      <c r="Q145">
        <v>1</v>
      </c>
      <c r="W145">
        <v>0</v>
      </c>
      <c r="X145">
        <v>-1660354250</v>
      </c>
      <c r="Y145">
        <v>0.74</v>
      </c>
      <c r="AA145">
        <v>14.91</v>
      </c>
      <c r="AB145">
        <v>0</v>
      </c>
      <c r="AC145">
        <v>0</v>
      </c>
      <c r="AD145">
        <v>0</v>
      </c>
      <c r="AE145">
        <v>2.44</v>
      </c>
      <c r="AF145">
        <v>0</v>
      </c>
      <c r="AG145">
        <v>0</v>
      </c>
      <c r="AH145">
        <v>0</v>
      </c>
      <c r="AI145">
        <v>6.11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1069</v>
      </c>
      <c r="AT145">
        <v>0.74</v>
      </c>
      <c r="AU145" t="s">
        <v>1069</v>
      </c>
      <c r="AV145">
        <v>0</v>
      </c>
      <c r="AW145">
        <v>2</v>
      </c>
      <c r="AX145">
        <v>27909049</v>
      </c>
      <c r="AY145">
        <v>1</v>
      </c>
      <c r="AZ145">
        <v>0</v>
      </c>
      <c r="BA145">
        <v>153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 ca="1">Y145*Source!I64</f>
        <v>0.314722</v>
      </c>
      <c r="CY145">
        <f>AA145</f>
        <v>14.91</v>
      </c>
      <c r="CZ145">
        <f>AE145</f>
        <v>2.44</v>
      </c>
      <c r="DA145">
        <f>AI145</f>
        <v>6.11</v>
      </c>
      <c r="DB145">
        <f>ROUND(ROUND(AT145*CZ145,2),2)</f>
        <v>1.81</v>
      </c>
      <c r="DC145">
        <f>ROUND(ROUND(AT145*AG145,2),2)</f>
        <v>0</v>
      </c>
    </row>
    <row r="146" spans="1:107">
      <c r="A146">
        <f ca="1">ROW(Source!A64)</f>
        <v>64</v>
      </c>
      <c r="B146">
        <v>27906248</v>
      </c>
      <c r="C146">
        <v>27909043</v>
      </c>
      <c r="D146">
        <v>25155968</v>
      </c>
      <c r="E146">
        <v>1</v>
      </c>
      <c r="F146">
        <v>1</v>
      </c>
      <c r="G146">
        <v>1</v>
      </c>
      <c r="H146">
        <v>3</v>
      </c>
      <c r="I146" t="s">
        <v>1241</v>
      </c>
      <c r="J146" t="s">
        <v>1243</v>
      </c>
      <c r="K146" t="s">
        <v>1242</v>
      </c>
      <c r="L146">
        <v>1348</v>
      </c>
      <c r="N146">
        <v>1009</v>
      </c>
      <c r="O146" t="s">
        <v>1094</v>
      </c>
      <c r="P146" t="s">
        <v>1094</v>
      </c>
      <c r="Q146">
        <v>1000</v>
      </c>
      <c r="W146">
        <v>0</v>
      </c>
      <c r="X146">
        <v>-2099882780</v>
      </c>
      <c r="Y146">
        <v>1.23</v>
      </c>
      <c r="AA146">
        <v>6801.1</v>
      </c>
      <c r="AB146">
        <v>0</v>
      </c>
      <c r="AC146">
        <v>0</v>
      </c>
      <c r="AD146">
        <v>0</v>
      </c>
      <c r="AE146">
        <v>1113.1099999999999</v>
      </c>
      <c r="AF146">
        <v>0</v>
      </c>
      <c r="AG146">
        <v>0</v>
      </c>
      <c r="AH146">
        <v>0</v>
      </c>
      <c r="AI146">
        <v>6.11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1069</v>
      </c>
      <c r="AT146">
        <v>1.23</v>
      </c>
      <c r="AU146" t="s">
        <v>1069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1069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 ca="1">Y146*Source!I64</f>
        <v>0.523119</v>
      </c>
      <c r="CY146">
        <f>AA146</f>
        <v>6801.1</v>
      </c>
      <c r="CZ146">
        <f>AE146</f>
        <v>1113.1099999999999</v>
      </c>
      <c r="DA146">
        <f>AI146</f>
        <v>6.11</v>
      </c>
      <c r="DB146">
        <f>ROUND(ROUND(AT146*CZ146,2),2)</f>
        <v>1369.13</v>
      </c>
      <c r="DC146">
        <f>ROUND(ROUND(AT146*AG146,2),2)</f>
        <v>0</v>
      </c>
    </row>
    <row r="147" spans="1:107">
      <c r="A147">
        <f ca="1">ROW(Source!A64)</f>
        <v>64</v>
      </c>
      <c r="B147">
        <v>27906248</v>
      </c>
      <c r="C147">
        <v>27909043</v>
      </c>
      <c r="D147">
        <v>25185864</v>
      </c>
      <c r="E147">
        <v>1</v>
      </c>
      <c r="F147">
        <v>1</v>
      </c>
      <c r="G147">
        <v>1</v>
      </c>
      <c r="H147">
        <v>3</v>
      </c>
      <c r="I147" t="s">
        <v>1218</v>
      </c>
      <c r="J147" t="s">
        <v>1221</v>
      </c>
      <c r="K147" t="s">
        <v>1219</v>
      </c>
      <c r="L147">
        <v>1296</v>
      </c>
      <c r="N147">
        <v>1002</v>
      </c>
      <c r="O147" t="s">
        <v>1220</v>
      </c>
      <c r="P147" t="s">
        <v>1220</v>
      </c>
      <c r="Q147">
        <v>1</v>
      </c>
      <c r="W147">
        <v>0</v>
      </c>
      <c r="X147">
        <v>-972933126</v>
      </c>
      <c r="Y147">
        <v>13</v>
      </c>
      <c r="AA147">
        <v>55.85</v>
      </c>
      <c r="AB147">
        <v>0</v>
      </c>
      <c r="AC147">
        <v>0</v>
      </c>
      <c r="AD147">
        <v>0</v>
      </c>
      <c r="AE147">
        <v>9.14</v>
      </c>
      <c r="AF147">
        <v>0</v>
      </c>
      <c r="AG147">
        <v>0</v>
      </c>
      <c r="AH147">
        <v>0</v>
      </c>
      <c r="AI147">
        <v>6.11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1069</v>
      </c>
      <c r="AT147">
        <v>13</v>
      </c>
      <c r="AU147" t="s">
        <v>1069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1069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 ca="1">Y147*Source!I64</f>
        <v>5.5289000000000001</v>
      </c>
      <c r="CY147">
        <f>AA147</f>
        <v>55.85</v>
      </c>
      <c r="CZ147">
        <f>AE147</f>
        <v>9.14</v>
      </c>
      <c r="DA147">
        <f>AI147</f>
        <v>6.11</v>
      </c>
      <c r="DB147">
        <f>ROUND(ROUND(AT147*CZ147,2),2)</f>
        <v>118.82</v>
      </c>
      <c r="DC147">
        <f>ROUND(ROUND(AT147*AG147,2),2)</f>
        <v>0</v>
      </c>
    </row>
    <row r="148" spans="1:107">
      <c r="A148">
        <f ca="1">ROW(Source!A67)</f>
        <v>67</v>
      </c>
      <c r="B148">
        <v>27906248</v>
      </c>
      <c r="C148">
        <v>27909054</v>
      </c>
      <c r="D148">
        <v>25413300</v>
      </c>
      <c r="E148">
        <v>1</v>
      </c>
      <c r="F148">
        <v>1</v>
      </c>
      <c r="G148">
        <v>1</v>
      </c>
      <c r="H148">
        <v>1</v>
      </c>
      <c r="I148" t="s">
        <v>610</v>
      </c>
      <c r="J148" t="s">
        <v>1069</v>
      </c>
      <c r="K148" t="s">
        <v>611</v>
      </c>
      <c r="L148">
        <v>1191</v>
      </c>
      <c r="N148">
        <v>1013</v>
      </c>
      <c r="O148" t="s">
        <v>600</v>
      </c>
      <c r="P148" t="s">
        <v>600</v>
      </c>
      <c r="Q148">
        <v>1</v>
      </c>
      <c r="W148">
        <v>0</v>
      </c>
      <c r="X148">
        <v>-400197608</v>
      </c>
      <c r="Y148">
        <v>189.06</v>
      </c>
      <c r="AA148">
        <v>0</v>
      </c>
      <c r="AB148">
        <v>0</v>
      </c>
      <c r="AC148">
        <v>0</v>
      </c>
      <c r="AD148">
        <v>52.12</v>
      </c>
      <c r="AE148">
        <v>0</v>
      </c>
      <c r="AF148">
        <v>0</v>
      </c>
      <c r="AG148">
        <v>0</v>
      </c>
      <c r="AH148">
        <v>8.5299999999999994</v>
      </c>
      <c r="AI148">
        <v>1</v>
      </c>
      <c r="AJ148">
        <v>1</v>
      </c>
      <c r="AK148">
        <v>1</v>
      </c>
      <c r="AL148">
        <v>6.11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1069</v>
      </c>
      <c r="AT148">
        <v>8.2200000000000006</v>
      </c>
      <c r="AU148" t="s">
        <v>1236</v>
      </c>
      <c r="AV148">
        <v>1</v>
      </c>
      <c r="AW148">
        <v>2</v>
      </c>
      <c r="AX148">
        <v>27909055</v>
      </c>
      <c r="AY148">
        <v>1</v>
      </c>
      <c r="AZ148">
        <v>0</v>
      </c>
      <c r="BA148">
        <v>156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 ca="1">Y148*Source!I67</f>
        <v>80.407218</v>
      </c>
      <c r="CY148">
        <f>AD148</f>
        <v>52.12</v>
      </c>
      <c r="CZ148">
        <f>AH148</f>
        <v>8.5299999999999994</v>
      </c>
      <c r="DA148">
        <f>AL148</f>
        <v>6.11</v>
      </c>
      <c r="DB148">
        <f>ROUND((ROUND(AT148*CZ148,2)*1.15*20),2)</f>
        <v>1612.76</v>
      </c>
      <c r="DC148">
        <f>ROUND((ROUND(AT148*AG148,2)*1.15*20),2)</f>
        <v>0</v>
      </c>
    </row>
    <row r="149" spans="1:107">
      <c r="A149">
        <f ca="1">ROW(Source!A67)</f>
        <v>67</v>
      </c>
      <c r="B149">
        <v>27906248</v>
      </c>
      <c r="C149">
        <v>27909054</v>
      </c>
      <c r="D149">
        <v>25412928</v>
      </c>
      <c r="E149">
        <v>1</v>
      </c>
      <c r="F149">
        <v>1</v>
      </c>
      <c r="G149">
        <v>1</v>
      </c>
      <c r="H149">
        <v>1</v>
      </c>
      <c r="I149" t="s">
        <v>601</v>
      </c>
      <c r="J149" t="s">
        <v>1069</v>
      </c>
      <c r="K149" t="s">
        <v>602</v>
      </c>
      <c r="L149">
        <v>1191</v>
      </c>
      <c r="N149">
        <v>1013</v>
      </c>
      <c r="O149" t="s">
        <v>600</v>
      </c>
      <c r="P149" t="s">
        <v>600</v>
      </c>
      <c r="Q149">
        <v>1</v>
      </c>
      <c r="W149">
        <v>0</v>
      </c>
      <c r="X149">
        <v>-1417349443</v>
      </c>
      <c r="Y149">
        <v>0.13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6.11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1069</v>
      </c>
      <c r="AT149">
        <v>0.13</v>
      </c>
      <c r="AU149" t="s">
        <v>1069</v>
      </c>
      <c r="AV149">
        <v>2</v>
      </c>
      <c r="AW149">
        <v>2</v>
      </c>
      <c r="AX149">
        <v>27909056</v>
      </c>
      <c r="AY149">
        <v>1</v>
      </c>
      <c r="AZ149">
        <v>2048</v>
      </c>
      <c r="BA149">
        <v>157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 ca="1">Y149*Source!I67</f>
        <v>5.5289000000000005E-2</v>
      </c>
      <c r="CY149">
        <f>AD149</f>
        <v>0</v>
      </c>
      <c r="CZ149">
        <f>AH149</f>
        <v>0</v>
      </c>
      <c r="DA149">
        <f>AL149</f>
        <v>1</v>
      </c>
      <c r="DB149">
        <f>ROUND(ROUND(AT149*CZ149,2),2)</f>
        <v>0</v>
      </c>
      <c r="DC149">
        <f>ROUND(ROUND(AT149*AG149,2),2)</f>
        <v>0</v>
      </c>
    </row>
    <row r="150" spans="1:107">
      <c r="A150">
        <f ca="1">ROW(Source!A67)</f>
        <v>67</v>
      </c>
      <c r="B150">
        <v>27906248</v>
      </c>
      <c r="C150">
        <v>27909054</v>
      </c>
      <c r="D150">
        <v>25230445</v>
      </c>
      <c r="E150">
        <v>1</v>
      </c>
      <c r="F150">
        <v>1</v>
      </c>
      <c r="G150">
        <v>1</v>
      </c>
      <c r="H150">
        <v>2</v>
      </c>
      <c r="I150" t="s">
        <v>733</v>
      </c>
      <c r="J150" t="s">
        <v>734</v>
      </c>
      <c r="K150" t="s">
        <v>735</v>
      </c>
      <c r="L150">
        <v>1368</v>
      </c>
      <c r="N150">
        <v>1011</v>
      </c>
      <c r="O150" t="s">
        <v>606</v>
      </c>
      <c r="P150" t="s">
        <v>606</v>
      </c>
      <c r="Q150">
        <v>1</v>
      </c>
      <c r="W150">
        <v>0</v>
      </c>
      <c r="X150">
        <v>1225731627</v>
      </c>
      <c r="Y150">
        <v>0.05</v>
      </c>
      <c r="AA150">
        <v>0</v>
      </c>
      <c r="AB150">
        <v>549.84</v>
      </c>
      <c r="AC150">
        <v>10.06</v>
      </c>
      <c r="AD150">
        <v>0</v>
      </c>
      <c r="AE150">
        <v>0</v>
      </c>
      <c r="AF150">
        <v>89.99</v>
      </c>
      <c r="AG150">
        <v>10.06</v>
      </c>
      <c r="AH150">
        <v>0</v>
      </c>
      <c r="AI150">
        <v>1</v>
      </c>
      <c r="AJ150">
        <v>6.11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1069</v>
      </c>
      <c r="AT150">
        <v>2E-3</v>
      </c>
      <c r="AU150" t="s">
        <v>1235</v>
      </c>
      <c r="AV150">
        <v>0</v>
      </c>
      <c r="AW150">
        <v>2</v>
      </c>
      <c r="AX150">
        <v>27909057</v>
      </c>
      <c r="AY150">
        <v>1</v>
      </c>
      <c r="AZ150">
        <v>0</v>
      </c>
      <c r="BA150">
        <v>158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 ca="1">Y150*Source!I67</f>
        <v>2.1265000000000003E-2</v>
      </c>
      <c r="CY150">
        <f>AB150</f>
        <v>549.84</v>
      </c>
      <c r="CZ150">
        <f>AF150</f>
        <v>89.99</v>
      </c>
      <c r="DA150">
        <f>AJ150</f>
        <v>6.11</v>
      </c>
      <c r="DB150">
        <f>ROUND((ROUND(AT150*CZ150,2)*1.25*20),2)</f>
        <v>4.5</v>
      </c>
      <c r="DC150">
        <f>ROUND((ROUND(AT150*AG150,2)*1.25*20),2)</f>
        <v>0.5</v>
      </c>
    </row>
    <row r="151" spans="1:107">
      <c r="A151">
        <f ca="1">ROW(Source!A67)</f>
        <v>67</v>
      </c>
      <c r="B151">
        <v>27906248</v>
      </c>
      <c r="C151">
        <v>27909054</v>
      </c>
      <c r="D151">
        <v>25230514</v>
      </c>
      <c r="E151">
        <v>1</v>
      </c>
      <c r="F151">
        <v>1</v>
      </c>
      <c r="G151">
        <v>1</v>
      </c>
      <c r="H151">
        <v>2</v>
      </c>
      <c r="I151" t="s">
        <v>658</v>
      </c>
      <c r="J151" t="s">
        <v>659</v>
      </c>
      <c r="K151" t="s">
        <v>660</v>
      </c>
      <c r="L151">
        <v>1368</v>
      </c>
      <c r="N151">
        <v>1011</v>
      </c>
      <c r="O151" t="s">
        <v>606</v>
      </c>
      <c r="P151" t="s">
        <v>606</v>
      </c>
      <c r="Q151">
        <v>1</v>
      </c>
      <c r="W151">
        <v>0</v>
      </c>
      <c r="X151">
        <v>1188625873</v>
      </c>
      <c r="Y151">
        <v>0.75</v>
      </c>
      <c r="AA151">
        <v>0</v>
      </c>
      <c r="AB151">
        <v>191</v>
      </c>
      <c r="AC151">
        <v>13.5</v>
      </c>
      <c r="AD151">
        <v>0</v>
      </c>
      <c r="AE151">
        <v>0</v>
      </c>
      <c r="AF151">
        <v>31.26</v>
      </c>
      <c r="AG151">
        <v>13.5</v>
      </c>
      <c r="AH151">
        <v>0</v>
      </c>
      <c r="AI151">
        <v>1</v>
      </c>
      <c r="AJ151">
        <v>6.11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1069</v>
      </c>
      <c r="AT151">
        <v>0.03</v>
      </c>
      <c r="AU151" t="s">
        <v>1235</v>
      </c>
      <c r="AV151">
        <v>0</v>
      </c>
      <c r="AW151">
        <v>2</v>
      </c>
      <c r="AX151">
        <v>27909058</v>
      </c>
      <c r="AY151">
        <v>1</v>
      </c>
      <c r="AZ151">
        <v>0</v>
      </c>
      <c r="BA151">
        <v>159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 ca="1">Y151*Source!I67</f>
        <v>0.31897500000000001</v>
      </c>
      <c r="CY151">
        <f>AB151</f>
        <v>191</v>
      </c>
      <c r="CZ151">
        <f>AF151</f>
        <v>31.26</v>
      </c>
      <c r="DA151">
        <f>AJ151</f>
        <v>6.11</v>
      </c>
      <c r="DB151">
        <f>ROUND((ROUND(AT151*CZ151,2)*1.25*20),2)</f>
        <v>23.5</v>
      </c>
      <c r="DC151">
        <f>ROUND((ROUND(AT151*AG151,2)*1.25*20),2)</f>
        <v>10.25</v>
      </c>
    </row>
    <row r="152" spans="1:107">
      <c r="A152">
        <f ca="1">ROW(Source!A67)</f>
        <v>67</v>
      </c>
      <c r="B152">
        <v>27906248</v>
      </c>
      <c r="C152">
        <v>27909054</v>
      </c>
      <c r="D152">
        <v>25230679</v>
      </c>
      <c r="E152">
        <v>1</v>
      </c>
      <c r="F152">
        <v>1</v>
      </c>
      <c r="G152">
        <v>1</v>
      </c>
      <c r="H152">
        <v>2</v>
      </c>
      <c r="I152" t="s">
        <v>736</v>
      </c>
      <c r="J152" t="s">
        <v>737</v>
      </c>
      <c r="K152" t="s">
        <v>738</v>
      </c>
      <c r="L152">
        <v>1368</v>
      </c>
      <c r="N152">
        <v>1011</v>
      </c>
      <c r="O152" t="s">
        <v>606</v>
      </c>
      <c r="P152" t="s">
        <v>606</v>
      </c>
      <c r="Q152">
        <v>1</v>
      </c>
      <c r="W152">
        <v>0</v>
      </c>
      <c r="X152">
        <v>983187852</v>
      </c>
      <c r="Y152">
        <v>2.5</v>
      </c>
      <c r="AA152">
        <v>0</v>
      </c>
      <c r="AB152">
        <v>75.7</v>
      </c>
      <c r="AC152">
        <v>10.06</v>
      </c>
      <c r="AD152">
        <v>0</v>
      </c>
      <c r="AE152">
        <v>0</v>
      </c>
      <c r="AF152">
        <v>12.39</v>
      </c>
      <c r="AG152">
        <v>10.06</v>
      </c>
      <c r="AH152">
        <v>0</v>
      </c>
      <c r="AI152">
        <v>1</v>
      </c>
      <c r="AJ152">
        <v>6.11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1069</v>
      </c>
      <c r="AT152">
        <v>0.1</v>
      </c>
      <c r="AU152" t="s">
        <v>1235</v>
      </c>
      <c r="AV152">
        <v>0</v>
      </c>
      <c r="AW152">
        <v>2</v>
      </c>
      <c r="AX152">
        <v>27909059</v>
      </c>
      <c r="AY152">
        <v>1</v>
      </c>
      <c r="AZ152">
        <v>0</v>
      </c>
      <c r="BA152">
        <v>160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 ca="1">Y152*Source!I67</f>
        <v>1.06325</v>
      </c>
      <c r="CY152">
        <f>AB152</f>
        <v>75.7</v>
      </c>
      <c r="CZ152">
        <f>AF152</f>
        <v>12.39</v>
      </c>
      <c r="DA152">
        <f>AJ152</f>
        <v>6.11</v>
      </c>
      <c r="DB152">
        <f>ROUND((ROUND(AT152*CZ152,2)*1.25*20),2)</f>
        <v>31</v>
      </c>
      <c r="DC152">
        <f>ROUND((ROUND(AT152*AG152,2)*1.25*20),2)</f>
        <v>25.25</v>
      </c>
    </row>
    <row r="153" spans="1:107">
      <c r="A153">
        <f ca="1">ROW(Source!A67)</f>
        <v>67</v>
      </c>
      <c r="B153">
        <v>27906248</v>
      </c>
      <c r="C153">
        <v>27909054</v>
      </c>
      <c r="D153">
        <v>25149961</v>
      </c>
      <c r="E153">
        <v>1</v>
      </c>
      <c r="F153">
        <v>1</v>
      </c>
      <c r="G153">
        <v>1</v>
      </c>
      <c r="H153">
        <v>3</v>
      </c>
      <c r="I153" t="s">
        <v>728</v>
      </c>
      <c r="J153" t="s">
        <v>729</v>
      </c>
      <c r="K153" t="s">
        <v>730</v>
      </c>
      <c r="L153">
        <v>1339</v>
      </c>
      <c r="N153">
        <v>1007</v>
      </c>
      <c r="O153" t="s">
        <v>1325</v>
      </c>
      <c r="P153" t="s">
        <v>1325</v>
      </c>
      <c r="Q153">
        <v>1</v>
      </c>
      <c r="W153">
        <v>0</v>
      </c>
      <c r="X153">
        <v>-1660354250</v>
      </c>
      <c r="Y153">
        <v>1.48</v>
      </c>
      <c r="AA153">
        <v>14.91</v>
      </c>
      <c r="AB153">
        <v>0</v>
      </c>
      <c r="AC153">
        <v>0</v>
      </c>
      <c r="AD153">
        <v>0</v>
      </c>
      <c r="AE153">
        <v>2.44</v>
      </c>
      <c r="AF153">
        <v>0</v>
      </c>
      <c r="AG153">
        <v>0</v>
      </c>
      <c r="AH153">
        <v>0</v>
      </c>
      <c r="AI153">
        <v>6.11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1069</v>
      </c>
      <c r="AT153">
        <v>7.3999999999999996E-2</v>
      </c>
      <c r="AU153" t="s">
        <v>1234</v>
      </c>
      <c r="AV153">
        <v>0</v>
      </c>
      <c r="AW153">
        <v>2</v>
      </c>
      <c r="AX153">
        <v>27909060</v>
      </c>
      <c r="AY153">
        <v>1</v>
      </c>
      <c r="AZ153">
        <v>0</v>
      </c>
      <c r="BA153">
        <v>161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 ca="1">Y153*Source!I67</f>
        <v>0.629444</v>
      </c>
      <c r="CY153">
        <f>AA153</f>
        <v>14.91</v>
      </c>
      <c r="CZ153">
        <f>AE153</f>
        <v>2.44</v>
      </c>
      <c r="DA153">
        <f>AI153</f>
        <v>6.11</v>
      </c>
      <c r="DB153">
        <f>ROUND((ROUND(AT153*CZ153,2)*20),2)</f>
        <v>3.6</v>
      </c>
      <c r="DC153">
        <f>ROUND((ROUND(AT153*AG153,2)*20),2)</f>
        <v>0</v>
      </c>
    </row>
    <row r="154" spans="1:107">
      <c r="A154">
        <f ca="1">ROW(Source!A67)</f>
        <v>67</v>
      </c>
      <c r="B154">
        <v>27906248</v>
      </c>
      <c r="C154">
        <v>27909054</v>
      </c>
      <c r="D154">
        <v>25155968</v>
      </c>
      <c r="E154">
        <v>1</v>
      </c>
      <c r="F154">
        <v>1</v>
      </c>
      <c r="G154">
        <v>1</v>
      </c>
      <c r="H154">
        <v>3</v>
      </c>
      <c r="I154" t="s">
        <v>1241</v>
      </c>
      <c r="J154" t="s">
        <v>1243</v>
      </c>
      <c r="K154" t="s">
        <v>1242</v>
      </c>
      <c r="L154">
        <v>1348</v>
      </c>
      <c r="N154">
        <v>1009</v>
      </c>
      <c r="O154" t="s">
        <v>1094</v>
      </c>
      <c r="P154" t="s">
        <v>1094</v>
      </c>
      <c r="Q154">
        <v>1000</v>
      </c>
      <c r="W154">
        <v>0</v>
      </c>
      <c r="X154">
        <v>-2099882780</v>
      </c>
      <c r="Y154">
        <v>24.6</v>
      </c>
      <c r="AA154">
        <v>6801.1</v>
      </c>
      <c r="AB154">
        <v>0</v>
      </c>
      <c r="AC154">
        <v>0</v>
      </c>
      <c r="AD154">
        <v>0</v>
      </c>
      <c r="AE154">
        <v>1113.1099999999999</v>
      </c>
      <c r="AF154">
        <v>0</v>
      </c>
      <c r="AG154">
        <v>0</v>
      </c>
      <c r="AH154">
        <v>0</v>
      </c>
      <c r="AI154">
        <v>6.11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1</v>
      </c>
      <c r="AQ154">
        <v>0</v>
      </c>
      <c r="AR154">
        <v>0</v>
      </c>
      <c r="AS154" t="s">
        <v>1069</v>
      </c>
      <c r="AT154">
        <v>1.23</v>
      </c>
      <c r="AU154" t="s">
        <v>1234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1069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 ca="1">Y154*Source!I67</f>
        <v>10.462380000000001</v>
      </c>
      <c r="CY154">
        <f>AA154</f>
        <v>6801.1</v>
      </c>
      <c r="CZ154">
        <f>AE154</f>
        <v>1113.1099999999999</v>
      </c>
      <c r="DA154">
        <f>AI154</f>
        <v>6.11</v>
      </c>
      <c r="DB154">
        <f>ROUND((ROUND(AT154*CZ154,2)*20),2)</f>
        <v>27382.6</v>
      </c>
      <c r="DC154">
        <f>ROUND((ROUND(AT154*AG154,2)*20),2)</f>
        <v>0</v>
      </c>
    </row>
    <row r="155" spans="1:107">
      <c r="A155">
        <f ca="1">ROW(Source!A69)</f>
        <v>69</v>
      </c>
      <c r="B155">
        <v>27906248</v>
      </c>
      <c r="C155">
        <v>27906871</v>
      </c>
      <c r="D155">
        <v>25419089</v>
      </c>
      <c r="E155">
        <v>1</v>
      </c>
      <c r="F155">
        <v>1</v>
      </c>
      <c r="G155">
        <v>1</v>
      </c>
      <c r="H155">
        <v>1</v>
      </c>
      <c r="I155" t="s">
        <v>689</v>
      </c>
      <c r="J155" t="s">
        <v>1069</v>
      </c>
      <c r="K155" t="s">
        <v>690</v>
      </c>
      <c r="L155">
        <v>1191</v>
      </c>
      <c r="N155">
        <v>1013</v>
      </c>
      <c r="O155" t="s">
        <v>600</v>
      </c>
      <c r="P155" t="s">
        <v>600</v>
      </c>
      <c r="Q155">
        <v>1</v>
      </c>
      <c r="W155">
        <v>0</v>
      </c>
      <c r="X155">
        <v>1069510174</v>
      </c>
      <c r="Y155">
        <v>9.3149999999999995</v>
      </c>
      <c r="AA155">
        <v>0</v>
      </c>
      <c r="AB155">
        <v>0</v>
      </c>
      <c r="AC155">
        <v>0</v>
      </c>
      <c r="AD155">
        <v>58.78</v>
      </c>
      <c r="AE155">
        <v>0</v>
      </c>
      <c r="AF155">
        <v>0</v>
      </c>
      <c r="AG155">
        <v>0</v>
      </c>
      <c r="AH155">
        <v>9.6199999999999992</v>
      </c>
      <c r="AI155">
        <v>1</v>
      </c>
      <c r="AJ155">
        <v>1</v>
      </c>
      <c r="AK155">
        <v>1</v>
      </c>
      <c r="AL155">
        <v>6.11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1069</v>
      </c>
      <c r="AT155">
        <v>8.1</v>
      </c>
      <c r="AU155" t="s">
        <v>1084</v>
      </c>
      <c r="AV155">
        <v>1</v>
      </c>
      <c r="AW155">
        <v>2</v>
      </c>
      <c r="AX155">
        <v>27906879</v>
      </c>
      <c r="AY155">
        <v>1</v>
      </c>
      <c r="AZ155">
        <v>0</v>
      </c>
      <c r="BA155">
        <v>163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 ca="1">Y155*Source!I69</f>
        <v>61.758449999999996</v>
      </c>
      <c r="CY155">
        <f>AD155</f>
        <v>58.78</v>
      </c>
      <c r="CZ155">
        <f>AH155</f>
        <v>9.6199999999999992</v>
      </c>
      <c r="DA155">
        <f>AL155</f>
        <v>6.11</v>
      </c>
      <c r="DB155">
        <f>ROUND((ROUND(AT155*CZ155,2)*1.15),2)</f>
        <v>89.61</v>
      </c>
      <c r="DC155">
        <f>ROUND((ROUND(AT155*AG155,2)*1.15),2)</f>
        <v>0</v>
      </c>
    </row>
    <row r="156" spans="1:107">
      <c r="A156">
        <f ca="1">ROW(Source!A69)</f>
        <v>69</v>
      </c>
      <c r="B156">
        <v>27906248</v>
      </c>
      <c r="C156">
        <v>27906871</v>
      </c>
      <c r="D156">
        <v>25412928</v>
      </c>
      <c r="E156">
        <v>1</v>
      </c>
      <c r="F156">
        <v>1</v>
      </c>
      <c r="G156">
        <v>1</v>
      </c>
      <c r="H156">
        <v>1</v>
      </c>
      <c r="I156" t="s">
        <v>601</v>
      </c>
      <c r="J156" t="s">
        <v>1069</v>
      </c>
      <c r="K156" t="s">
        <v>602</v>
      </c>
      <c r="L156">
        <v>1191</v>
      </c>
      <c r="N156">
        <v>1013</v>
      </c>
      <c r="O156" t="s">
        <v>600</v>
      </c>
      <c r="P156" t="s">
        <v>600</v>
      </c>
      <c r="Q156">
        <v>1</v>
      </c>
      <c r="W156">
        <v>0</v>
      </c>
      <c r="X156">
        <v>-1417349443</v>
      </c>
      <c r="Y156">
        <v>0.02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6.11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1069</v>
      </c>
      <c r="AT156">
        <v>0.02</v>
      </c>
      <c r="AU156" t="s">
        <v>1069</v>
      </c>
      <c r="AV156">
        <v>2</v>
      </c>
      <c r="AW156">
        <v>2</v>
      </c>
      <c r="AX156">
        <v>27906880</v>
      </c>
      <c r="AY156">
        <v>1</v>
      </c>
      <c r="AZ156">
        <v>2048</v>
      </c>
      <c r="BA156">
        <v>164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 ca="1">Y156*Source!I69</f>
        <v>0.1326</v>
      </c>
      <c r="CY156">
        <f>AD156</f>
        <v>0</v>
      </c>
      <c r="CZ156">
        <f>AH156</f>
        <v>0</v>
      </c>
      <c r="DA156">
        <f>AL156</f>
        <v>1</v>
      </c>
      <c r="DB156">
        <f>ROUND(ROUND(AT156*CZ156,2),2)</f>
        <v>0</v>
      </c>
      <c r="DC156">
        <f>ROUND(ROUND(AT156*AG156,2),2)</f>
        <v>0</v>
      </c>
    </row>
    <row r="157" spans="1:107">
      <c r="A157">
        <f ca="1">ROW(Source!A69)</f>
        <v>69</v>
      </c>
      <c r="B157">
        <v>27906248</v>
      </c>
      <c r="C157">
        <v>27906871</v>
      </c>
      <c r="D157">
        <v>25230514</v>
      </c>
      <c r="E157">
        <v>1</v>
      </c>
      <c r="F157">
        <v>1</v>
      </c>
      <c r="G157">
        <v>1</v>
      </c>
      <c r="H157">
        <v>2</v>
      </c>
      <c r="I157" t="s">
        <v>658</v>
      </c>
      <c r="J157" t="s">
        <v>659</v>
      </c>
      <c r="K157" t="s">
        <v>660</v>
      </c>
      <c r="L157">
        <v>1368</v>
      </c>
      <c r="N157">
        <v>1011</v>
      </c>
      <c r="O157" t="s">
        <v>606</v>
      </c>
      <c r="P157" t="s">
        <v>606</v>
      </c>
      <c r="Q157">
        <v>1</v>
      </c>
      <c r="W157">
        <v>0</v>
      </c>
      <c r="X157">
        <v>1188625873</v>
      </c>
      <c r="Y157">
        <v>1.2500000000000001E-2</v>
      </c>
      <c r="AA157">
        <v>0</v>
      </c>
      <c r="AB157">
        <v>191</v>
      </c>
      <c r="AC157">
        <v>13.5</v>
      </c>
      <c r="AD157">
        <v>0</v>
      </c>
      <c r="AE157">
        <v>0</v>
      </c>
      <c r="AF157">
        <v>31.26</v>
      </c>
      <c r="AG157">
        <v>13.5</v>
      </c>
      <c r="AH157">
        <v>0</v>
      </c>
      <c r="AI157">
        <v>1</v>
      </c>
      <c r="AJ157">
        <v>6.11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1069</v>
      </c>
      <c r="AT157">
        <v>0.01</v>
      </c>
      <c r="AU157" t="s">
        <v>1083</v>
      </c>
      <c r="AV157">
        <v>0</v>
      </c>
      <c r="AW157">
        <v>2</v>
      </c>
      <c r="AX157">
        <v>27906881</v>
      </c>
      <c r="AY157">
        <v>1</v>
      </c>
      <c r="AZ157">
        <v>0</v>
      </c>
      <c r="BA157">
        <v>165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 ca="1">Y157*Source!I69</f>
        <v>8.2875000000000004E-2</v>
      </c>
      <c r="CY157">
        <f>AB157</f>
        <v>191</v>
      </c>
      <c r="CZ157">
        <f>AF157</f>
        <v>31.26</v>
      </c>
      <c r="DA157">
        <f>AJ157</f>
        <v>6.11</v>
      </c>
      <c r="DB157">
        <f>ROUND((ROUND(AT157*CZ157,2)*1.25),2)</f>
        <v>0.39</v>
      </c>
      <c r="DC157">
        <f>ROUND((ROUND(AT157*AG157,2)*1.25),2)</f>
        <v>0.18</v>
      </c>
    </row>
    <row r="158" spans="1:107">
      <c r="A158">
        <f ca="1">ROW(Source!A69)</f>
        <v>69</v>
      </c>
      <c r="B158">
        <v>27906248</v>
      </c>
      <c r="C158">
        <v>27906871</v>
      </c>
      <c r="D158">
        <v>25231607</v>
      </c>
      <c r="E158">
        <v>1</v>
      </c>
      <c r="F158">
        <v>1</v>
      </c>
      <c r="G158">
        <v>1</v>
      </c>
      <c r="H158">
        <v>2</v>
      </c>
      <c r="I158" t="s">
        <v>603</v>
      </c>
      <c r="J158" t="s">
        <v>604</v>
      </c>
      <c r="K158" t="s">
        <v>605</v>
      </c>
      <c r="L158">
        <v>1368</v>
      </c>
      <c r="N158">
        <v>1011</v>
      </c>
      <c r="O158" t="s">
        <v>606</v>
      </c>
      <c r="P158" t="s">
        <v>606</v>
      </c>
      <c r="Q158">
        <v>1</v>
      </c>
      <c r="W158">
        <v>0</v>
      </c>
      <c r="X158">
        <v>1372534845</v>
      </c>
      <c r="Y158">
        <v>1.2500000000000001E-2</v>
      </c>
      <c r="AA158">
        <v>0</v>
      </c>
      <c r="AB158">
        <v>401.49</v>
      </c>
      <c r="AC158">
        <v>11.6</v>
      </c>
      <c r="AD158">
        <v>0</v>
      </c>
      <c r="AE158">
        <v>0</v>
      </c>
      <c r="AF158">
        <v>65.709999999999994</v>
      </c>
      <c r="AG158">
        <v>11.6</v>
      </c>
      <c r="AH158">
        <v>0</v>
      </c>
      <c r="AI158">
        <v>1</v>
      </c>
      <c r="AJ158">
        <v>6.11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1069</v>
      </c>
      <c r="AT158">
        <v>0.01</v>
      </c>
      <c r="AU158" t="s">
        <v>1083</v>
      </c>
      <c r="AV158">
        <v>0</v>
      </c>
      <c r="AW158">
        <v>2</v>
      </c>
      <c r="AX158">
        <v>27906882</v>
      </c>
      <c r="AY158">
        <v>1</v>
      </c>
      <c r="AZ158">
        <v>0</v>
      </c>
      <c r="BA158">
        <v>166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 ca="1">Y158*Source!I69</f>
        <v>8.2875000000000004E-2</v>
      </c>
      <c r="CY158">
        <f>AB158</f>
        <v>401.49</v>
      </c>
      <c r="CZ158">
        <f>AF158</f>
        <v>65.709999999999994</v>
      </c>
      <c r="DA158">
        <f>AJ158</f>
        <v>6.11</v>
      </c>
      <c r="DB158">
        <f>ROUND((ROUND(AT158*CZ158,2)*1.25),2)</f>
        <v>0.83</v>
      </c>
      <c r="DC158">
        <f>ROUND((ROUND(AT158*AG158,2)*1.25),2)</f>
        <v>0.15</v>
      </c>
    </row>
    <row r="159" spans="1:107">
      <c r="A159">
        <f ca="1">ROW(Source!A69)</f>
        <v>69</v>
      </c>
      <c r="B159">
        <v>27906248</v>
      </c>
      <c r="C159">
        <v>27906871</v>
      </c>
      <c r="D159">
        <v>25153690</v>
      </c>
      <c r="E159">
        <v>1</v>
      </c>
      <c r="F159">
        <v>1</v>
      </c>
      <c r="G159">
        <v>1</v>
      </c>
      <c r="H159">
        <v>3</v>
      </c>
      <c r="I159" t="s">
        <v>739</v>
      </c>
      <c r="J159" t="s">
        <v>740</v>
      </c>
      <c r="K159" t="s">
        <v>741</v>
      </c>
      <c r="L159">
        <v>1346</v>
      </c>
      <c r="N159">
        <v>1009</v>
      </c>
      <c r="O159" t="s">
        <v>1216</v>
      </c>
      <c r="P159" t="s">
        <v>1216</v>
      </c>
      <c r="Q159">
        <v>1</v>
      </c>
      <c r="W159">
        <v>0</v>
      </c>
      <c r="X159">
        <v>813963326</v>
      </c>
      <c r="Y159">
        <v>0.1</v>
      </c>
      <c r="AA159">
        <v>11.12</v>
      </c>
      <c r="AB159">
        <v>0</v>
      </c>
      <c r="AC159">
        <v>0</v>
      </c>
      <c r="AD159">
        <v>0</v>
      </c>
      <c r="AE159">
        <v>1.82</v>
      </c>
      <c r="AF159">
        <v>0</v>
      </c>
      <c r="AG159">
        <v>0</v>
      </c>
      <c r="AH159">
        <v>0</v>
      </c>
      <c r="AI159">
        <v>6.11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1069</v>
      </c>
      <c r="AT159">
        <v>0.1</v>
      </c>
      <c r="AU159" t="s">
        <v>1069</v>
      </c>
      <c r="AV159">
        <v>0</v>
      </c>
      <c r="AW159">
        <v>2</v>
      </c>
      <c r="AX159">
        <v>27906883</v>
      </c>
      <c r="AY159">
        <v>1</v>
      </c>
      <c r="AZ159">
        <v>0</v>
      </c>
      <c r="BA159">
        <v>167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 ca="1">Y159*Source!I69</f>
        <v>0.66300000000000003</v>
      </c>
      <c r="CY159">
        <f>AA159</f>
        <v>11.12</v>
      </c>
      <c r="CZ159">
        <f>AE159</f>
        <v>1.82</v>
      </c>
      <c r="DA159">
        <f>AI159</f>
        <v>6.11</v>
      </c>
      <c r="DB159">
        <f>ROUND(ROUND(AT159*CZ159,2),2)</f>
        <v>0.18</v>
      </c>
      <c r="DC159">
        <f>ROUND(ROUND(AT159*AG159,2),2)</f>
        <v>0</v>
      </c>
    </row>
    <row r="160" spans="1:107">
      <c r="A160">
        <f ca="1">ROW(Source!A69)</f>
        <v>69</v>
      </c>
      <c r="B160">
        <v>27906248</v>
      </c>
      <c r="C160">
        <v>27906871</v>
      </c>
      <c r="D160">
        <v>25185864</v>
      </c>
      <c r="E160">
        <v>1</v>
      </c>
      <c r="F160">
        <v>1</v>
      </c>
      <c r="G160">
        <v>1</v>
      </c>
      <c r="H160">
        <v>3</v>
      </c>
      <c r="I160" t="s">
        <v>1218</v>
      </c>
      <c r="J160" t="s">
        <v>1221</v>
      </c>
      <c r="K160" t="s">
        <v>1219</v>
      </c>
      <c r="L160">
        <v>1296</v>
      </c>
      <c r="N160">
        <v>1002</v>
      </c>
      <c r="O160" t="s">
        <v>1220</v>
      </c>
      <c r="P160" t="s">
        <v>1220</v>
      </c>
      <c r="Q160">
        <v>1</v>
      </c>
      <c r="W160">
        <v>0</v>
      </c>
      <c r="X160">
        <v>-972933126</v>
      </c>
      <c r="Y160">
        <v>13</v>
      </c>
      <c r="AA160">
        <v>55.85</v>
      </c>
      <c r="AB160">
        <v>0</v>
      </c>
      <c r="AC160">
        <v>0</v>
      </c>
      <c r="AD160">
        <v>0</v>
      </c>
      <c r="AE160">
        <v>9.14</v>
      </c>
      <c r="AF160">
        <v>0</v>
      </c>
      <c r="AG160">
        <v>0</v>
      </c>
      <c r="AH160">
        <v>0</v>
      </c>
      <c r="AI160">
        <v>6.11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1069</v>
      </c>
      <c r="AT160">
        <v>13</v>
      </c>
      <c r="AU160" t="s">
        <v>1069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1069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 ca="1">Y160*Source!I69</f>
        <v>86.19</v>
      </c>
      <c r="CY160">
        <f>AA160</f>
        <v>55.85</v>
      </c>
      <c r="CZ160">
        <f>AE160</f>
        <v>9.14</v>
      </c>
      <c r="DA160">
        <f>AI160</f>
        <v>6.11</v>
      </c>
      <c r="DB160">
        <f>ROUND(ROUND(AT160*CZ160,2),2)</f>
        <v>118.82</v>
      </c>
      <c r="DC160">
        <f>ROUND(ROUND(AT160*AG160,2),2)</f>
        <v>0</v>
      </c>
    </row>
    <row r="161" spans="1:107">
      <c r="A161">
        <f ca="1">ROW(Source!A71)</f>
        <v>71</v>
      </c>
      <c r="B161">
        <v>27906248</v>
      </c>
      <c r="C161">
        <v>27906888</v>
      </c>
      <c r="D161">
        <v>25418142</v>
      </c>
      <c r="E161">
        <v>1</v>
      </c>
      <c r="F161">
        <v>1</v>
      </c>
      <c r="G161">
        <v>1</v>
      </c>
      <c r="H161">
        <v>1</v>
      </c>
      <c r="I161" t="s">
        <v>742</v>
      </c>
      <c r="J161" t="s">
        <v>1069</v>
      </c>
      <c r="K161" t="s">
        <v>743</v>
      </c>
      <c r="L161">
        <v>1191</v>
      </c>
      <c r="N161">
        <v>1013</v>
      </c>
      <c r="O161" t="s">
        <v>600</v>
      </c>
      <c r="P161" t="s">
        <v>600</v>
      </c>
      <c r="Q161">
        <v>1</v>
      </c>
      <c r="W161">
        <v>0</v>
      </c>
      <c r="X161">
        <v>-814890593</v>
      </c>
      <c r="Y161">
        <v>61.984999999999992</v>
      </c>
      <c r="AA161">
        <v>0</v>
      </c>
      <c r="AB161">
        <v>0</v>
      </c>
      <c r="AC161">
        <v>0</v>
      </c>
      <c r="AD161">
        <v>54.81</v>
      </c>
      <c r="AE161">
        <v>0</v>
      </c>
      <c r="AF161">
        <v>0</v>
      </c>
      <c r="AG161">
        <v>0</v>
      </c>
      <c r="AH161">
        <v>8.9700000000000006</v>
      </c>
      <c r="AI161">
        <v>1</v>
      </c>
      <c r="AJ161">
        <v>1</v>
      </c>
      <c r="AK161">
        <v>1</v>
      </c>
      <c r="AL161">
        <v>6.11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1069</v>
      </c>
      <c r="AT161">
        <v>53.9</v>
      </c>
      <c r="AU161" t="s">
        <v>1084</v>
      </c>
      <c r="AV161">
        <v>1</v>
      </c>
      <c r="AW161">
        <v>2</v>
      </c>
      <c r="AX161">
        <v>27906898</v>
      </c>
      <c r="AY161">
        <v>1</v>
      </c>
      <c r="AZ161">
        <v>0</v>
      </c>
      <c r="BA161">
        <v>169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 ca="1">Y161*Source!I71</f>
        <v>410.96054999999996</v>
      </c>
      <c r="CY161">
        <f>AD161</f>
        <v>54.81</v>
      </c>
      <c r="CZ161">
        <f>AH161</f>
        <v>8.9700000000000006</v>
      </c>
      <c r="DA161">
        <f>AL161</f>
        <v>6.11</v>
      </c>
      <c r="DB161">
        <f>ROUND((ROUND(AT161*CZ161,2)*1.15),2)</f>
        <v>556</v>
      </c>
      <c r="DC161">
        <f>ROUND((ROUND(AT161*AG161,2)*1.15),2)</f>
        <v>0</v>
      </c>
    </row>
    <row r="162" spans="1:107">
      <c r="A162">
        <f ca="1">ROW(Source!A71)</f>
        <v>71</v>
      </c>
      <c r="B162">
        <v>27906248</v>
      </c>
      <c r="C162">
        <v>27906888</v>
      </c>
      <c r="D162">
        <v>25412928</v>
      </c>
      <c r="E162">
        <v>1</v>
      </c>
      <c r="F162">
        <v>1</v>
      </c>
      <c r="G162">
        <v>1</v>
      </c>
      <c r="H162">
        <v>1</v>
      </c>
      <c r="I162" t="s">
        <v>601</v>
      </c>
      <c r="J162" t="s">
        <v>1069</v>
      </c>
      <c r="K162" t="s">
        <v>602</v>
      </c>
      <c r="L162">
        <v>1191</v>
      </c>
      <c r="N162">
        <v>1013</v>
      </c>
      <c r="O162" t="s">
        <v>600</v>
      </c>
      <c r="P162" t="s">
        <v>600</v>
      </c>
      <c r="Q162">
        <v>1</v>
      </c>
      <c r="W162">
        <v>0</v>
      </c>
      <c r="X162">
        <v>-1417349443</v>
      </c>
      <c r="Y162">
        <v>0.18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6.11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1069</v>
      </c>
      <c r="AT162">
        <v>0.18</v>
      </c>
      <c r="AU162" t="s">
        <v>1069</v>
      </c>
      <c r="AV162">
        <v>2</v>
      </c>
      <c r="AW162">
        <v>2</v>
      </c>
      <c r="AX162">
        <v>27906899</v>
      </c>
      <c r="AY162">
        <v>1</v>
      </c>
      <c r="AZ162">
        <v>2048</v>
      </c>
      <c r="BA162">
        <v>170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 ca="1">Y162*Source!I71</f>
        <v>1.1934</v>
      </c>
      <c r="CY162">
        <f>AD162</f>
        <v>0</v>
      </c>
      <c r="CZ162">
        <f>AH162</f>
        <v>0</v>
      </c>
      <c r="DA162">
        <f>AL162</f>
        <v>1</v>
      </c>
      <c r="DB162">
        <f>ROUND(ROUND(AT162*CZ162,2),2)</f>
        <v>0</v>
      </c>
      <c r="DC162">
        <f>ROUND(ROUND(AT162*AG162,2),2)</f>
        <v>0</v>
      </c>
    </row>
    <row r="163" spans="1:107">
      <c r="A163">
        <f ca="1">ROW(Source!A71)</f>
        <v>71</v>
      </c>
      <c r="B163">
        <v>27906248</v>
      </c>
      <c r="C163">
        <v>27906888</v>
      </c>
      <c r="D163">
        <v>25230514</v>
      </c>
      <c r="E163">
        <v>1</v>
      </c>
      <c r="F163">
        <v>1</v>
      </c>
      <c r="G163">
        <v>1</v>
      </c>
      <c r="H163">
        <v>2</v>
      </c>
      <c r="I163" t="s">
        <v>658</v>
      </c>
      <c r="J163" t="s">
        <v>659</v>
      </c>
      <c r="K163" t="s">
        <v>660</v>
      </c>
      <c r="L163">
        <v>1368</v>
      </c>
      <c r="N163">
        <v>1011</v>
      </c>
      <c r="O163" t="s">
        <v>606</v>
      </c>
      <c r="P163" t="s">
        <v>606</v>
      </c>
      <c r="Q163">
        <v>1</v>
      </c>
      <c r="W163">
        <v>0</v>
      </c>
      <c r="X163">
        <v>1188625873</v>
      </c>
      <c r="Y163">
        <v>2.5000000000000001E-2</v>
      </c>
      <c r="AA163">
        <v>0</v>
      </c>
      <c r="AB163">
        <v>191</v>
      </c>
      <c r="AC163">
        <v>13.5</v>
      </c>
      <c r="AD163">
        <v>0</v>
      </c>
      <c r="AE163">
        <v>0</v>
      </c>
      <c r="AF163">
        <v>31.26</v>
      </c>
      <c r="AG163">
        <v>13.5</v>
      </c>
      <c r="AH163">
        <v>0</v>
      </c>
      <c r="AI163">
        <v>1</v>
      </c>
      <c r="AJ163">
        <v>6.11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1069</v>
      </c>
      <c r="AT163">
        <v>0.02</v>
      </c>
      <c r="AU163" t="s">
        <v>1083</v>
      </c>
      <c r="AV163">
        <v>0</v>
      </c>
      <c r="AW163">
        <v>2</v>
      </c>
      <c r="AX163">
        <v>27906900</v>
      </c>
      <c r="AY163">
        <v>1</v>
      </c>
      <c r="AZ163">
        <v>0</v>
      </c>
      <c r="BA163">
        <v>171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 ca="1">Y163*Source!I71</f>
        <v>0.16575000000000001</v>
      </c>
      <c r="CY163">
        <f>AB163</f>
        <v>191</v>
      </c>
      <c r="CZ163">
        <f>AF163</f>
        <v>31.26</v>
      </c>
      <c r="DA163">
        <f>AJ163</f>
        <v>6.11</v>
      </c>
      <c r="DB163">
        <f>ROUND((ROUND(AT163*CZ163,2)*1.25),2)</f>
        <v>0.79</v>
      </c>
      <c r="DC163">
        <f>ROUND((ROUND(AT163*AG163,2)*1.25),2)</f>
        <v>0.34</v>
      </c>
    </row>
    <row r="164" spans="1:107">
      <c r="A164">
        <f ca="1">ROW(Source!A71)</f>
        <v>71</v>
      </c>
      <c r="B164">
        <v>27906248</v>
      </c>
      <c r="C164">
        <v>27906888</v>
      </c>
      <c r="D164">
        <v>25231607</v>
      </c>
      <c r="E164">
        <v>1</v>
      </c>
      <c r="F164">
        <v>1</v>
      </c>
      <c r="G164">
        <v>1</v>
      </c>
      <c r="H164">
        <v>2</v>
      </c>
      <c r="I164" t="s">
        <v>603</v>
      </c>
      <c r="J164" t="s">
        <v>604</v>
      </c>
      <c r="K164" t="s">
        <v>605</v>
      </c>
      <c r="L164">
        <v>1368</v>
      </c>
      <c r="N164">
        <v>1011</v>
      </c>
      <c r="O164" t="s">
        <v>606</v>
      </c>
      <c r="P164" t="s">
        <v>606</v>
      </c>
      <c r="Q164">
        <v>1</v>
      </c>
      <c r="W164">
        <v>0</v>
      </c>
      <c r="X164">
        <v>1372534845</v>
      </c>
      <c r="Y164">
        <v>0.2</v>
      </c>
      <c r="AA164">
        <v>0</v>
      </c>
      <c r="AB164">
        <v>401.49</v>
      </c>
      <c r="AC164">
        <v>11.6</v>
      </c>
      <c r="AD164">
        <v>0</v>
      </c>
      <c r="AE164">
        <v>0</v>
      </c>
      <c r="AF164">
        <v>65.709999999999994</v>
      </c>
      <c r="AG164">
        <v>11.6</v>
      </c>
      <c r="AH164">
        <v>0</v>
      </c>
      <c r="AI164">
        <v>1</v>
      </c>
      <c r="AJ164">
        <v>6.11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1069</v>
      </c>
      <c r="AT164">
        <v>0.16</v>
      </c>
      <c r="AU164" t="s">
        <v>1083</v>
      </c>
      <c r="AV164">
        <v>0</v>
      </c>
      <c r="AW164">
        <v>2</v>
      </c>
      <c r="AX164">
        <v>27906901</v>
      </c>
      <c r="AY164">
        <v>1</v>
      </c>
      <c r="AZ164">
        <v>0</v>
      </c>
      <c r="BA164">
        <v>172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 ca="1">Y164*Source!I71</f>
        <v>1.3260000000000001</v>
      </c>
      <c r="CY164">
        <f>AB164</f>
        <v>401.49</v>
      </c>
      <c r="CZ164">
        <f>AF164</f>
        <v>65.709999999999994</v>
      </c>
      <c r="DA164">
        <f>AJ164</f>
        <v>6.11</v>
      </c>
      <c r="DB164">
        <f>ROUND((ROUND(AT164*CZ164,2)*1.25),2)</f>
        <v>13.14</v>
      </c>
      <c r="DC164">
        <f>ROUND((ROUND(AT164*AG164,2)*1.25),2)</f>
        <v>2.33</v>
      </c>
    </row>
    <row r="165" spans="1:107">
      <c r="A165">
        <f ca="1">ROW(Source!A71)</f>
        <v>71</v>
      </c>
      <c r="B165">
        <v>27906248</v>
      </c>
      <c r="C165">
        <v>27906888</v>
      </c>
      <c r="D165">
        <v>25153356</v>
      </c>
      <c r="E165">
        <v>1</v>
      </c>
      <c r="F165">
        <v>1</v>
      </c>
      <c r="G165">
        <v>1</v>
      </c>
      <c r="H165">
        <v>3</v>
      </c>
      <c r="I165" t="s">
        <v>744</v>
      </c>
      <c r="J165" t="s">
        <v>745</v>
      </c>
      <c r="K165" t="s">
        <v>746</v>
      </c>
      <c r="L165">
        <v>1327</v>
      </c>
      <c r="N165">
        <v>1005</v>
      </c>
      <c r="O165" t="s">
        <v>1131</v>
      </c>
      <c r="P165" t="s">
        <v>1131</v>
      </c>
      <c r="Q165">
        <v>1</v>
      </c>
      <c r="W165">
        <v>0</v>
      </c>
      <c r="X165">
        <v>-1987926685</v>
      </c>
      <c r="Y165">
        <v>0.84</v>
      </c>
      <c r="AA165">
        <v>441.88</v>
      </c>
      <c r="AB165">
        <v>0</v>
      </c>
      <c r="AC165">
        <v>0</v>
      </c>
      <c r="AD165">
        <v>0</v>
      </c>
      <c r="AE165">
        <v>72.319999999999993</v>
      </c>
      <c r="AF165">
        <v>0</v>
      </c>
      <c r="AG165">
        <v>0</v>
      </c>
      <c r="AH165">
        <v>0</v>
      </c>
      <c r="AI165">
        <v>6.11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1069</v>
      </c>
      <c r="AT165">
        <v>0.84</v>
      </c>
      <c r="AU165" t="s">
        <v>1069</v>
      </c>
      <c r="AV165">
        <v>0</v>
      </c>
      <c r="AW165">
        <v>2</v>
      </c>
      <c r="AX165">
        <v>27906902</v>
      </c>
      <c r="AY165">
        <v>1</v>
      </c>
      <c r="AZ165">
        <v>0</v>
      </c>
      <c r="BA165">
        <v>173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 ca="1">Y165*Source!I71</f>
        <v>5.5691999999999995</v>
      </c>
      <c r="CY165">
        <f>AA165</f>
        <v>441.88</v>
      </c>
      <c r="CZ165">
        <f>AE165</f>
        <v>72.319999999999993</v>
      </c>
      <c r="DA165">
        <f>AI165</f>
        <v>6.11</v>
      </c>
      <c r="DB165">
        <f t="shared" ref="DB165:DB176" si="24">ROUND(ROUND(AT165*CZ165,2),2)</f>
        <v>60.75</v>
      </c>
      <c r="DC165">
        <f t="shared" ref="DC165:DC176" si="25">ROUND(ROUND(AT165*AG165,2),2)</f>
        <v>0</v>
      </c>
    </row>
    <row r="166" spans="1:107">
      <c r="A166">
        <f ca="1">ROW(Source!A71)</f>
        <v>71</v>
      </c>
      <c r="B166">
        <v>27906248</v>
      </c>
      <c r="C166">
        <v>27906888</v>
      </c>
      <c r="D166">
        <v>25153690</v>
      </c>
      <c r="E166">
        <v>1</v>
      </c>
      <c r="F166">
        <v>1</v>
      </c>
      <c r="G166">
        <v>1</v>
      </c>
      <c r="H166">
        <v>3</v>
      </c>
      <c r="I166" t="s">
        <v>739</v>
      </c>
      <c r="J166" t="s">
        <v>740</v>
      </c>
      <c r="K166" t="s">
        <v>741</v>
      </c>
      <c r="L166">
        <v>1346</v>
      </c>
      <c r="N166">
        <v>1009</v>
      </c>
      <c r="O166" t="s">
        <v>1216</v>
      </c>
      <c r="P166" t="s">
        <v>1216</v>
      </c>
      <c r="Q166">
        <v>1</v>
      </c>
      <c r="W166">
        <v>0</v>
      </c>
      <c r="X166">
        <v>813963326</v>
      </c>
      <c r="Y166">
        <v>0.31</v>
      </c>
      <c r="AA166">
        <v>11.12</v>
      </c>
      <c r="AB166">
        <v>0</v>
      </c>
      <c r="AC166">
        <v>0</v>
      </c>
      <c r="AD166">
        <v>0</v>
      </c>
      <c r="AE166">
        <v>1.82</v>
      </c>
      <c r="AF166">
        <v>0</v>
      </c>
      <c r="AG166">
        <v>0</v>
      </c>
      <c r="AH166">
        <v>0</v>
      </c>
      <c r="AI166">
        <v>6.11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1069</v>
      </c>
      <c r="AT166">
        <v>0.31</v>
      </c>
      <c r="AU166" t="s">
        <v>1069</v>
      </c>
      <c r="AV166">
        <v>0</v>
      </c>
      <c r="AW166">
        <v>2</v>
      </c>
      <c r="AX166">
        <v>27906903</v>
      </c>
      <c r="AY166">
        <v>1</v>
      </c>
      <c r="AZ166">
        <v>0</v>
      </c>
      <c r="BA166">
        <v>174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 ca="1">Y166*Source!I71</f>
        <v>2.0552999999999999</v>
      </c>
      <c r="CY166">
        <f>AA166</f>
        <v>11.12</v>
      </c>
      <c r="CZ166">
        <f>AE166</f>
        <v>1.82</v>
      </c>
      <c r="DA166">
        <f>AI166</f>
        <v>6.11</v>
      </c>
      <c r="DB166">
        <f t="shared" si="24"/>
        <v>0.56000000000000005</v>
      </c>
      <c r="DC166">
        <f t="shared" si="25"/>
        <v>0</v>
      </c>
    </row>
    <row r="167" spans="1:107">
      <c r="A167">
        <f ca="1">ROW(Source!A71)</f>
        <v>71</v>
      </c>
      <c r="B167">
        <v>27906248</v>
      </c>
      <c r="C167">
        <v>27906888</v>
      </c>
      <c r="D167">
        <v>25185939</v>
      </c>
      <c r="E167">
        <v>1</v>
      </c>
      <c r="F167">
        <v>1</v>
      </c>
      <c r="G167">
        <v>1</v>
      </c>
      <c r="H167">
        <v>3</v>
      </c>
      <c r="I167" t="s">
        <v>1265</v>
      </c>
      <c r="J167" t="s">
        <v>1267</v>
      </c>
      <c r="K167" t="s">
        <v>1266</v>
      </c>
      <c r="L167">
        <v>1348</v>
      </c>
      <c r="N167">
        <v>1009</v>
      </c>
      <c r="O167" t="s">
        <v>1094</v>
      </c>
      <c r="P167" t="s">
        <v>1094</v>
      </c>
      <c r="Q167">
        <v>1000</v>
      </c>
      <c r="W167">
        <v>0</v>
      </c>
      <c r="X167">
        <v>960802034</v>
      </c>
      <c r="Y167">
        <v>6.9000000000000006E-2</v>
      </c>
      <c r="AA167">
        <v>137381.26999999999</v>
      </c>
      <c r="AB167">
        <v>0</v>
      </c>
      <c r="AC167">
        <v>0</v>
      </c>
      <c r="AD167">
        <v>0</v>
      </c>
      <c r="AE167">
        <v>22484.66</v>
      </c>
      <c r="AF167">
        <v>0</v>
      </c>
      <c r="AG167">
        <v>0</v>
      </c>
      <c r="AH167">
        <v>0</v>
      </c>
      <c r="AI167">
        <v>6.11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1069</v>
      </c>
      <c r="AT167">
        <v>6.9000000000000006E-2</v>
      </c>
      <c r="AU167" t="s">
        <v>1069</v>
      </c>
      <c r="AV167">
        <v>0</v>
      </c>
      <c r="AW167">
        <v>1</v>
      </c>
      <c r="AX167">
        <v>-1</v>
      </c>
      <c r="AY167">
        <v>0</v>
      </c>
      <c r="AZ167">
        <v>0</v>
      </c>
      <c r="BA167" t="s">
        <v>1069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 ca="1">Y167*Source!I71</f>
        <v>0.45747000000000004</v>
      </c>
      <c r="CY167">
        <f>AA167</f>
        <v>137381.26999999999</v>
      </c>
      <c r="CZ167">
        <f>AE167</f>
        <v>22484.66</v>
      </c>
      <c r="DA167">
        <f>AI167</f>
        <v>6.11</v>
      </c>
      <c r="DB167">
        <f t="shared" si="24"/>
        <v>1551.44</v>
      </c>
      <c r="DC167">
        <f t="shared" si="25"/>
        <v>0</v>
      </c>
    </row>
    <row r="168" spans="1:107">
      <c r="A168">
        <f ca="1">ROW(Source!A71)</f>
        <v>71</v>
      </c>
      <c r="B168">
        <v>27906248</v>
      </c>
      <c r="C168">
        <v>27906888</v>
      </c>
      <c r="D168">
        <v>25187352</v>
      </c>
      <c r="E168">
        <v>1</v>
      </c>
      <c r="F168">
        <v>1</v>
      </c>
      <c r="G168">
        <v>1</v>
      </c>
      <c r="H168">
        <v>3</v>
      </c>
      <c r="I168" t="s">
        <v>747</v>
      </c>
      <c r="J168" t="s">
        <v>748</v>
      </c>
      <c r="K168" t="s">
        <v>749</v>
      </c>
      <c r="L168">
        <v>1348</v>
      </c>
      <c r="N168">
        <v>1009</v>
      </c>
      <c r="O168" t="s">
        <v>1094</v>
      </c>
      <c r="P168" t="s">
        <v>1094</v>
      </c>
      <c r="Q168">
        <v>1000</v>
      </c>
      <c r="W168">
        <v>0</v>
      </c>
      <c r="X168">
        <v>-2084827333</v>
      </c>
      <c r="Y168">
        <v>5.5E-2</v>
      </c>
      <c r="AA168">
        <v>26236.34</v>
      </c>
      <c r="AB168">
        <v>0</v>
      </c>
      <c r="AC168">
        <v>0</v>
      </c>
      <c r="AD168">
        <v>0</v>
      </c>
      <c r="AE168">
        <v>4294</v>
      </c>
      <c r="AF168">
        <v>0</v>
      </c>
      <c r="AG168">
        <v>0</v>
      </c>
      <c r="AH168">
        <v>0</v>
      </c>
      <c r="AI168">
        <v>6.11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1069</v>
      </c>
      <c r="AT168">
        <v>5.5E-2</v>
      </c>
      <c r="AU168" t="s">
        <v>1069</v>
      </c>
      <c r="AV168">
        <v>0</v>
      </c>
      <c r="AW168">
        <v>2</v>
      </c>
      <c r="AX168">
        <v>27906905</v>
      </c>
      <c r="AY168">
        <v>1</v>
      </c>
      <c r="AZ168">
        <v>0</v>
      </c>
      <c r="BA168">
        <v>176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 ca="1">Y168*Source!I71</f>
        <v>0.36464999999999997</v>
      </c>
      <c r="CY168">
        <f>AA168</f>
        <v>26236.34</v>
      </c>
      <c r="CZ168">
        <f>AE168</f>
        <v>4294</v>
      </c>
      <c r="DA168">
        <f>AI168</f>
        <v>6.11</v>
      </c>
      <c r="DB168">
        <f t="shared" si="24"/>
        <v>236.17</v>
      </c>
      <c r="DC168">
        <f t="shared" si="25"/>
        <v>0</v>
      </c>
    </row>
    <row r="169" spans="1:107">
      <c r="A169">
        <f ca="1">ROW(Source!A73)</f>
        <v>73</v>
      </c>
      <c r="B169">
        <v>27906248</v>
      </c>
      <c r="C169">
        <v>27906948</v>
      </c>
      <c r="D169">
        <v>25414791</v>
      </c>
      <c r="E169">
        <v>1</v>
      </c>
      <c r="F169">
        <v>1</v>
      </c>
      <c r="G169">
        <v>1</v>
      </c>
      <c r="H169">
        <v>1</v>
      </c>
      <c r="I169" t="s">
        <v>731</v>
      </c>
      <c r="J169" t="s">
        <v>1069</v>
      </c>
      <c r="K169" t="s">
        <v>732</v>
      </c>
      <c r="L169">
        <v>1191</v>
      </c>
      <c r="N169">
        <v>1013</v>
      </c>
      <c r="O169" t="s">
        <v>600</v>
      </c>
      <c r="P169" t="s">
        <v>600</v>
      </c>
      <c r="Q169">
        <v>1</v>
      </c>
      <c r="W169">
        <v>0</v>
      </c>
      <c r="X169">
        <v>-608433632</v>
      </c>
      <c r="Y169">
        <v>35.83</v>
      </c>
      <c r="AA169">
        <v>0</v>
      </c>
      <c r="AB169">
        <v>0</v>
      </c>
      <c r="AC169">
        <v>0</v>
      </c>
      <c r="AD169">
        <v>51.69</v>
      </c>
      <c r="AE169">
        <v>0</v>
      </c>
      <c r="AF169">
        <v>0</v>
      </c>
      <c r="AG169">
        <v>0</v>
      </c>
      <c r="AH169">
        <v>8.4600000000000009</v>
      </c>
      <c r="AI169">
        <v>1</v>
      </c>
      <c r="AJ169">
        <v>1</v>
      </c>
      <c r="AK169">
        <v>1</v>
      </c>
      <c r="AL169">
        <v>6.11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1069</v>
      </c>
      <c r="AT169">
        <v>35.83</v>
      </c>
      <c r="AU169" t="s">
        <v>1069</v>
      </c>
      <c r="AV169">
        <v>1</v>
      </c>
      <c r="AW169">
        <v>2</v>
      </c>
      <c r="AX169">
        <v>27906958</v>
      </c>
      <c r="AY169">
        <v>1</v>
      </c>
      <c r="AZ169">
        <v>0</v>
      </c>
      <c r="BA169">
        <v>177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 ca="1">Y169*Source!I73</f>
        <v>231.48329799999999</v>
      </c>
      <c r="CY169">
        <f>AD169</f>
        <v>51.69</v>
      </c>
      <c r="CZ169">
        <f>AH169</f>
        <v>8.4600000000000009</v>
      </c>
      <c r="DA169">
        <f>AL169</f>
        <v>6.11</v>
      </c>
      <c r="DB169">
        <f t="shared" si="24"/>
        <v>303.12</v>
      </c>
      <c r="DC169">
        <f t="shared" si="25"/>
        <v>0</v>
      </c>
    </row>
    <row r="170" spans="1:107">
      <c r="A170">
        <f ca="1">ROW(Source!A73)</f>
        <v>73</v>
      </c>
      <c r="B170">
        <v>27906248</v>
      </c>
      <c r="C170">
        <v>27906948</v>
      </c>
      <c r="D170">
        <v>25412928</v>
      </c>
      <c r="E170">
        <v>1</v>
      </c>
      <c r="F170">
        <v>1</v>
      </c>
      <c r="G170">
        <v>1</v>
      </c>
      <c r="H170">
        <v>1</v>
      </c>
      <c r="I170" t="s">
        <v>601</v>
      </c>
      <c r="J170" t="s">
        <v>1069</v>
      </c>
      <c r="K170" t="s">
        <v>602</v>
      </c>
      <c r="L170">
        <v>1191</v>
      </c>
      <c r="N170">
        <v>1013</v>
      </c>
      <c r="O170" t="s">
        <v>600</v>
      </c>
      <c r="P170" t="s">
        <v>600</v>
      </c>
      <c r="Q170">
        <v>1</v>
      </c>
      <c r="W170">
        <v>0</v>
      </c>
      <c r="X170">
        <v>-1417349443</v>
      </c>
      <c r="Y170">
        <v>0.94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6.11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1069</v>
      </c>
      <c r="AT170">
        <v>0.94</v>
      </c>
      <c r="AU170" t="s">
        <v>1069</v>
      </c>
      <c r="AV170">
        <v>2</v>
      </c>
      <c r="AW170">
        <v>2</v>
      </c>
      <c r="AX170">
        <v>27906959</v>
      </c>
      <c r="AY170">
        <v>1</v>
      </c>
      <c r="AZ170">
        <v>0</v>
      </c>
      <c r="BA170">
        <v>178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 ca="1">Y170*Source!I73</f>
        <v>6.0729639999999998</v>
      </c>
      <c r="CY170">
        <f>AD170</f>
        <v>0</v>
      </c>
      <c r="CZ170">
        <f>AH170</f>
        <v>0</v>
      </c>
      <c r="DA170">
        <f>AL170</f>
        <v>1</v>
      </c>
      <c r="DB170">
        <f t="shared" si="24"/>
        <v>0</v>
      </c>
      <c r="DC170">
        <f t="shared" si="25"/>
        <v>0</v>
      </c>
    </row>
    <row r="171" spans="1:107">
      <c r="A171">
        <f ca="1">ROW(Source!A73)</f>
        <v>73</v>
      </c>
      <c r="B171">
        <v>27906248</v>
      </c>
      <c r="C171">
        <v>27906948</v>
      </c>
      <c r="D171">
        <v>25230445</v>
      </c>
      <c r="E171">
        <v>1</v>
      </c>
      <c r="F171">
        <v>1</v>
      </c>
      <c r="G171">
        <v>1</v>
      </c>
      <c r="H171">
        <v>2</v>
      </c>
      <c r="I171" t="s">
        <v>733</v>
      </c>
      <c r="J171" t="s">
        <v>734</v>
      </c>
      <c r="K171" t="s">
        <v>735</v>
      </c>
      <c r="L171">
        <v>1368</v>
      </c>
      <c r="N171">
        <v>1011</v>
      </c>
      <c r="O171" t="s">
        <v>606</v>
      </c>
      <c r="P171" t="s">
        <v>606</v>
      </c>
      <c r="Q171">
        <v>1</v>
      </c>
      <c r="W171">
        <v>0</v>
      </c>
      <c r="X171">
        <v>1225731627</v>
      </c>
      <c r="Y171">
        <v>0.02</v>
      </c>
      <c r="AA171">
        <v>0</v>
      </c>
      <c r="AB171">
        <v>549.84</v>
      </c>
      <c r="AC171">
        <v>10.06</v>
      </c>
      <c r="AD171">
        <v>0</v>
      </c>
      <c r="AE171">
        <v>0</v>
      </c>
      <c r="AF171">
        <v>89.99</v>
      </c>
      <c r="AG171">
        <v>10.06</v>
      </c>
      <c r="AH171">
        <v>0</v>
      </c>
      <c r="AI171">
        <v>1</v>
      </c>
      <c r="AJ171">
        <v>6.11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1069</v>
      </c>
      <c r="AT171">
        <v>0.02</v>
      </c>
      <c r="AU171" t="s">
        <v>1069</v>
      </c>
      <c r="AV171">
        <v>0</v>
      </c>
      <c r="AW171">
        <v>2</v>
      </c>
      <c r="AX171">
        <v>27906960</v>
      </c>
      <c r="AY171">
        <v>1</v>
      </c>
      <c r="AZ171">
        <v>0</v>
      </c>
      <c r="BA171">
        <v>179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 ca="1">Y171*Source!I73</f>
        <v>0.12921200000000002</v>
      </c>
      <c r="CY171">
        <f>AB171</f>
        <v>549.84</v>
      </c>
      <c r="CZ171">
        <f>AF171</f>
        <v>89.99</v>
      </c>
      <c r="DA171">
        <f>AJ171</f>
        <v>6.11</v>
      </c>
      <c r="DB171">
        <f t="shared" si="24"/>
        <v>1.8</v>
      </c>
      <c r="DC171">
        <f t="shared" si="25"/>
        <v>0.2</v>
      </c>
    </row>
    <row r="172" spans="1:107">
      <c r="A172">
        <f ca="1">ROW(Source!A73)</f>
        <v>73</v>
      </c>
      <c r="B172">
        <v>27906248</v>
      </c>
      <c r="C172">
        <v>27906948</v>
      </c>
      <c r="D172">
        <v>25230514</v>
      </c>
      <c r="E172">
        <v>1</v>
      </c>
      <c r="F172">
        <v>1</v>
      </c>
      <c r="G172">
        <v>1</v>
      </c>
      <c r="H172">
        <v>2</v>
      </c>
      <c r="I172" t="s">
        <v>658</v>
      </c>
      <c r="J172" t="s">
        <v>659</v>
      </c>
      <c r="K172" t="s">
        <v>660</v>
      </c>
      <c r="L172">
        <v>1368</v>
      </c>
      <c r="N172">
        <v>1011</v>
      </c>
      <c r="O172" t="s">
        <v>606</v>
      </c>
      <c r="P172" t="s">
        <v>606</v>
      </c>
      <c r="Q172">
        <v>1</v>
      </c>
      <c r="W172">
        <v>0</v>
      </c>
      <c r="X172">
        <v>1188625873</v>
      </c>
      <c r="Y172">
        <v>0.21</v>
      </c>
      <c r="AA172">
        <v>0</v>
      </c>
      <c r="AB172">
        <v>191</v>
      </c>
      <c r="AC172">
        <v>13.5</v>
      </c>
      <c r="AD172">
        <v>0</v>
      </c>
      <c r="AE172">
        <v>0</v>
      </c>
      <c r="AF172">
        <v>31.26</v>
      </c>
      <c r="AG172">
        <v>13.5</v>
      </c>
      <c r="AH172">
        <v>0</v>
      </c>
      <c r="AI172">
        <v>1</v>
      </c>
      <c r="AJ172">
        <v>6.11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1069</v>
      </c>
      <c r="AT172">
        <v>0.21</v>
      </c>
      <c r="AU172" t="s">
        <v>1069</v>
      </c>
      <c r="AV172">
        <v>0</v>
      </c>
      <c r="AW172">
        <v>2</v>
      </c>
      <c r="AX172">
        <v>27906961</v>
      </c>
      <c r="AY172">
        <v>1</v>
      </c>
      <c r="AZ172">
        <v>0</v>
      </c>
      <c r="BA172">
        <v>180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 ca="1">Y172*Source!I73</f>
        <v>1.3567260000000001</v>
      </c>
      <c r="CY172">
        <f>AB172</f>
        <v>191</v>
      </c>
      <c r="CZ172">
        <f>AF172</f>
        <v>31.26</v>
      </c>
      <c r="DA172">
        <f>AJ172</f>
        <v>6.11</v>
      </c>
      <c r="DB172">
        <f t="shared" si="24"/>
        <v>6.56</v>
      </c>
      <c r="DC172">
        <f t="shared" si="25"/>
        <v>2.84</v>
      </c>
    </row>
    <row r="173" spans="1:107">
      <c r="A173">
        <f ca="1">ROW(Source!A73)</f>
        <v>73</v>
      </c>
      <c r="B173">
        <v>27906248</v>
      </c>
      <c r="C173">
        <v>27906948</v>
      </c>
      <c r="D173">
        <v>25230679</v>
      </c>
      <c r="E173">
        <v>1</v>
      </c>
      <c r="F173">
        <v>1</v>
      </c>
      <c r="G173">
        <v>1</v>
      </c>
      <c r="H173">
        <v>2</v>
      </c>
      <c r="I173" t="s">
        <v>736</v>
      </c>
      <c r="J173" t="s">
        <v>737</v>
      </c>
      <c r="K173" t="s">
        <v>738</v>
      </c>
      <c r="L173">
        <v>1368</v>
      </c>
      <c r="N173">
        <v>1011</v>
      </c>
      <c r="O173" t="s">
        <v>606</v>
      </c>
      <c r="P173" t="s">
        <v>606</v>
      </c>
      <c r="Q173">
        <v>1</v>
      </c>
      <c r="W173">
        <v>0</v>
      </c>
      <c r="X173">
        <v>983187852</v>
      </c>
      <c r="Y173">
        <v>0.71</v>
      </c>
      <c r="AA173">
        <v>0</v>
      </c>
      <c r="AB173">
        <v>75.7</v>
      </c>
      <c r="AC173">
        <v>10.06</v>
      </c>
      <c r="AD173">
        <v>0</v>
      </c>
      <c r="AE173">
        <v>0</v>
      </c>
      <c r="AF173">
        <v>12.39</v>
      </c>
      <c r="AG173">
        <v>10.06</v>
      </c>
      <c r="AH173">
        <v>0</v>
      </c>
      <c r="AI173">
        <v>1</v>
      </c>
      <c r="AJ173">
        <v>6.11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1069</v>
      </c>
      <c r="AT173">
        <v>0.71</v>
      </c>
      <c r="AU173" t="s">
        <v>1069</v>
      </c>
      <c r="AV173">
        <v>0</v>
      </c>
      <c r="AW173">
        <v>2</v>
      </c>
      <c r="AX173">
        <v>27906962</v>
      </c>
      <c r="AY173">
        <v>1</v>
      </c>
      <c r="AZ173">
        <v>0</v>
      </c>
      <c r="BA173">
        <v>181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 ca="1">Y173*Source!I73</f>
        <v>4.5870259999999998</v>
      </c>
      <c r="CY173">
        <f>AB173</f>
        <v>75.7</v>
      </c>
      <c r="CZ173">
        <f>AF173</f>
        <v>12.39</v>
      </c>
      <c r="DA173">
        <f>AJ173</f>
        <v>6.11</v>
      </c>
      <c r="DB173">
        <f t="shared" si="24"/>
        <v>8.8000000000000007</v>
      </c>
      <c r="DC173">
        <f t="shared" si="25"/>
        <v>7.14</v>
      </c>
    </row>
    <row r="174" spans="1:107">
      <c r="A174">
        <f ca="1">ROW(Source!A73)</f>
        <v>73</v>
      </c>
      <c r="B174">
        <v>27906248</v>
      </c>
      <c r="C174">
        <v>27906948</v>
      </c>
      <c r="D174">
        <v>25149961</v>
      </c>
      <c r="E174">
        <v>1</v>
      </c>
      <c r="F174">
        <v>1</v>
      </c>
      <c r="G174">
        <v>1</v>
      </c>
      <c r="H174">
        <v>3</v>
      </c>
      <c r="I174" t="s">
        <v>728</v>
      </c>
      <c r="J174" t="s">
        <v>729</v>
      </c>
      <c r="K174" t="s">
        <v>730</v>
      </c>
      <c r="L174">
        <v>1339</v>
      </c>
      <c r="N174">
        <v>1007</v>
      </c>
      <c r="O174" t="s">
        <v>1325</v>
      </c>
      <c r="P174" t="s">
        <v>1325</v>
      </c>
      <c r="Q174">
        <v>1</v>
      </c>
      <c r="W174">
        <v>0</v>
      </c>
      <c r="X174">
        <v>-1660354250</v>
      </c>
      <c r="Y174">
        <v>0.51300000000000001</v>
      </c>
      <c r="AA174">
        <v>14.91</v>
      </c>
      <c r="AB174">
        <v>0</v>
      </c>
      <c r="AC174">
        <v>0</v>
      </c>
      <c r="AD174">
        <v>0</v>
      </c>
      <c r="AE174">
        <v>2.44</v>
      </c>
      <c r="AF174">
        <v>0</v>
      </c>
      <c r="AG174">
        <v>0</v>
      </c>
      <c r="AH174">
        <v>0</v>
      </c>
      <c r="AI174">
        <v>6.11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1069</v>
      </c>
      <c r="AT174">
        <v>0.51300000000000001</v>
      </c>
      <c r="AU174" t="s">
        <v>1069</v>
      </c>
      <c r="AV174">
        <v>0</v>
      </c>
      <c r="AW174">
        <v>2</v>
      </c>
      <c r="AX174">
        <v>27906963</v>
      </c>
      <c r="AY174">
        <v>1</v>
      </c>
      <c r="AZ174">
        <v>0</v>
      </c>
      <c r="BA174">
        <v>182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 ca="1">Y174*Source!I73</f>
        <v>3.3142878000000002</v>
      </c>
      <c r="CY174">
        <f>AA174</f>
        <v>14.91</v>
      </c>
      <c r="CZ174">
        <f>AE174</f>
        <v>2.44</v>
      </c>
      <c r="DA174">
        <f>AI174</f>
        <v>6.11</v>
      </c>
      <c r="DB174">
        <f t="shared" si="24"/>
        <v>1.25</v>
      </c>
      <c r="DC174">
        <f t="shared" si="25"/>
        <v>0</v>
      </c>
    </row>
    <row r="175" spans="1:107">
      <c r="A175">
        <f ca="1">ROW(Source!A73)</f>
        <v>73</v>
      </c>
      <c r="B175">
        <v>27906248</v>
      </c>
      <c r="C175">
        <v>27906948</v>
      </c>
      <c r="D175">
        <v>25155968</v>
      </c>
      <c r="E175">
        <v>1</v>
      </c>
      <c r="F175">
        <v>1</v>
      </c>
      <c r="G175">
        <v>1</v>
      </c>
      <c r="H175">
        <v>3</v>
      </c>
      <c r="I175" t="s">
        <v>1241</v>
      </c>
      <c r="J175" t="s">
        <v>1243</v>
      </c>
      <c r="K175" t="s">
        <v>1242</v>
      </c>
      <c r="L175">
        <v>1348</v>
      </c>
      <c r="N175">
        <v>1009</v>
      </c>
      <c r="O175" t="s">
        <v>1094</v>
      </c>
      <c r="P175" t="s">
        <v>1094</v>
      </c>
      <c r="Q175">
        <v>1000</v>
      </c>
      <c r="W175">
        <v>0</v>
      </c>
      <c r="X175">
        <v>-2099882780</v>
      </c>
      <c r="Y175">
        <v>0.85499999999999998</v>
      </c>
      <c r="AA175">
        <v>6801.1</v>
      </c>
      <c r="AB175">
        <v>0</v>
      </c>
      <c r="AC175">
        <v>0</v>
      </c>
      <c r="AD175">
        <v>0</v>
      </c>
      <c r="AE175">
        <v>1113.1099999999999</v>
      </c>
      <c r="AF175">
        <v>0</v>
      </c>
      <c r="AG175">
        <v>0</v>
      </c>
      <c r="AH175">
        <v>0</v>
      </c>
      <c r="AI175">
        <v>6.11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1</v>
      </c>
      <c r="AQ175">
        <v>0</v>
      </c>
      <c r="AR175">
        <v>0</v>
      </c>
      <c r="AS175" t="s">
        <v>1069</v>
      </c>
      <c r="AT175">
        <v>0.85499999999999998</v>
      </c>
      <c r="AU175" t="s">
        <v>1069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1069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 ca="1">Y175*Source!I73</f>
        <v>5.5238130000000005</v>
      </c>
      <c r="CY175">
        <f>AA175</f>
        <v>6801.1</v>
      </c>
      <c r="CZ175">
        <f>AE175</f>
        <v>1113.1099999999999</v>
      </c>
      <c r="DA175">
        <f>AI175</f>
        <v>6.11</v>
      </c>
      <c r="DB175">
        <f t="shared" si="24"/>
        <v>951.71</v>
      </c>
      <c r="DC175">
        <f t="shared" si="25"/>
        <v>0</v>
      </c>
    </row>
    <row r="176" spans="1:107">
      <c r="A176">
        <f ca="1">ROW(Source!A73)</f>
        <v>73</v>
      </c>
      <c r="B176">
        <v>27906248</v>
      </c>
      <c r="C176">
        <v>27906948</v>
      </c>
      <c r="D176">
        <v>25185864</v>
      </c>
      <c r="E176">
        <v>1</v>
      </c>
      <c r="F176">
        <v>1</v>
      </c>
      <c r="G176">
        <v>1</v>
      </c>
      <c r="H176">
        <v>3</v>
      </c>
      <c r="I176" t="s">
        <v>1218</v>
      </c>
      <c r="J176" t="s">
        <v>1221</v>
      </c>
      <c r="K176" t="s">
        <v>1219</v>
      </c>
      <c r="L176">
        <v>1296</v>
      </c>
      <c r="N176">
        <v>1002</v>
      </c>
      <c r="O176" t="s">
        <v>1220</v>
      </c>
      <c r="P176" t="s">
        <v>1220</v>
      </c>
      <c r="Q176">
        <v>1</v>
      </c>
      <c r="W176">
        <v>0</v>
      </c>
      <c r="X176">
        <v>-972933126</v>
      </c>
      <c r="Y176">
        <v>13.832307</v>
      </c>
      <c r="AA176">
        <v>55.85</v>
      </c>
      <c r="AB176">
        <v>0</v>
      </c>
      <c r="AC176">
        <v>0</v>
      </c>
      <c r="AD176">
        <v>0</v>
      </c>
      <c r="AE176">
        <v>9.14</v>
      </c>
      <c r="AF176">
        <v>0</v>
      </c>
      <c r="AG176">
        <v>0</v>
      </c>
      <c r="AH176">
        <v>0</v>
      </c>
      <c r="AI176">
        <v>6.11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1</v>
      </c>
      <c r="AQ176">
        <v>0</v>
      </c>
      <c r="AR176">
        <v>0</v>
      </c>
      <c r="AS176" t="s">
        <v>1069</v>
      </c>
      <c r="AT176">
        <v>13.832307</v>
      </c>
      <c r="AU176" t="s">
        <v>1069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1069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 ca="1">Y176*Source!I73</f>
        <v>89.365002604200001</v>
      </c>
      <c r="CY176">
        <f>AA176</f>
        <v>55.85</v>
      </c>
      <c r="CZ176">
        <f>AE176</f>
        <v>9.14</v>
      </c>
      <c r="DA176">
        <f>AI176</f>
        <v>6.11</v>
      </c>
      <c r="DB176">
        <f t="shared" si="24"/>
        <v>126.43</v>
      </c>
      <c r="DC176">
        <f t="shared" si="25"/>
        <v>0</v>
      </c>
    </row>
    <row r="177" spans="1:107">
      <c r="A177">
        <f ca="1">ROW(Source!A76)</f>
        <v>76</v>
      </c>
      <c r="B177">
        <v>27906248</v>
      </c>
      <c r="C177">
        <v>27909324</v>
      </c>
      <c r="D177">
        <v>25413300</v>
      </c>
      <c r="E177">
        <v>1</v>
      </c>
      <c r="F177">
        <v>1</v>
      </c>
      <c r="G177">
        <v>1</v>
      </c>
      <c r="H177">
        <v>1</v>
      </c>
      <c r="I177" t="s">
        <v>610</v>
      </c>
      <c r="J177" t="s">
        <v>1069</v>
      </c>
      <c r="K177" t="s">
        <v>611</v>
      </c>
      <c r="L177">
        <v>1191</v>
      </c>
      <c r="N177">
        <v>1013</v>
      </c>
      <c r="O177" t="s">
        <v>600</v>
      </c>
      <c r="P177" t="s">
        <v>600</v>
      </c>
      <c r="Q177">
        <v>1</v>
      </c>
      <c r="W177">
        <v>0</v>
      </c>
      <c r="X177">
        <v>-400197608</v>
      </c>
      <c r="Y177">
        <v>37.363500000000002</v>
      </c>
      <c r="AA177">
        <v>0</v>
      </c>
      <c r="AB177">
        <v>0</v>
      </c>
      <c r="AC177">
        <v>0</v>
      </c>
      <c r="AD177">
        <v>52.12</v>
      </c>
      <c r="AE177">
        <v>0</v>
      </c>
      <c r="AF177">
        <v>0</v>
      </c>
      <c r="AG177">
        <v>0</v>
      </c>
      <c r="AH177">
        <v>8.5299999999999994</v>
      </c>
      <c r="AI177">
        <v>1</v>
      </c>
      <c r="AJ177">
        <v>1</v>
      </c>
      <c r="AK177">
        <v>1</v>
      </c>
      <c r="AL177">
        <v>6.11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1069</v>
      </c>
      <c r="AT177">
        <v>32.49</v>
      </c>
      <c r="AU177" t="s">
        <v>1084</v>
      </c>
      <c r="AV177">
        <v>1</v>
      </c>
      <c r="AW177">
        <v>2</v>
      </c>
      <c r="AX177">
        <v>27909325</v>
      </c>
      <c r="AY177">
        <v>1</v>
      </c>
      <c r="AZ177">
        <v>0</v>
      </c>
      <c r="BA177">
        <v>185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 ca="1">Y177*Source!I76</f>
        <v>241.39062810000001</v>
      </c>
      <c r="CY177">
        <f>AD177</f>
        <v>52.12</v>
      </c>
      <c r="CZ177">
        <f>AH177</f>
        <v>8.5299999999999994</v>
      </c>
      <c r="DA177">
        <f>AL177</f>
        <v>6.11</v>
      </c>
      <c r="DB177">
        <f>ROUND((ROUND(AT177*CZ177,2)*1.15),2)</f>
        <v>318.70999999999998</v>
      </c>
      <c r="DC177">
        <f>ROUND((ROUND(AT177*AG177,2)*1.15),2)</f>
        <v>0</v>
      </c>
    </row>
    <row r="178" spans="1:107">
      <c r="A178">
        <f ca="1">ROW(Source!A76)</f>
        <v>76</v>
      </c>
      <c r="B178">
        <v>27906248</v>
      </c>
      <c r="C178">
        <v>27909324</v>
      </c>
      <c r="D178">
        <v>25412928</v>
      </c>
      <c r="E178">
        <v>1</v>
      </c>
      <c r="F178">
        <v>1</v>
      </c>
      <c r="G178">
        <v>1</v>
      </c>
      <c r="H178">
        <v>1</v>
      </c>
      <c r="I178" t="s">
        <v>601</v>
      </c>
      <c r="J178" t="s">
        <v>1069</v>
      </c>
      <c r="K178" t="s">
        <v>602</v>
      </c>
      <c r="L178">
        <v>1191</v>
      </c>
      <c r="N178">
        <v>1013</v>
      </c>
      <c r="O178" t="s">
        <v>600</v>
      </c>
      <c r="P178" t="s">
        <v>600</v>
      </c>
      <c r="Q178">
        <v>1</v>
      </c>
      <c r="W178">
        <v>0</v>
      </c>
      <c r="X178">
        <v>-1417349443</v>
      </c>
      <c r="Y178">
        <v>0.93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6.11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1069</v>
      </c>
      <c r="AT178">
        <v>0.93</v>
      </c>
      <c r="AU178" t="s">
        <v>1069</v>
      </c>
      <c r="AV178">
        <v>2</v>
      </c>
      <c r="AW178">
        <v>2</v>
      </c>
      <c r="AX178">
        <v>27909326</v>
      </c>
      <c r="AY178">
        <v>1</v>
      </c>
      <c r="AZ178">
        <v>2048</v>
      </c>
      <c r="BA178">
        <v>186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 ca="1">Y178*Source!I76</f>
        <v>6.0083580000000003</v>
      </c>
      <c r="CY178">
        <f>AD178</f>
        <v>0</v>
      </c>
      <c r="CZ178">
        <f>AH178</f>
        <v>0</v>
      </c>
      <c r="DA178">
        <f>AL178</f>
        <v>1</v>
      </c>
      <c r="DB178">
        <f>ROUND(ROUND(AT178*CZ178,2),2)</f>
        <v>0</v>
      </c>
      <c r="DC178">
        <f>ROUND(ROUND(AT178*AG178,2),2)</f>
        <v>0</v>
      </c>
    </row>
    <row r="179" spans="1:107">
      <c r="A179">
        <f ca="1">ROW(Source!A76)</f>
        <v>76</v>
      </c>
      <c r="B179">
        <v>27906248</v>
      </c>
      <c r="C179">
        <v>27909324</v>
      </c>
      <c r="D179">
        <v>25230445</v>
      </c>
      <c r="E179">
        <v>1</v>
      </c>
      <c r="F179">
        <v>1</v>
      </c>
      <c r="G179">
        <v>1</v>
      </c>
      <c r="H179">
        <v>2</v>
      </c>
      <c r="I179" t="s">
        <v>733</v>
      </c>
      <c r="J179" t="s">
        <v>734</v>
      </c>
      <c r="K179" t="s">
        <v>735</v>
      </c>
      <c r="L179">
        <v>1368</v>
      </c>
      <c r="N179">
        <v>1011</v>
      </c>
      <c r="O179" t="s">
        <v>606</v>
      </c>
      <c r="P179" t="s">
        <v>606</v>
      </c>
      <c r="Q179">
        <v>1</v>
      </c>
      <c r="W179">
        <v>0</v>
      </c>
      <c r="X179">
        <v>1225731627</v>
      </c>
      <c r="Y179">
        <v>2.5000000000000001E-2</v>
      </c>
      <c r="AA179">
        <v>0</v>
      </c>
      <c r="AB179">
        <v>549.84</v>
      </c>
      <c r="AC179">
        <v>10.06</v>
      </c>
      <c r="AD179">
        <v>0</v>
      </c>
      <c r="AE179">
        <v>0</v>
      </c>
      <c r="AF179">
        <v>89.99</v>
      </c>
      <c r="AG179">
        <v>10.06</v>
      </c>
      <c r="AH179">
        <v>0</v>
      </c>
      <c r="AI179">
        <v>1</v>
      </c>
      <c r="AJ179">
        <v>6.11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1069</v>
      </c>
      <c r="AT179">
        <v>0.02</v>
      </c>
      <c r="AU179" t="s">
        <v>1083</v>
      </c>
      <c r="AV179">
        <v>0</v>
      </c>
      <c r="AW179">
        <v>2</v>
      </c>
      <c r="AX179">
        <v>27909327</v>
      </c>
      <c r="AY179">
        <v>1</v>
      </c>
      <c r="AZ179">
        <v>0</v>
      </c>
      <c r="BA179">
        <v>187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 ca="1">Y179*Source!I76</f>
        <v>0.16151500000000002</v>
      </c>
      <c r="CY179">
        <f>AB179</f>
        <v>549.84</v>
      </c>
      <c r="CZ179">
        <f>AF179</f>
        <v>89.99</v>
      </c>
      <c r="DA179">
        <f>AJ179</f>
        <v>6.11</v>
      </c>
      <c r="DB179">
        <f>ROUND((ROUND(AT179*CZ179,2)*1.25),2)</f>
        <v>2.25</v>
      </c>
      <c r="DC179">
        <f>ROUND((ROUND(AT179*AG179,2)*1.25),2)</f>
        <v>0.25</v>
      </c>
    </row>
    <row r="180" spans="1:107">
      <c r="A180">
        <f ca="1">ROW(Source!A76)</f>
        <v>76</v>
      </c>
      <c r="B180">
        <v>27906248</v>
      </c>
      <c r="C180">
        <v>27909324</v>
      </c>
      <c r="D180">
        <v>25230514</v>
      </c>
      <c r="E180">
        <v>1</v>
      </c>
      <c r="F180">
        <v>1</v>
      </c>
      <c r="G180">
        <v>1</v>
      </c>
      <c r="H180">
        <v>2</v>
      </c>
      <c r="I180" t="s">
        <v>658</v>
      </c>
      <c r="J180" t="s">
        <v>659</v>
      </c>
      <c r="K180" t="s">
        <v>660</v>
      </c>
      <c r="L180">
        <v>1368</v>
      </c>
      <c r="N180">
        <v>1011</v>
      </c>
      <c r="O180" t="s">
        <v>606</v>
      </c>
      <c r="P180" t="s">
        <v>606</v>
      </c>
      <c r="Q180">
        <v>1</v>
      </c>
      <c r="W180">
        <v>0</v>
      </c>
      <c r="X180">
        <v>1188625873</v>
      </c>
      <c r="Y180">
        <v>0.26250000000000001</v>
      </c>
      <c r="AA180">
        <v>0</v>
      </c>
      <c r="AB180">
        <v>191</v>
      </c>
      <c r="AC180">
        <v>13.5</v>
      </c>
      <c r="AD180">
        <v>0</v>
      </c>
      <c r="AE180">
        <v>0</v>
      </c>
      <c r="AF180">
        <v>31.26</v>
      </c>
      <c r="AG180">
        <v>13.5</v>
      </c>
      <c r="AH180">
        <v>0</v>
      </c>
      <c r="AI180">
        <v>1</v>
      </c>
      <c r="AJ180">
        <v>6.11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1069</v>
      </c>
      <c r="AT180">
        <v>0.21</v>
      </c>
      <c r="AU180" t="s">
        <v>1083</v>
      </c>
      <c r="AV180">
        <v>0</v>
      </c>
      <c r="AW180">
        <v>2</v>
      </c>
      <c r="AX180">
        <v>27909328</v>
      </c>
      <c r="AY180">
        <v>1</v>
      </c>
      <c r="AZ180">
        <v>0</v>
      </c>
      <c r="BA180">
        <v>188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 ca="1">Y180*Source!I76</f>
        <v>1.6959075000000001</v>
      </c>
      <c r="CY180">
        <f>AB180</f>
        <v>191</v>
      </c>
      <c r="CZ180">
        <f>AF180</f>
        <v>31.26</v>
      </c>
      <c r="DA180">
        <f>AJ180</f>
        <v>6.11</v>
      </c>
      <c r="DB180">
        <f>ROUND((ROUND(AT180*CZ180,2)*1.25),2)</f>
        <v>8.1999999999999993</v>
      </c>
      <c r="DC180">
        <f>ROUND((ROUND(AT180*AG180,2)*1.25),2)</f>
        <v>3.55</v>
      </c>
    </row>
    <row r="181" spans="1:107">
      <c r="A181">
        <f ca="1">ROW(Source!A76)</f>
        <v>76</v>
      </c>
      <c r="B181">
        <v>27906248</v>
      </c>
      <c r="C181">
        <v>27909324</v>
      </c>
      <c r="D181">
        <v>25230679</v>
      </c>
      <c r="E181">
        <v>1</v>
      </c>
      <c r="F181">
        <v>1</v>
      </c>
      <c r="G181">
        <v>1</v>
      </c>
      <c r="H181">
        <v>2</v>
      </c>
      <c r="I181" t="s">
        <v>736</v>
      </c>
      <c r="J181" t="s">
        <v>737</v>
      </c>
      <c r="K181" t="s">
        <v>738</v>
      </c>
      <c r="L181">
        <v>1368</v>
      </c>
      <c r="N181">
        <v>1011</v>
      </c>
      <c r="O181" t="s">
        <v>606</v>
      </c>
      <c r="P181" t="s">
        <v>606</v>
      </c>
      <c r="Q181">
        <v>1</v>
      </c>
      <c r="W181">
        <v>0</v>
      </c>
      <c r="X181">
        <v>983187852</v>
      </c>
      <c r="Y181">
        <v>0.875</v>
      </c>
      <c r="AA181">
        <v>0</v>
      </c>
      <c r="AB181">
        <v>75.7</v>
      </c>
      <c r="AC181">
        <v>10.06</v>
      </c>
      <c r="AD181">
        <v>0</v>
      </c>
      <c r="AE181">
        <v>0</v>
      </c>
      <c r="AF181">
        <v>12.39</v>
      </c>
      <c r="AG181">
        <v>10.06</v>
      </c>
      <c r="AH181">
        <v>0</v>
      </c>
      <c r="AI181">
        <v>1</v>
      </c>
      <c r="AJ181">
        <v>6.11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1069</v>
      </c>
      <c r="AT181">
        <v>0.7</v>
      </c>
      <c r="AU181" t="s">
        <v>1083</v>
      </c>
      <c r="AV181">
        <v>0</v>
      </c>
      <c r="AW181">
        <v>2</v>
      </c>
      <c r="AX181">
        <v>27909329</v>
      </c>
      <c r="AY181">
        <v>1</v>
      </c>
      <c r="AZ181">
        <v>0</v>
      </c>
      <c r="BA181">
        <v>189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 ca="1">Y181*Source!I76</f>
        <v>5.6530250000000004</v>
      </c>
      <c r="CY181">
        <f>AB181</f>
        <v>75.7</v>
      </c>
      <c r="CZ181">
        <f>AF181</f>
        <v>12.39</v>
      </c>
      <c r="DA181">
        <f>AJ181</f>
        <v>6.11</v>
      </c>
      <c r="DB181">
        <f>ROUND((ROUND(AT181*CZ181,2)*1.25),2)</f>
        <v>10.84</v>
      </c>
      <c r="DC181">
        <f>ROUND((ROUND(AT181*AG181,2)*1.25),2)</f>
        <v>8.8000000000000007</v>
      </c>
    </row>
    <row r="182" spans="1:107">
      <c r="A182">
        <f ca="1">ROW(Source!A76)</f>
        <v>76</v>
      </c>
      <c r="B182">
        <v>27906248</v>
      </c>
      <c r="C182">
        <v>27909324</v>
      </c>
      <c r="D182">
        <v>25149961</v>
      </c>
      <c r="E182">
        <v>1</v>
      </c>
      <c r="F182">
        <v>1</v>
      </c>
      <c r="G182">
        <v>1</v>
      </c>
      <c r="H182">
        <v>3</v>
      </c>
      <c r="I182" t="s">
        <v>728</v>
      </c>
      <c r="J182" t="s">
        <v>729</v>
      </c>
      <c r="K182" t="s">
        <v>730</v>
      </c>
      <c r="L182">
        <v>1339</v>
      </c>
      <c r="N182">
        <v>1007</v>
      </c>
      <c r="O182" t="s">
        <v>1325</v>
      </c>
      <c r="P182" t="s">
        <v>1325</v>
      </c>
      <c r="Q182">
        <v>1</v>
      </c>
      <c r="W182">
        <v>0</v>
      </c>
      <c r="X182">
        <v>-1660354250</v>
      </c>
      <c r="Y182">
        <v>0.51</v>
      </c>
      <c r="AA182">
        <v>14.91</v>
      </c>
      <c r="AB182">
        <v>0</v>
      </c>
      <c r="AC182">
        <v>0</v>
      </c>
      <c r="AD182">
        <v>0</v>
      </c>
      <c r="AE182">
        <v>2.44</v>
      </c>
      <c r="AF182">
        <v>0</v>
      </c>
      <c r="AG182">
        <v>0</v>
      </c>
      <c r="AH182">
        <v>0</v>
      </c>
      <c r="AI182">
        <v>6.11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1069</v>
      </c>
      <c r="AT182">
        <v>0.51</v>
      </c>
      <c r="AU182" t="s">
        <v>1069</v>
      </c>
      <c r="AV182">
        <v>0</v>
      </c>
      <c r="AW182">
        <v>2</v>
      </c>
      <c r="AX182">
        <v>27909330</v>
      </c>
      <c r="AY182">
        <v>1</v>
      </c>
      <c r="AZ182">
        <v>0</v>
      </c>
      <c r="BA182">
        <v>190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 ca="1">Y182*Source!I76</f>
        <v>3.2949060000000001</v>
      </c>
      <c r="CY182">
        <f>AA182</f>
        <v>14.91</v>
      </c>
      <c r="CZ182">
        <f>AE182</f>
        <v>2.44</v>
      </c>
      <c r="DA182">
        <f>AI182</f>
        <v>6.11</v>
      </c>
      <c r="DB182">
        <f>ROUND(ROUND(AT182*CZ182,2),2)</f>
        <v>1.24</v>
      </c>
      <c r="DC182">
        <f>ROUND(ROUND(AT182*AG182,2),2)</f>
        <v>0</v>
      </c>
    </row>
    <row r="183" spans="1:107">
      <c r="A183">
        <f ca="1">ROW(Source!A76)</f>
        <v>76</v>
      </c>
      <c r="B183">
        <v>27906248</v>
      </c>
      <c r="C183">
        <v>27909324</v>
      </c>
      <c r="D183">
        <v>25155968</v>
      </c>
      <c r="E183">
        <v>1</v>
      </c>
      <c r="F183">
        <v>1</v>
      </c>
      <c r="G183">
        <v>1</v>
      </c>
      <c r="H183">
        <v>3</v>
      </c>
      <c r="I183" t="s">
        <v>1241</v>
      </c>
      <c r="J183" t="s">
        <v>1243</v>
      </c>
      <c r="K183" t="s">
        <v>1242</v>
      </c>
      <c r="L183">
        <v>1348</v>
      </c>
      <c r="N183">
        <v>1009</v>
      </c>
      <c r="O183" t="s">
        <v>1094</v>
      </c>
      <c r="P183" t="s">
        <v>1094</v>
      </c>
      <c r="Q183">
        <v>1000</v>
      </c>
      <c r="W183">
        <v>0</v>
      </c>
      <c r="X183">
        <v>-2099882780</v>
      </c>
      <c r="Y183">
        <v>0.85</v>
      </c>
      <c r="AA183">
        <v>6801.1</v>
      </c>
      <c r="AB183">
        <v>0</v>
      </c>
      <c r="AC183">
        <v>0</v>
      </c>
      <c r="AD183">
        <v>0</v>
      </c>
      <c r="AE183">
        <v>1113.1099999999999</v>
      </c>
      <c r="AF183">
        <v>0</v>
      </c>
      <c r="AG183">
        <v>0</v>
      </c>
      <c r="AH183">
        <v>0</v>
      </c>
      <c r="AI183">
        <v>6.11</v>
      </c>
      <c r="AJ183">
        <v>1</v>
      </c>
      <c r="AK183">
        <v>1</v>
      </c>
      <c r="AL183">
        <v>1</v>
      </c>
      <c r="AN183">
        <v>0</v>
      </c>
      <c r="AO183">
        <v>0</v>
      </c>
      <c r="AP183">
        <v>0</v>
      </c>
      <c r="AQ183">
        <v>0</v>
      </c>
      <c r="AR183">
        <v>0</v>
      </c>
      <c r="AS183" t="s">
        <v>1069</v>
      </c>
      <c r="AT183">
        <v>0.85</v>
      </c>
      <c r="AU183" t="s">
        <v>1069</v>
      </c>
      <c r="AV183">
        <v>0</v>
      </c>
      <c r="AW183">
        <v>1</v>
      </c>
      <c r="AX183">
        <v>-1</v>
      </c>
      <c r="AY183">
        <v>0</v>
      </c>
      <c r="AZ183">
        <v>0</v>
      </c>
      <c r="BA183" t="s">
        <v>1069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 ca="1">Y183*Source!I76</f>
        <v>5.4915099999999999</v>
      </c>
      <c r="CY183">
        <f>AA183</f>
        <v>6801.1</v>
      </c>
      <c r="CZ183">
        <f>AE183</f>
        <v>1113.1099999999999</v>
      </c>
      <c r="DA183">
        <f>AI183</f>
        <v>6.11</v>
      </c>
      <c r="DB183">
        <f>ROUND(ROUND(AT183*CZ183,2),2)</f>
        <v>946.14</v>
      </c>
      <c r="DC183">
        <f>ROUND(ROUND(AT183*AG183,2),2)</f>
        <v>0</v>
      </c>
    </row>
    <row r="184" spans="1:107">
      <c r="A184">
        <f ca="1">ROW(Source!A76)</f>
        <v>76</v>
      </c>
      <c r="B184">
        <v>27906248</v>
      </c>
      <c r="C184">
        <v>27909324</v>
      </c>
      <c r="D184">
        <v>25185864</v>
      </c>
      <c r="E184">
        <v>1</v>
      </c>
      <c r="F184">
        <v>1</v>
      </c>
      <c r="G184">
        <v>1</v>
      </c>
      <c r="H184">
        <v>3</v>
      </c>
      <c r="I184" t="s">
        <v>1218</v>
      </c>
      <c r="J184" t="s">
        <v>1221</v>
      </c>
      <c r="K184" t="s">
        <v>1219</v>
      </c>
      <c r="L184">
        <v>1296</v>
      </c>
      <c r="N184">
        <v>1002</v>
      </c>
      <c r="O184" t="s">
        <v>1220</v>
      </c>
      <c r="P184" t="s">
        <v>1220</v>
      </c>
      <c r="Q184">
        <v>1</v>
      </c>
      <c r="W184">
        <v>0</v>
      </c>
      <c r="X184">
        <v>-972933126</v>
      </c>
      <c r="Y184">
        <v>13</v>
      </c>
      <c r="AA184">
        <v>55.85</v>
      </c>
      <c r="AB184">
        <v>0</v>
      </c>
      <c r="AC184">
        <v>0</v>
      </c>
      <c r="AD184">
        <v>0</v>
      </c>
      <c r="AE184">
        <v>9.14</v>
      </c>
      <c r="AF184">
        <v>0</v>
      </c>
      <c r="AG184">
        <v>0</v>
      </c>
      <c r="AH184">
        <v>0</v>
      </c>
      <c r="AI184">
        <v>6.11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1069</v>
      </c>
      <c r="AT184">
        <v>13</v>
      </c>
      <c r="AU184" t="s">
        <v>1069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1069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 ca="1">Y184*Source!I76</f>
        <v>83.987800000000007</v>
      </c>
      <c r="CY184">
        <f>AA184</f>
        <v>55.85</v>
      </c>
      <c r="CZ184">
        <f>AE184</f>
        <v>9.14</v>
      </c>
      <c r="DA184">
        <f>AI184</f>
        <v>6.11</v>
      </c>
      <c r="DB184">
        <f>ROUND(ROUND(AT184*CZ184,2),2)</f>
        <v>118.82</v>
      </c>
      <c r="DC184">
        <f>ROUND(ROUND(AT184*AG184,2),2)</f>
        <v>0</v>
      </c>
    </row>
    <row r="185" spans="1:107">
      <c r="A185">
        <f ca="1">ROW(Source!A79)</f>
        <v>79</v>
      </c>
      <c r="B185">
        <v>27906248</v>
      </c>
      <c r="C185">
        <v>27909335</v>
      </c>
      <c r="D185">
        <v>25413300</v>
      </c>
      <c r="E185">
        <v>1</v>
      </c>
      <c r="F185">
        <v>1</v>
      </c>
      <c r="G185">
        <v>1</v>
      </c>
      <c r="H185">
        <v>1</v>
      </c>
      <c r="I185" t="s">
        <v>610</v>
      </c>
      <c r="J185" t="s">
        <v>1069</v>
      </c>
      <c r="K185" t="s">
        <v>611</v>
      </c>
      <c r="L185">
        <v>1191</v>
      </c>
      <c r="N185">
        <v>1013</v>
      </c>
      <c r="O185" t="s">
        <v>600</v>
      </c>
      <c r="P185" t="s">
        <v>600</v>
      </c>
      <c r="Q185">
        <v>1</v>
      </c>
      <c r="W185">
        <v>0</v>
      </c>
      <c r="X185">
        <v>-400197608</v>
      </c>
      <c r="Y185">
        <v>71.3</v>
      </c>
      <c r="AA185">
        <v>0</v>
      </c>
      <c r="AB185">
        <v>0</v>
      </c>
      <c r="AC185">
        <v>0</v>
      </c>
      <c r="AD185">
        <v>52.12</v>
      </c>
      <c r="AE185">
        <v>0</v>
      </c>
      <c r="AF185">
        <v>0</v>
      </c>
      <c r="AG185">
        <v>0</v>
      </c>
      <c r="AH185">
        <v>8.5299999999999994</v>
      </c>
      <c r="AI185">
        <v>1</v>
      </c>
      <c r="AJ185">
        <v>1</v>
      </c>
      <c r="AK185">
        <v>1</v>
      </c>
      <c r="AL185">
        <v>6.11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1069</v>
      </c>
      <c r="AT185">
        <v>3.1</v>
      </c>
      <c r="AU185" t="s">
        <v>1236</v>
      </c>
      <c r="AV185">
        <v>1</v>
      </c>
      <c r="AW185">
        <v>2</v>
      </c>
      <c r="AX185">
        <v>27909336</v>
      </c>
      <c r="AY185">
        <v>1</v>
      </c>
      <c r="AZ185">
        <v>0</v>
      </c>
      <c r="BA185">
        <v>193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 ca="1">Y185*Source!I79</f>
        <v>460.64078000000001</v>
      </c>
      <c r="CY185">
        <f>AD185</f>
        <v>52.12</v>
      </c>
      <c r="CZ185">
        <f>AH185</f>
        <v>8.5299999999999994</v>
      </c>
      <c r="DA185">
        <f>AL185</f>
        <v>6.11</v>
      </c>
      <c r="DB185">
        <f>ROUND((ROUND(AT185*CZ185,2)*1.15*20),2)</f>
        <v>608.12</v>
      </c>
      <c r="DC185">
        <f>ROUND((ROUND(AT185*AG185,2)*1.15*20),2)</f>
        <v>0</v>
      </c>
    </row>
    <row r="186" spans="1:107">
      <c r="A186">
        <f ca="1">ROW(Source!A79)</f>
        <v>79</v>
      </c>
      <c r="B186">
        <v>27906248</v>
      </c>
      <c r="C186">
        <v>27909335</v>
      </c>
      <c r="D186">
        <v>25412928</v>
      </c>
      <c r="E186">
        <v>1</v>
      </c>
      <c r="F186">
        <v>1</v>
      </c>
      <c r="G186">
        <v>1</v>
      </c>
      <c r="H186">
        <v>1</v>
      </c>
      <c r="I186" t="s">
        <v>601</v>
      </c>
      <c r="J186" t="s">
        <v>1069</v>
      </c>
      <c r="K186" t="s">
        <v>602</v>
      </c>
      <c r="L186">
        <v>1191</v>
      </c>
      <c r="N186">
        <v>1013</v>
      </c>
      <c r="O186" t="s">
        <v>600</v>
      </c>
      <c r="P186" t="s">
        <v>600</v>
      </c>
      <c r="Q186">
        <v>1</v>
      </c>
      <c r="W186">
        <v>0</v>
      </c>
      <c r="X186">
        <v>-1417349443</v>
      </c>
      <c r="Y186">
        <v>0.09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6.11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1069</v>
      </c>
      <c r="AT186">
        <v>0.09</v>
      </c>
      <c r="AU186" t="s">
        <v>1069</v>
      </c>
      <c r="AV186">
        <v>2</v>
      </c>
      <c r="AW186">
        <v>2</v>
      </c>
      <c r="AX186">
        <v>27909337</v>
      </c>
      <c r="AY186">
        <v>1</v>
      </c>
      <c r="AZ186">
        <v>2048</v>
      </c>
      <c r="BA186">
        <v>194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 ca="1">Y186*Source!I79</f>
        <v>0.58145400000000003</v>
      </c>
      <c r="CY186">
        <f>AD186</f>
        <v>0</v>
      </c>
      <c r="CZ186">
        <f>AH186</f>
        <v>0</v>
      </c>
      <c r="DA186">
        <f>AL186</f>
        <v>1</v>
      </c>
      <c r="DB186">
        <f>ROUND(ROUND(AT186*CZ186,2),2)</f>
        <v>0</v>
      </c>
      <c r="DC186">
        <f>ROUND(ROUND(AT186*AG186,2),2)</f>
        <v>0</v>
      </c>
    </row>
    <row r="187" spans="1:107">
      <c r="A187">
        <f ca="1">ROW(Source!A79)</f>
        <v>79</v>
      </c>
      <c r="B187">
        <v>27906248</v>
      </c>
      <c r="C187">
        <v>27909335</v>
      </c>
      <c r="D187">
        <v>25230445</v>
      </c>
      <c r="E187">
        <v>1</v>
      </c>
      <c r="F187">
        <v>1</v>
      </c>
      <c r="G187">
        <v>1</v>
      </c>
      <c r="H187">
        <v>2</v>
      </c>
      <c r="I187" t="s">
        <v>733</v>
      </c>
      <c r="J187" t="s">
        <v>734</v>
      </c>
      <c r="K187" t="s">
        <v>735</v>
      </c>
      <c r="L187">
        <v>1368</v>
      </c>
      <c r="N187">
        <v>1011</v>
      </c>
      <c r="O187" t="s">
        <v>606</v>
      </c>
      <c r="P187" t="s">
        <v>606</v>
      </c>
      <c r="Q187">
        <v>1</v>
      </c>
      <c r="W187">
        <v>0</v>
      </c>
      <c r="X187">
        <v>1225731627</v>
      </c>
      <c r="Y187">
        <v>0.05</v>
      </c>
      <c r="AA187">
        <v>0</v>
      </c>
      <c r="AB187">
        <v>549.84</v>
      </c>
      <c r="AC187">
        <v>10.06</v>
      </c>
      <c r="AD187">
        <v>0</v>
      </c>
      <c r="AE187">
        <v>0</v>
      </c>
      <c r="AF187">
        <v>89.99</v>
      </c>
      <c r="AG187">
        <v>10.06</v>
      </c>
      <c r="AH187">
        <v>0</v>
      </c>
      <c r="AI187">
        <v>1</v>
      </c>
      <c r="AJ187">
        <v>6.11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1069</v>
      </c>
      <c r="AT187">
        <v>2E-3</v>
      </c>
      <c r="AU187" t="s">
        <v>1235</v>
      </c>
      <c r="AV187">
        <v>0</v>
      </c>
      <c r="AW187">
        <v>2</v>
      </c>
      <c r="AX187">
        <v>27909338</v>
      </c>
      <c r="AY187">
        <v>1</v>
      </c>
      <c r="AZ187">
        <v>0</v>
      </c>
      <c r="BA187">
        <v>195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 ca="1">Y187*Source!I79</f>
        <v>0.32303000000000004</v>
      </c>
      <c r="CY187">
        <f>AB187</f>
        <v>549.84</v>
      </c>
      <c r="CZ187">
        <f>AF187</f>
        <v>89.99</v>
      </c>
      <c r="DA187">
        <f>AJ187</f>
        <v>6.11</v>
      </c>
      <c r="DB187">
        <f>ROUND((ROUND(AT187*CZ187,2)*1.25*20),2)</f>
        <v>4.5</v>
      </c>
      <c r="DC187">
        <f>ROUND((ROUND(AT187*AG187,2)*1.25*20),2)</f>
        <v>0.5</v>
      </c>
    </row>
    <row r="188" spans="1:107">
      <c r="A188">
        <f ca="1">ROW(Source!A79)</f>
        <v>79</v>
      </c>
      <c r="B188">
        <v>27906248</v>
      </c>
      <c r="C188">
        <v>27909335</v>
      </c>
      <c r="D188">
        <v>25230514</v>
      </c>
      <c r="E188">
        <v>1</v>
      </c>
      <c r="F188">
        <v>1</v>
      </c>
      <c r="G188">
        <v>1</v>
      </c>
      <c r="H188">
        <v>2</v>
      </c>
      <c r="I188" t="s">
        <v>658</v>
      </c>
      <c r="J188" t="s">
        <v>659</v>
      </c>
      <c r="K188" t="s">
        <v>660</v>
      </c>
      <c r="L188">
        <v>1368</v>
      </c>
      <c r="N188">
        <v>1011</v>
      </c>
      <c r="O188" t="s">
        <v>606</v>
      </c>
      <c r="P188" t="s">
        <v>606</v>
      </c>
      <c r="Q188">
        <v>1</v>
      </c>
      <c r="W188">
        <v>0</v>
      </c>
      <c r="X188">
        <v>1188625873</v>
      </c>
      <c r="Y188">
        <v>0.5</v>
      </c>
      <c r="AA188">
        <v>0</v>
      </c>
      <c r="AB188">
        <v>191</v>
      </c>
      <c r="AC188">
        <v>13.5</v>
      </c>
      <c r="AD188">
        <v>0</v>
      </c>
      <c r="AE188">
        <v>0</v>
      </c>
      <c r="AF188">
        <v>31.26</v>
      </c>
      <c r="AG188">
        <v>13.5</v>
      </c>
      <c r="AH188">
        <v>0</v>
      </c>
      <c r="AI188">
        <v>1</v>
      </c>
      <c r="AJ188">
        <v>6.11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1069</v>
      </c>
      <c r="AT188">
        <v>0.02</v>
      </c>
      <c r="AU188" t="s">
        <v>1235</v>
      </c>
      <c r="AV188">
        <v>0</v>
      </c>
      <c r="AW188">
        <v>2</v>
      </c>
      <c r="AX188">
        <v>27909339</v>
      </c>
      <c r="AY188">
        <v>1</v>
      </c>
      <c r="AZ188">
        <v>0</v>
      </c>
      <c r="BA188">
        <v>196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 ca="1">Y188*Source!I79</f>
        <v>3.2303000000000002</v>
      </c>
      <c r="CY188">
        <f>AB188</f>
        <v>191</v>
      </c>
      <c r="CZ188">
        <f>AF188</f>
        <v>31.26</v>
      </c>
      <c r="DA188">
        <f>AJ188</f>
        <v>6.11</v>
      </c>
      <c r="DB188">
        <f>ROUND((ROUND(AT188*CZ188,2)*1.25*20),2)</f>
        <v>15.75</v>
      </c>
      <c r="DC188">
        <f>ROUND((ROUND(AT188*AG188,2)*1.25*20),2)</f>
        <v>6.75</v>
      </c>
    </row>
    <row r="189" spans="1:107">
      <c r="A189">
        <f ca="1">ROW(Source!A79)</f>
        <v>79</v>
      </c>
      <c r="B189">
        <v>27906248</v>
      </c>
      <c r="C189">
        <v>27909335</v>
      </c>
      <c r="D189">
        <v>25230679</v>
      </c>
      <c r="E189">
        <v>1</v>
      </c>
      <c r="F189">
        <v>1</v>
      </c>
      <c r="G189">
        <v>1</v>
      </c>
      <c r="H189">
        <v>2</v>
      </c>
      <c r="I189" t="s">
        <v>736</v>
      </c>
      <c r="J189" t="s">
        <v>737</v>
      </c>
      <c r="K189" t="s">
        <v>738</v>
      </c>
      <c r="L189">
        <v>1368</v>
      </c>
      <c r="N189">
        <v>1011</v>
      </c>
      <c r="O189" t="s">
        <v>606</v>
      </c>
      <c r="P189" t="s">
        <v>606</v>
      </c>
      <c r="Q189">
        <v>1</v>
      </c>
      <c r="W189">
        <v>0</v>
      </c>
      <c r="X189">
        <v>983187852</v>
      </c>
      <c r="Y189">
        <v>1.7500000000000002</v>
      </c>
      <c r="AA189">
        <v>0</v>
      </c>
      <c r="AB189">
        <v>75.7</v>
      </c>
      <c r="AC189">
        <v>10.06</v>
      </c>
      <c r="AD189">
        <v>0</v>
      </c>
      <c r="AE189">
        <v>0</v>
      </c>
      <c r="AF189">
        <v>12.39</v>
      </c>
      <c r="AG189">
        <v>10.06</v>
      </c>
      <c r="AH189">
        <v>0</v>
      </c>
      <c r="AI189">
        <v>1</v>
      </c>
      <c r="AJ189">
        <v>6.11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1069</v>
      </c>
      <c r="AT189">
        <v>7.0000000000000007E-2</v>
      </c>
      <c r="AU189" t="s">
        <v>1235</v>
      </c>
      <c r="AV189">
        <v>0</v>
      </c>
      <c r="AW189">
        <v>2</v>
      </c>
      <c r="AX189">
        <v>27909340</v>
      </c>
      <c r="AY189">
        <v>1</v>
      </c>
      <c r="AZ189">
        <v>0</v>
      </c>
      <c r="BA189">
        <v>197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 ca="1">Y189*Source!I79</f>
        <v>11.306050000000003</v>
      </c>
      <c r="CY189">
        <f>AB189</f>
        <v>75.7</v>
      </c>
      <c r="CZ189">
        <f>AF189</f>
        <v>12.39</v>
      </c>
      <c r="DA189">
        <f>AJ189</f>
        <v>6.11</v>
      </c>
      <c r="DB189">
        <f>ROUND((ROUND(AT189*CZ189,2)*1.25*20),2)</f>
        <v>21.75</v>
      </c>
      <c r="DC189">
        <f>ROUND((ROUND(AT189*AG189,2)*1.25*20),2)</f>
        <v>17.5</v>
      </c>
    </row>
    <row r="190" spans="1:107">
      <c r="A190">
        <f ca="1">ROW(Source!A79)</f>
        <v>79</v>
      </c>
      <c r="B190">
        <v>27906248</v>
      </c>
      <c r="C190">
        <v>27909335</v>
      </c>
      <c r="D190">
        <v>25149961</v>
      </c>
      <c r="E190">
        <v>1</v>
      </c>
      <c r="F190">
        <v>1</v>
      </c>
      <c r="G190">
        <v>1</v>
      </c>
      <c r="H190">
        <v>3</v>
      </c>
      <c r="I190" t="s">
        <v>728</v>
      </c>
      <c r="J190" t="s">
        <v>729</v>
      </c>
      <c r="K190" t="s">
        <v>730</v>
      </c>
      <c r="L190">
        <v>1339</v>
      </c>
      <c r="N190">
        <v>1007</v>
      </c>
      <c r="O190" t="s">
        <v>1325</v>
      </c>
      <c r="P190" t="s">
        <v>1325</v>
      </c>
      <c r="Q190">
        <v>1</v>
      </c>
      <c r="W190">
        <v>0</v>
      </c>
      <c r="X190">
        <v>-1660354250</v>
      </c>
      <c r="Y190">
        <v>1.02</v>
      </c>
      <c r="AA190">
        <v>14.91</v>
      </c>
      <c r="AB190">
        <v>0</v>
      </c>
      <c r="AC190">
        <v>0</v>
      </c>
      <c r="AD190">
        <v>0</v>
      </c>
      <c r="AE190">
        <v>2.44</v>
      </c>
      <c r="AF190">
        <v>0</v>
      </c>
      <c r="AG190">
        <v>0</v>
      </c>
      <c r="AH190">
        <v>0</v>
      </c>
      <c r="AI190">
        <v>6.11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1069</v>
      </c>
      <c r="AT190">
        <v>5.0999999999999997E-2</v>
      </c>
      <c r="AU190" t="s">
        <v>1234</v>
      </c>
      <c r="AV190">
        <v>0</v>
      </c>
      <c r="AW190">
        <v>2</v>
      </c>
      <c r="AX190">
        <v>27909341</v>
      </c>
      <c r="AY190">
        <v>1</v>
      </c>
      <c r="AZ190">
        <v>0</v>
      </c>
      <c r="BA190">
        <v>198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 ca="1">Y190*Source!I79</f>
        <v>6.5898120000000002</v>
      </c>
      <c r="CY190">
        <f>AA190</f>
        <v>14.91</v>
      </c>
      <c r="CZ190">
        <f>AE190</f>
        <v>2.44</v>
      </c>
      <c r="DA190">
        <f>AI190</f>
        <v>6.11</v>
      </c>
      <c r="DB190">
        <f>ROUND((ROUND(AT190*CZ190,2)*20),2)</f>
        <v>2.4</v>
      </c>
      <c r="DC190">
        <f>ROUND((ROUND(AT190*AG190,2)*20),2)</f>
        <v>0</v>
      </c>
    </row>
    <row r="191" spans="1:107">
      <c r="A191">
        <f ca="1">ROW(Source!A79)</f>
        <v>79</v>
      </c>
      <c r="B191">
        <v>27906248</v>
      </c>
      <c r="C191">
        <v>27909335</v>
      </c>
      <c r="D191">
        <v>25155968</v>
      </c>
      <c r="E191">
        <v>1</v>
      </c>
      <c r="F191">
        <v>1</v>
      </c>
      <c r="G191">
        <v>1</v>
      </c>
      <c r="H191">
        <v>3</v>
      </c>
      <c r="I191" t="s">
        <v>1241</v>
      </c>
      <c r="J191" t="s">
        <v>1243</v>
      </c>
      <c r="K191" t="s">
        <v>1242</v>
      </c>
      <c r="L191">
        <v>1348</v>
      </c>
      <c r="N191">
        <v>1009</v>
      </c>
      <c r="O191" t="s">
        <v>1094</v>
      </c>
      <c r="P191" t="s">
        <v>1094</v>
      </c>
      <c r="Q191">
        <v>1000</v>
      </c>
      <c r="W191">
        <v>0</v>
      </c>
      <c r="X191">
        <v>-2099882780</v>
      </c>
      <c r="Y191">
        <v>1.7000000000000002</v>
      </c>
      <c r="AA191">
        <v>6801.1</v>
      </c>
      <c r="AB191">
        <v>0</v>
      </c>
      <c r="AC191">
        <v>0</v>
      </c>
      <c r="AD191">
        <v>0</v>
      </c>
      <c r="AE191">
        <v>1113.1099999999999</v>
      </c>
      <c r="AF191">
        <v>0</v>
      </c>
      <c r="AG191">
        <v>0</v>
      </c>
      <c r="AH191">
        <v>0</v>
      </c>
      <c r="AI191">
        <v>6.11</v>
      </c>
      <c r="AJ191">
        <v>1</v>
      </c>
      <c r="AK191">
        <v>1</v>
      </c>
      <c r="AL191">
        <v>1</v>
      </c>
      <c r="AN191">
        <v>0</v>
      </c>
      <c r="AO191">
        <v>0</v>
      </c>
      <c r="AP191">
        <v>1</v>
      </c>
      <c r="AQ191">
        <v>0</v>
      </c>
      <c r="AR191">
        <v>0</v>
      </c>
      <c r="AS191" t="s">
        <v>1069</v>
      </c>
      <c r="AT191">
        <v>8.5000000000000006E-2</v>
      </c>
      <c r="AU191" t="s">
        <v>1234</v>
      </c>
      <c r="AV191">
        <v>0</v>
      </c>
      <c r="AW191">
        <v>1</v>
      </c>
      <c r="AX191">
        <v>-1</v>
      </c>
      <c r="AY191">
        <v>0</v>
      </c>
      <c r="AZ191">
        <v>0</v>
      </c>
      <c r="BA191" t="s">
        <v>1069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 ca="1">Y191*Source!I79</f>
        <v>10.983020000000002</v>
      </c>
      <c r="CY191">
        <f>AA191</f>
        <v>6801.1</v>
      </c>
      <c r="CZ191">
        <f>AE191</f>
        <v>1113.1099999999999</v>
      </c>
      <c r="DA191">
        <f>AI191</f>
        <v>6.11</v>
      </c>
      <c r="DB191">
        <f>ROUND((ROUND(AT191*CZ191,2)*20),2)</f>
        <v>1892.2</v>
      </c>
      <c r="DC191">
        <f>ROUND((ROUND(AT191*AG191,2)*20),2)</f>
        <v>0</v>
      </c>
    </row>
    <row r="192" spans="1:107">
      <c r="A192">
        <f ca="1">ROW(Source!A81)</f>
        <v>81</v>
      </c>
      <c r="B192">
        <v>27906248</v>
      </c>
      <c r="C192">
        <v>27906970</v>
      </c>
      <c r="D192">
        <v>25419089</v>
      </c>
      <c r="E192">
        <v>1</v>
      </c>
      <c r="F192">
        <v>1</v>
      </c>
      <c r="G192">
        <v>1</v>
      </c>
      <c r="H192">
        <v>1</v>
      </c>
      <c r="I192" t="s">
        <v>689</v>
      </c>
      <c r="J192" t="s">
        <v>1069</v>
      </c>
      <c r="K192" t="s">
        <v>690</v>
      </c>
      <c r="L192">
        <v>1191</v>
      </c>
      <c r="N192">
        <v>1013</v>
      </c>
      <c r="O192" t="s">
        <v>600</v>
      </c>
      <c r="P192" t="s">
        <v>600</v>
      </c>
      <c r="Q192">
        <v>1</v>
      </c>
      <c r="W192">
        <v>0</v>
      </c>
      <c r="X192">
        <v>1069510174</v>
      </c>
      <c r="Y192">
        <v>7.5324999999999989</v>
      </c>
      <c r="AA192">
        <v>0</v>
      </c>
      <c r="AB192">
        <v>0</v>
      </c>
      <c r="AC192">
        <v>0</v>
      </c>
      <c r="AD192">
        <v>58.78</v>
      </c>
      <c r="AE192">
        <v>0</v>
      </c>
      <c r="AF192">
        <v>0</v>
      </c>
      <c r="AG192">
        <v>0</v>
      </c>
      <c r="AH192">
        <v>9.6199999999999992</v>
      </c>
      <c r="AI192">
        <v>1</v>
      </c>
      <c r="AJ192">
        <v>1</v>
      </c>
      <c r="AK192">
        <v>1</v>
      </c>
      <c r="AL192">
        <v>6.11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1069</v>
      </c>
      <c r="AT192">
        <v>6.55</v>
      </c>
      <c r="AU192" t="s">
        <v>1084</v>
      </c>
      <c r="AV192">
        <v>1</v>
      </c>
      <c r="AW192">
        <v>2</v>
      </c>
      <c r="AX192">
        <v>27906978</v>
      </c>
      <c r="AY192">
        <v>1</v>
      </c>
      <c r="AZ192">
        <v>0</v>
      </c>
      <c r="BA192">
        <v>200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 ca="1">Y192*Source!I81</f>
        <v>52.310952749999991</v>
      </c>
      <c r="CY192">
        <f>AD192</f>
        <v>58.78</v>
      </c>
      <c r="CZ192">
        <f>AH192</f>
        <v>9.6199999999999992</v>
      </c>
      <c r="DA192">
        <f>AL192</f>
        <v>6.11</v>
      </c>
      <c r="DB192">
        <f>ROUND((ROUND(AT192*CZ192,2)*1.15),2)</f>
        <v>72.459999999999994</v>
      </c>
      <c r="DC192">
        <f>ROUND((ROUND(AT192*AG192,2)*1.15),2)</f>
        <v>0</v>
      </c>
    </row>
    <row r="193" spans="1:107">
      <c r="A193">
        <f ca="1">ROW(Source!A81)</f>
        <v>81</v>
      </c>
      <c r="B193">
        <v>27906248</v>
      </c>
      <c r="C193">
        <v>27906970</v>
      </c>
      <c r="D193">
        <v>25412928</v>
      </c>
      <c r="E193">
        <v>1</v>
      </c>
      <c r="F193">
        <v>1</v>
      </c>
      <c r="G193">
        <v>1</v>
      </c>
      <c r="H193">
        <v>1</v>
      </c>
      <c r="I193" t="s">
        <v>601</v>
      </c>
      <c r="J193" t="s">
        <v>1069</v>
      </c>
      <c r="K193" t="s">
        <v>602</v>
      </c>
      <c r="L193">
        <v>1191</v>
      </c>
      <c r="N193">
        <v>1013</v>
      </c>
      <c r="O193" t="s">
        <v>600</v>
      </c>
      <c r="P193" t="s">
        <v>600</v>
      </c>
      <c r="Q193">
        <v>1</v>
      </c>
      <c r="W193">
        <v>0</v>
      </c>
      <c r="X193">
        <v>-1417349443</v>
      </c>
      <c r="Y193">
        <v>0.02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6.11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1069</v>
      </c>
      <c r="AT193">
        <v>0.02</v>
      </c>
      <c r="AU193" t="s">
        <v>1069</v>
      </c>
      <c r="AV193">
        <v>2</v>
      </c>
      <c r="AW193">
        <v>2</v>
      </c>
      <c r="AX193">
        <v>27906979</v>
      </c>
      <c r="AY193">
        <v>1</v>
      </c>
      <c r="AZ193">
        <v>2048</v>
      </c>
      <c r="BA193">
        <v>201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 ca="1">Y193*Source!I81</f>
        <v>0.13889400000000002</v>
      </c>
      <c r="CY193">
        <f>AD193</f>
        <v>0</v>
      </c>
      <c r="CZ193">
        <f>AH193</f>
        <v>0</v>
      </c>
      <c r="DA193">
        <f>AL193</f>
        <v>1</v>
      </c>
      <c r="DB193">
        <f>ROUND(ROUND(AT193*CZ193,2),2)</f>
        <v>0</v>
      </c>
      <c r="DC193">
        <f>ROUND(ROUND(AT193*AG193,2),2)</f>
        <v>0</v>
      </c>
    </row>
    <row r="194" spans="1:107">
      <c r="A194">
        <f ca="1">ROW(Source!A81)</f>
        <v>81</v>
      </c>
      <c r="B194">
        <v>27906248</v>
      </c>
      <c r="C194">
        <v>27906970</v>
      </c>
      <c r="D194">
        <v>25230514</v>
      </c>
      <c r="E194">
        <v>1</v>
      </c>
      <c r="F194">
        <v>1</v>
      </c>
      <c r="G194">
        <v>1</v>
      </c>
      <c r="H194">
        <v>2</v>
      </c>
      <c r="I194" t="s">
        <v>658</v>
      </c>
      <c r="J194" t="s">
        <v>659</v>
      </c>
      <c r="K194" t="s">
        <v>660</v>
      </c>
      <c r="L194">
        <v>1368</v>
      </c>
      <c r="N194">
        <v>1011</v>
      </c>
      <c r="O194" t="s">
        <v>606</v>
      </c>
      <c r="P194" t="s">
        <v>606</v>
      </c>
      <c r="Q194">
        <v>1</v>
      </c>
      <c r="W194">
        <v>0</v>
      </c>
      <c r="X194">
        <v>1188625873</v>
      </c>
      <c r="Y194">
        <v>1.2500000000000001E-2</v>
      </c>
      <c r="AA194">
        <v>0</v>
      </c>
      <c r="AB194">
        <v>191</v>
      </c>
      <c r="AC194">
        <v>13.5</v>
      </c>
      <c r="AD194">
        <v>0</v>
      </c>
      <c r="AE194">
        <v>0</v>
      </c>
      <c r="AF194">
        <v>31.26</v>
      </c>
      <c r="AG194">
        <v>13.5</v>
      </c>
      <c r="AH194">
        <v>0</v>
      </c>
      <c r="AI194">
        <v>1</v>
      </c>
      <c r="AJ194">
        <v>6.11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1069</v>
      </c>
      <c r="AT194">
        <v>0.01</v>
      </c>
      <c r="AU194" t="s">
        <v>1083</v>
      </c>
      <c r="AV194">
        <v>0</v>
      </c>
      <c r="AW194">
        <v>2</v>
      </c>
      <c r="AX194">
        <v>27906980</v>
      </c>
      <c r="AY194">
        <v>1</v>
      </c>
      <c r="AZ194">
        <v>0</v>
      </c>
      <c r="BA194">
        <v>202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 ca="1">Y194*Source!I81</f>
        <v>8.6808750000000004E-2</v>
      </c>
      <c r="CY194">
        <f>AB194</f>
        <v>191</v>
      </c>
      <c r="CZ194">
        <f>AF194</f>
        <v>31.26</v>
      </c>
      <c r="DA194">
        <f>AJ194</f>
        <v>6.11</v>
      </c>
      <c r="DB194">
        <f>ROUND((ROUND(AT194*CZ194,2)*1.25),2)</f>
        <v>0.39</v>
      </c>
      <c r="DC194">
        <f>ROUND((ROUND(AT194*AG194,2)*1.25),2)</f>
        <v>0.18</v>
      </c>
    </row>
    <row r="195" spans="1:107">
      <c r="A195">
        <f ca="1">ROW(Source!A81)</f>
        <v>81</v>
      </c>
      <c r="B195">
        <v>27906248</v>
      </c>
      <c r="C195">
        <v>27906970</v>
      </c>
      <c r="D195">
        <v>25231607</v>
      </c>
      <c r="E195">
        <v>1</v>
      </c>
      <c r="F195">
        <v>1</v>
      </c>
      <c r="G195">
        <v>1</v>
      </c>
      <c r="H195">
        <v>2</v>
      </c>
      <c r="I195" t="s">
        <v>603</v>
      </c>
      <c r="J195" t="s">
        <v>604</v>
      </c>
      <c r="K195" t="s">
        <v>605</v>
      </c>
      <c r="L195">
        <v>1368</v>
      </c>
      <c r="N195">
        <v>1011</v>
      </c>
      <c r="O195" t="s">
        <v>606</v>
      </c>
      <c r="P195" t="s">
        <v>606</v>
      </c>
      <c r="Q195">
        <v>1</v>
      </c>
      <c r="W195">
        <v>0</v>
      </c>
      <c r="X195">
        <v>1372534845</v>
      </c>
      <c r="Y195">
        <v>1.2500000000000001E-2</v>
      </c>
      <c r="AA195">
        <v>0</v>
      </c>
      <c r="AB195">
        <v>401.49</v>
      </c>
      <c r="AC195">
        <v>11.6</v>
      </c>
      <c r="AD195">
        <v>0</v>
      </c>
      <c r="AE195">
        <v>0</v>
      </c>
      <c r="AF195">
        <v>65.709999999999994</v>
      </c>
      <c r="AG195">
        <v>11.6</v>
      </c>
      <c r="AH195">
        <v>0</v>
      </c>
      <c r="AI195">
        <v>1</v>
      </c>
      <c r="AJ195">
        <v>6.11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1069</v>
      </c>
      <c r="AT195">
        <v>0.01</v>
      </c>
      <c r="AU195" t="s">
        <v>1083</v>
      </c>
      <c r="AV195">
        <v>0</v>
      </c>
      <c r="AW195">
        <v>2</v>
      </c>
      <c r="AX195">
        <v>27906981</v>
      </c>
      <c r="AY195">
        <v>1</v>
      </c>
      <c r="AZ195">
        <v>0</v>
      </c>
      <c r="BA195">
        <v>203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 ca="1">Y195*Source!I81</f>
        <v>8.6808750000000004E-2</v>
      </c>
      <c r="CY195">
        <f>AB195</f>
        <v>401.49</v>
      </c>
      <c r="CZ195">
        <f>AF195</f>
        <v>65.709999999999994</v>
      </c>
      <c r="DA195">
        <f>AJ195</f>
        <v>6.11</v>
      </c>
      <c r="DB195">
        <f>ROUND((ROUND(AT195*CZ195,2)*1.25),2)</f>
        <v>0.83</v>
      </c>
      <c r="DC195">
        <f>ROUND((ROUND(AT195*AG195,2)*1.25),2)</f>
        <v>0.15</v>
      </c>
    </row>
    <row r="196" spans="1:107">
      <c r="A196">
        <f ca="1">ROW(Source!A81)</f>
        <v>81</v>
      </c>
      <c r="B196">
        <v>27906248</v>
      </c>
      <c r="C196">
        <v>27906970</v>
      </c>
      <c r="D196">
        <v>25153690</v>
      </c>
      <c r="E196">
        <v>1</v>
      </c>
      <c r="F196">
        <v>1</v>
      </c>
      <c r="G196">
        <v>1</v>
      </c>
      <c r="H196">
        <v>3</v>
      </c>
      <c r="I196" t="s">
        <v>739</v>
      </c>
      <c r="J196" t="s">
        <v>740</v>
      </c>
      <c r="K196" t="s">
        <v>741</v>
      </c>
      <c r="L196">
        <v>1346</v>
      </c>
      <c r="N196">
        <v>1009</v>
      </c>
      <c r="O196" t="s">
        <v>1216</v>
      </c>
      <c r="P196" t="s">
        <v>1216</v>
      </c>
      <c r="Q196">
        <v>1</v>
      </c>
      <c r="W196">
        <v>0</v>
      </c>
      <c r="X196">
        <v>813963326</v>
      </c>
      <c r="Y196">
        <v>0.1</v>
      </c>
      <c r="AA196">
        <v>11.12</v>
      </c>
      <c r="AB196">
        <v>0</v>
      </c>
      <c r="AC196">
        <v>0</v>
      </c>
      <c r="AD196">
        <v>0</v>
      </c>
      <c r="AE196">
        <v>1.82</v>
      </c>
      <c r="AF196">
        <v>0</v>
      </c>
      <c r="AG196">
        <v>0</v>
      </c>
      <c r="AH196">
        <v>0</v>
      </c>
      <c r="AI196">
        <v>6.11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1069</v>
      </c>
      <c r="AT196">
        <v>0.1</v>
      </c>
      <c r="AU196" t="s">
        <v>1069</v>
      </c>
      <c r="AV196">
        <v>0</v>
      </c>
      <c r="AW196">
        <v>2</v>
      </c>
      <c r="AX196">
        <v>27906982</v>
      </c>
      <c r="AY196">
        <v>1</v>
      </c>
      <c r="AZ196">
        <v>0</v>
      </c>
      <c r="BA196">
        <v>204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 ca="1">Y196*Source!I81</f>
        <v>0.69447000000000003</v>
      </c>
      <c r="CY196">
        <f>AA196</f>
        <v>11.12</v>
      </c>
      <c r="CZ196">
        <f>AE196</f>
        <v>1.82</v>
      </c>
      <c r="DA196">
        <f>AI196</f>
        <v>6.11</v>
      </c>
      <c r="DB196">
        <f t="shared" ref="DB196:DB209" si="26">ROUND(ROUND(AT196*CZ196,2),2)</f>
        <v>0.18</v>
      </c>
      <c r="DC196">
        <f t="shared" ref="DC196:DC209" si="27">ROUND(ROUND(AT196*AG196,2),2)</f>
        <v>0</v>
      </c>
    </row>
    <row r="197" spans="1:107">
      <c r="A197">
        <f ca="1">ROW(Source!A81)</f>
        <v>81</v>
      </c>
      <c r="B197">
        <v>27906248</v>
      </c>
      <c r="C197">
        <v>27906970</v>
      </c>
      <c r="D197">
        <v>25185864</v>
      </c>
      <c r="E197">
        <v>1</v>
      </c>
      <c r="F197">
        <v>1</v>
      </c>
      <c r="G197">
        <v>1</v>
      </c>
      <c r="H197">
        <v>3</v>
      </c>
      <c r="I197" t="s">
        <v>1218</v>
      </c>
      <c r="J197" t="s">
        <v>1221</v>
      </c>
      <c r="K197" t="s">
        <v>1219</v>
      </c>
      <c r="L197">
        <v>1296</v>
      </c>
      <c r="N197">
        <v>1002</v>
      </c>
      <c r="O197" t="s">
        <v>1220</v>
      </c>
      <c r="P197" t="s">
        <v>1220</v>
      </c>
      <c r="Q197">
        <v>1</v>
      </c>
      <c r="W197">
        <v>0</v>
      </c>
      <c r="X197">
        <v>-972933126</v>
      </c>
      <c r="Y197">
        <v>13</v>
      </c>
      <c r="AA197">
        <v>55.85</v>
      </c>
      <c r="AB197">
        <v>0</v>
      </c>
      <c r="AC197">
        <v>0</v>
      </c>
      <c r="AD197">
        <v>0</v>
      </c>
      <c r="AE197">
        <v>9.14</v>
      </c>
      <c r="AF197">
        <v>0</v>
      </c>
      <c r="AG197">
        <v>0</v>
      </c>
      <c r="AH197">
        <v>0</v>
      </c>
      <c r="AI197">
        <v>6.11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1069</v>
      </c>
      <c r="AT197">
        <v>13</v>
      </c>
      <c r="AU197" t="s">
        <v>1069</v>
      </c>
      <c r="AV197">
        <v>0</v>
      </c>
      <c r="AW197">
        <v>1</v>
      </c>
      <c r="AX197">
        <v>-1</v>
      </c>
      <c r="AY197">
        <v>0</v>
      </c>
      <c r="AZ197">
        <v>0</v>
      </c>
      <c r="BA197" t="s">
        <v>1069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 ca="1">Y197*Source!I81</f>
        <v>90.281099999999995</v>
      </c>
      <c r="CY197">
        <f>AA197</f>
        <v>55.85</v>
      </c>
      <c r="CZ197">
        <f>AE197</f>
        <v>9.14</v>
      </c>
      <c r="DA197">
        <f>AI197</f>
        <v>6.11</v>
      </c>
      <c r="DB197">
        <f t="shared" si="26"/>
        <v>118.82</v>
      </c>
      <c r="DC197">
        <f t="shared" si="27"/>
        <v>0</v>
      </c>
    </row>
    <row r="198" spans="1:107">
      <c r="A198">
        <f ca="1">ROW(Source!A83)</f>
        <v>83</v>
      </c>
      <c r="B198">
        <v>27906248</v>
      </c>
      <c r="C198">
        <v>27909352</v>
      </c>
      <c r="D198">
        <v>25417632</v>
      </c>
      <c r="E198">
        <v>1</v>
      </c>
      <c r="F198">
        <v>1</v>
      </c>
      <c r="G198">
        <v>1</v>
      </c>
      <c r="H198">
        <v>1</v>
      </c>
      <c r="I198" t="s">
        <v>598</v>
      </c>
      <c r="J198" t="s">
        <v>1069</v>
      </c>
      <c r="K198" t="s">
        <v>599</v>
      </c>
      <c r="L198">
        <v>1191</v>
      </c>
      <c r="N198">
        <v>1013</v>
      </c>
      <c r="O198" t="s">
        <v>600</v>
      </c>
      <c r="P198" t="s">
        <v>600</v>
      </c>
      <c r="Q198">
        <v>1</v>
      </c>
      <c r="W198">
        <v>0</v>
      </c>
      <c r="X198">
        <v>1010519658</v>
      </c>
      <c r="Y198">
        <v>33.89</v>
      </c>
      <c r="AA198">
        <v>0</v>
      </c>
      <c r="AB198">
        <v>0</v>
      </c>
      <c r="AC198">
        <v>0</v>
      </c>
      <c r="AD198">
        <v>52.79</v>
      </c>
      <c r="AE198">
        <v>0</v>
      </c>
      <c r="AF198">
        <v>0</v>
      </c>
      <c r="AG198">
        <v>0</v>
      </c>
      <c r="AH198">
        <v>8.64</v>
      </c>
      <c r="AI198">
        <v>1</v>
      </c>
      <c r="AJ198">
        <v>1</v>
      </c>
      <c r="AK198">
        <v>1</v>
      </c>
      <c r="AL198">
        <v>6.11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1069</v>
      </c>
      <c r="AT198">
        <v>33.89</v>
      </c>
      <c r="AU198" t="s">
        <v>1069</v>
      </c>
      <c r="AV198">
        <v>1</v>
      </c>
      <c r="AW198">
        <v>2</v>
      </c>
      <c r="AX198">
        <v>27909353</v>
      </c>
      <c r="AY198">
        <v>1</v>
      </c>
      <c r="AZ198">
        <v>0</v>
      </c>
      <c r="BA198">
        <v>206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 ca="1">Y198*Source!I83</f>
        <v>220.942466</v>
      </c>
      <c r="CY198">
        <f>AD198</f>
        <v>52.79</v>
      </c>
      <c r="CZ198">
        <f>AH198</f>
        <v>8.64</v>
      </c>
      <c r="DA198">
        <f>AL198</f>
        <v>6.11</v>
      </c>
      <c r="DB198">
        <f t="shared" si="26"/>
        <v>292.81</v>
      </c>
      <c r="DC198">
        <f t="shared" si="27"/>
        <v>0</v>
      </c>
    </row>
    <row r="199" spans="1:107">
      <c r="A199">
        <f ca="1">ROW(Source!A83)</f>
        <v>83</v>
      </c>
      <c r="B199">
        <v>27906248</v>
      </c>
      <c r="C199">
        <v>27909352</v>
      </c>
      <c r="D199">
        <v>25412928</v>
      </c>
      <c r="E199">
        <v>1</v>
      </c>
      <c r="F199">
        <v>1</v>
      </c>
      <c r="G199">
        <v>1</v>
      </c>
      <c r="H199">
        <v>1</v>
      </c>
      <c r="I199" t="s">
        <v>601</v>
      </c>
      <c r="J199" t="s">
        <v>1069</v>
      </c>
      <c r="K199" t="s">
        <v>602</v>
      </c>
      <c r="L199">
        <v>1191</v>
      </c>
      <c r="N199">
        <v>1013</v>
      </c>
      <c r="O199" t="s">
        <v>600</v>
      </c>
      <c r="P199" t="s">
        <v>600</v>
      </c>
      <c r="Q199">
        <v>1</v>
      </c>
      <c r="W199">
        <v>0</v>
      </c>
      <c r="X199">
        <v>-1417349443</v>
      </c>
      <c r="Y199">
        <v>0.16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6.11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1069</v>
      </c>
      <c r="AT199">
        <v>0.16</v>
      </c>
      <c r="AU199" t="s">
        <v>1069</v>
      </c>
      <c r="AV199">
        <v>2</v>
      </c>
      <c r="AW199">
        <v>2</v>
      </c>
      <c r="AX199">
        <v>27909354</v>
      </c>
      <c r="AY199">
        <v>1</v>
      </c>
      <c r="AZ199">
        <v>0</v>
      </c>
      <c r="BA199">
        <v>207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 ca="1">Y199*Source!I83</f>
        <v>1.043104</v>
      </c>
      <c r="CY199">
        <f>AD199</f>
        <v>0</v>
      </c>
      <c r="CZ199">
        <f>AH199</f>
        <v>0</v>
      </c>
      <c r="DA199">
        <f>AL199</f>
        <v>1</v>
      </c>
      <c r="DB199">
        <f t="shared" si="26"/>
        <v>0</v>
      </c>
      <c r="DC199">
        <f t="shared" si="27"/>
        <v>0</v>
      </c>
    </row>
    <row r="200" spans="1:107">
      <c r="A200">
        <f ca="1">ROW(Source!A83)</f>
        <v>83</v>
      </c>
      <c r="B200">
        <v>27906248</v>
      </c>
      <c r="C200">
        <v>27909352</v>
      </c>
      <c r="D200">
        <v>25230514</v>
      </c>
      <c r="E200">
        <v>1</v>
      </c>
      <c r="F200">
        <v>1</v>
      </c>
      <c r="G200">
        <v>1</v>
      </c>
      <c r="H200">
        <v>2</v>
      </c>
      <c r="I200" t="s">
        <v>658</v>
      </c>
      <c r="J200" t="s">
        <v>659</v>
      </c>
      <c r="K200" t="s">
        <v>660</v>
      </c>
      <c r="L200">
        <v>1368</v>
      </c>
      <c r="N200">
        <v>1011</v>
      </c>
      <c r="O200" t="s">
        <v>606</v>
      </c>
      <c r="P200" t="s">
        <v>606</v>
      </c>
      <c r="Q200">
        <v>1</v>
      </c>
      <c r="W200">
        <v>0</v>
      </c>
      <c r="X200">
        <v>1188625873</v>
      </c>
      <c r="Y200">
        <v>0.1</v>
      </c>
      <c r="AA200">
        <v>0</v>
      </c>
      <c r="AB200">
        <v>191</v>
      </c>
      <c r="AC200">
        <v>13.5</v>
      </c>
      <c r="AD200">
        <v>0</v>
      </c>
      <c r="AE200">
        <v>0</v>
      </c>
      <c r="AF200">
        <v>31.26</v>
      </c>
      <c r="AG200">
        <v>13.5</v>
      </c>
      <c r="AH200">
        <v>0</v>
      </c>
      <c r="AI200">
        <v>1</v>
      </c>
      <c r="AJ200">
        <v>6.11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1069</v>
      </c>
      <c r="AT200">
        <v>0.1</v>
      </c>
      <c r="AU200" t="s">
        <v>1069</v>
      </c>
      <c r="AV200">
        <v>0</v>
      </c>
      <c r="AW200">
        <v>2</v>
      </c>
      <c r="AX200">
        <v>27909355</v>
      </c>
      <c r="AY200">
        <v>1</v>
      </c>
      <c r="AZ200">
        <v>0</v>
      </c>
      <c r="BA200">
        <v>208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 ca="1">Y200*Source!I83</f>
        <v>0.65194000000000007</v>
      </c>
      <c r="CY200">
        <f>AB200</f>
        <v>191</v>
      </c>
      <c r="CZ200">
        <f>AF200</f>
        <v>31.26</v>
      </c>
      <c r="DA200">
        <f>AJ200</f>
        <v>6.11</v>
      </c>
      <c r="DB200">
        <f t="shared" si="26"/>
        <v>3.13</v>
      </c>
      <c r="DC200">
        <f t="shared" si="27"/>
        <v>1.35</v>
      </c>
    </row>
    <row r="201" spans="1:107">
      <c r="A201">
        <f ca="1">ROW(Source!A83)</f>
        <v>83</v>
      </c>
      <c r="B201">
        <v>27906248</v>
      </c>
      <c r="C201">
        <v>27909352</v>
      </c>
      <c r="D201">
        <v>25231607</v>
      </c>
      <c r="E201">
        <v>1</v>
      </c>
      <c r="F201">
        <v>1</v>
      </c>
      <c r="G201">
        <v>1</v>
      </c>
      <c r="H201">
        <v>2</v>
      </c>
      <c r="I201" t="s">
        <v>603</v>
      </c>
      <c r="J201" t="s">
        <v>604</v>
      </c>
      <c r="K201" t="s">
        <v>605</v>
      </c>
      <c r="L201">
        <v>1368</v>
      </c>
      <c r="N201">
        <v>1011</v>
      </c>
      <c r="O201" t="s">
        <v>606</v>
      </c>
      <c r="P201" t="s">
        <v>606</v>
      </c>
      <c r="Q201">
        <v>1</v>
      </c>
      <c r="W201">
        <v>0</v>
      </c>
      <c r="X201">
        <v>1372534845</v>
      </c>
      <c r="Y201">
        <v>0.06</v>
      </c>
      <c r="AA201">
        <v>0</v>
      </c>
      <c r="AB201">
        <v>401.49</v>
      </c>
      <c r="AC201">
        <v>11.6</v>
      </c>
      <c r="AD201">
        <v>0</v>
      </c>
      <c r="AE201">
        <v>0</v>
      </c>
      <c r="AF201">
        <v>65.709999999999994</v>
      </c>
      <c r="AG201">
        <v>11.6</v>
      </c>
      <c r="AH201">
        <v>0</v>
      </c>
      <c r="AI201">
        <v>1</v>
      </c>
      <c r="AJ201">
        <v>6.11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1069</v>
      </c>
      <c r="AT201">
        <v>0.06</v>
      </c>
      <c r="AU201" t="s">
        <v>1069</v>
      </c>
      <c r="AV201">
        <v>0</v>
      </c>
      <c r="AW201">
        <v>2</v>
      </c>
      <c r="AX201">
        <v>27909356</v>
      </c>
      <c r="AY201">
        <v>1</v>
      </c>
      <c r="AZ201">
        <v>0</v>
      </c>
      <c r="BA201">
        <v>209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 ca="1">Y201*Source!I83</f>
        <v>0.39116400000000001</v>
      </c>
      <c r="CY201">
        <f>AB201</f>
        <v>401.49</v>
      </c>
      <c r="CZ201">
        <f>AF201</f>
        <v>65.709999999999994</v>
      </c>
      <c r="DA201">
        <f>AJ201</f>
        <v>6.11</v>
      </c>
      <c r="DB201">
        <f t="shared" si="26"/>
        <v>3.94</v>
      </c>
      <c r="DC201">
        <f t="shared" si="27"/>
        <v>0.7</v>
      </c>
    </row>
    <row r="202" spans="1:107">
      <c r="A202">
        <f ca="1">ROW(Source!A83)</f>
        <v>83</v>
      </c>
      <c r="B202">
        <v>27906248</v>
      </c>
      <c r="C202">
        <v>27909352</v>
      </c>
      <c r="D202">
        <v>25149961</v>
      </c>
      <c r="E202">
        <v>1</v>
      </c>
      <c r="F202">
        <v>1</v>
      </c>
      <c r="G202">
        <v>1</v>
      </c>
      <c r="H202">
        <v>3</v>
      </c>
      <c r="I202" t="s">
        <v>728</v>
      </c>
      <c r="J202" t="s">
        <v>729</v>
      </c>
      <c r="K202" t="s">
        <v>730</v>
      </c>
      <c r="L202">
        <v>1339</v>
      </c>
      <c r="N202">
        <v>1007</v>
      </c>
      <c r="O202" t="s">
        <v>1325</v>
      </c>
      <c r="P202" t="s">
        <v>1325</v>
      </c>
      <c r="Q202">
        <v>1</v>
      </c>
      <c r="W202">
        <v>0</v>
      </c>
      <c r="X202">
        <v>-1660354250</v>
      </c>
      <c r="Y202">
        <v>0.24</v>
      </c>
      <c r="AA202">
        <v>14.91</v>
      </c>
      <c r="AB202">
        <v>0</v>
      </c>
      <c r="AC202">
        <v>0</v>
      </c>
      <c r="AD202">
        <v>0</v>
      </c>
      <c r="AE202">
        <v>2.44</v>
      </c>
      <c r="AF202">
        <v>0</v>
      </c>
      <c r="AG202">
        <v>0</v>
      </c>
      <c r="AH202">
        <v>0</v>
      </c>
      <c r="AI202">
        <v>6.11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1069</v>
      </c>
      <c r="AT202">
        <v>0.24</v>
      </c>
      <c r="AU202" t="s">
        <v>1069</v>
      </c>
      <c r="AV202">
        <v>0</v>
      </c>
      <c r="AW202">
        <v>2</v>
      </c>
      <c r="AX202">
        <v>27909357</v>
      </c>
      <c r="AY202">
        <v>1</v>
      </c>
      <c r="AZ202">
        <v>0</v>
      </c>
      <c r="BA202">
        <v>210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 ca="1">Y202*Source!I83</f>
        <v>1.564656</v>
      </c>
      <c r="CY202">
        <f t="shared" ref="CY202:CY209" si="28">AA202</f>
        <v>14.91</v>
      </c>
      <c r="CZ202">
        <f t="shared" ref="CZ202:CZ209" si="29">AE202</f>
        <v>2.44</v>
      </c>
      <c r="DA202">
        <f t="shared" ref="DA202:DA209" si="30">AI202</f>
        <v>6.11</v>
      </c>
      <c r="DB202">
        <f t="shared" si="26"/>
        <v>0.59</v>
      </c>
      <c r="DC202">
        <f t="shared" si="27"/>
        <v>0</v>
      </c>
    </row>
    <row r="203" spans="1:107">
      <c r="A203">
        <f ca="1">ROW(Source!A83)</f>
        <v>83</v>
      </c>
      <c r="B203">
        <v>27906248</v>
      </c>
      <c r="C203">
        <v>27909352</v>
      </c>
      <c r="D203">
        <v>25150441</v>
      </c>
      <c r="E203">
        <v>1</v>
      </c>
      <c r="F203">
        <v>1</v>
      </c>
      <c r="G203">
        <v>1</v>
      </c>
      <c r="H203">
        <v>3</v>
      </c>
      <c r="I203" t="s">
        <v>750</v>
      </c>
      <c r="J203" t="s">
        <v>751</v>
      </c>
      <c r="K203" t="s">
        <v>752</v>
      </c>
      <c r="L203">
        <v>1354</v>
      </c>
      <c r="N203">
        <v>1010</v>
      </c>
      <c r="O203" t="s">
        <v>1519</v>
      </c>
      <c r="P203" t="s">
        <v>1519</v>
      </c>
      <c r="Q203">
        <v>1</v>
      </c>
      <c r="W203">
        <v>0</v>
      </c>
      <c r="X203">
        <v>-1046673864</v>
      </c>
      <c r="Y203">
        <v>5.0999999999999996</v>
      </c>
      <c r="AA203">
        <v>27.5</v>
      </c>
      <c r="AB203">
        <v>0</v>
      </c>
      <c r="AC203">
        <v>0</v>
      </c>
      <c r="AD203">
        <v>0</v>
      </c>
      <c r="AE203">
        <v>4.5</v>
      </c>
      <c r="AF203">
        <v>0</v>
      </c>
      <c r="AG203">
        <v>0</v>
      </c>
      <c r="AH203">
        <v>0</v>
      </c>
      <c r="AI203">
        <v>6.11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1069</v>
      </c>
      <c r="AT203">
        <v>5.0999999999999996</v>
      </c>
      <c r="AU203" t="s">
        <v>1069</v>
      </c>
      <c r="AV203">
        <v>0</v>
      </c>
      <c r="AW203">
        <v>2</v>
      </c>
      <c r="AX203">
        <v>27909358</v>
      </c>
      <c r="AY203">
        <v>1</v>
      </c>
      <c r="AZ203">
        <v>0</v>
      </c>
      <c r="BA203">
        <v>211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 ca="1">Y203*Source!I83</f>
        <v>33.248939999999997</v>
      </c>
      <c r="CY203">
        <f t="shared" si="28"/>
        <v>27.5</v>
      </c>
      <c r="CZ203">
        <f t="shared" si="29"/>
        <v>4.5</v>
      </c>
      <c r="DA203">
        <f t="shared" si="30"/>
        <v>6.11</v>
      </c>
      <c r="DB203">
        <f t="shared" si="26"/>
        <v>22.95</v>
      </c>
      <c r="DC203">
        <f t="shared" si="27"/>
        <v>0</v>
      </c>
    </row>
    <row r="204" spans="1:107">
      <c r="A204">
        <f ca="1">ROW(Source!A83)</f>
        <v>83</v>
      </c>
      <c r="B204">
        <v>27906248</v>
      </c>
      <c r="C204">
        <v>27909352</v>
      </c>
      <c r="D204">
        <v>25150690</v>
      </c>
      <c r="E204">
        <v>1</v>
      </c>
      <c r="F204">
        <v>1</v>
      </c>
      <c r="G204">
        <v>1</v>
      </c>
      <c r="H204">
        <v>3</v>
      </c>
      <c r="I204" t="s">
        <v>753</v>
      </c>
      <c r="J204" t="s">
        <v>754</v>
      </c>
      <c r="K204" t="s">
        <v>755</v>
      </c>
      <c r="L204">
        <v>1348</v>
      </c>
      <c r="N204">
        <v>1009</v>
      </c>
      <c r="O204" t="s">
        <v>1094</v>
      </c>
      <c r="P204" t="s">
        <v>1094</v>
      </c>
      <c r="Q204">
        <v>1000</v>
      </c>
      <c r="W204">
        <v>0</v>
      </c>
      <c r="X204">
        <v>-526970962</v>
      </c>
      <c r="Y204">
        <v>2.5499999999999998E-2</v>
      </c>
      <c r="AA204">
        <v>3583.33</v>
      </c>
      <c r="AB204">
        <v>0</v>
      </c>
      <c r="AC204">
        <v>0</v>
      </c>
      <c r="AD204">
        <v>0</v>
      </c>
      <c r="AE204">
        <v>586.47</v>
      </c>
      <c r="AF204">
        <v>0</v>
      </c>
      <c r="AG204">
        <v>0</v>
      </c>
      <c r="AH204">
        <v>0</v>
      </c>
      <c r="AI204">
        <v>6.11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1069</v>
      </c>
      <c r="AT204">
        <v>2.5499999999999998E-2</v>
      </c>
      <c r="AU204" t="s">
        <v>1069</v>
      </c>
      <c r="AV204">
        <v>0</v>
      </c>
      <c r="AW204">
        <v>2</v>
      </c>
      <c r="AX204">
        <v>27909359</v>
      </c>
      <c r="AY204">
        <v>1</v>
      </c>
      <c r="AZ204">
        <v>0</v>
      </c>
      <c r="BA204">
        <v>212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 ca="1">Y204*Source!I83</f>
        <v>0.1662447</v>
      </c>
      <c r="CY204">
        <f t="shared" si="28"/>
        <v>3583.33</v>
      </c>
      <c r="CZ204">
        <f t="shared" si="29"/>
        <v>586.47</v>
      </c>
      <c r="DA204">
        <f t="shared" si="30"/>
        <v>6.11</v>
      </c>
      <c r="DB204">
        <f t="shared" si="26"/>
        <v>14.95</v>
      </c>
      <c r="DC204">
        <f t="shared" si="27"/>
        <v>0</v>
      </c>
    </row>
    <row r="205" spans="1:107">
      <c r="A205">
        <f ca="1">ROW(Source!A83)</f>
        <v>83</v>
      </c>
      <c r="B205">
        <v>27906248</v>
      </c>
      <c r="C205">
        <v>27909352</v>
      </c>
      <c r="D205">
        <v>25153356</v>
      </c>
      <c r="E205">
        <v>1</v>
      </c>
      <c r="F205">
        <v>1</v>
      </c>
      <c r="G205">
        <v>1</v>
      </c>
      <c r="H205">
        <v>3</v>
      </c>
      <c r="I205" t="s">
        <v>744</v>
      </c>
      <c r="J205" t="s">
        <v>745</v>
      </c>
      <c r="K205" t="s">
        <v>746</v>
      </c>
      <c r="L205">
        <v>1327</v>
      </c>
      <c r="N205">
        <v>1005</v>
      </c>
      <c r="O205" t="s">
        <v>1131</v>
      </c>
      <c r="P205" t="s">
        <v>1131</v>
      </c>
      <c r="Q205">
        <v>1</v>
      </c>
      <c r="W205">
        <v>0</v>
      </c>
      <c r="X205">
        <v>-1987926685</v>
      </c>
      <c r="Y205">
        <v>1.6</v>
      </c>
      <c r="AA205">
        <v>441.88</v>
      </c>
      <c r="AB205">
        <v>0</v>
      </c>
      <c r="AC205">
        <v>0</v>
      </c>
      <c r="AD205">
        <v>0</v>
      </c>
      <c r="AE205">
        <v>72.319999999999993</v>
      </c>
      <c r="AF205">
        <v>0</v>
      </c>
      <c r="AG205">
        <v>0</v>
      </c>
      <c r="AH205">
        <v>0</v>
      </c>
      <c r="AI205">
        <v>6.11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1069</v>
      </c>
      <c r="AT205">
        <v>1.6</v>
      </c>
      <c r="AU205" t="s">
        <v>1069</v>
      </c>
      <c r="AV205">
        <v>0</v>
      </c>
      <c r="AW205">
        <v>2</v>
      </c>
      <c r="AX205">
        <v>27909360</v>
      </c>
      <c r="AY205">
        <v>1</v>
      </c>
      <c r="AZ205">
        <v>0</v>
      </c>
      <c r="BA205">
        <v>213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 ca="1">Y205*Source!I83</f>
        <v>10.431040000000001</v>
      </c>
      <c r="CY205">
        <f t="shared" si="28"/>
        <v>441.88</v>
      </c>
      <c r="CZ205">
        <f t="shared" si="29"/>
        <v>72.319999999999993</v>
      </c>
      <c r="DA205">
        <f t="shared" si="30"/>
        <v>6.11</v>
      </c>
      <c r="DB205">
        <f t="shared" si="26"/>
        <v>115.71</v>
      </c>
      <c r="DC205">
        <f t="shared" si="27"/>
        <v>0</v>
      </c>
    </row>
    <row r="206" spans="1:107">
      <c r="A206">
        <f ca="1">ROW(Source!A83)</f>
        <v>83</v>
      </c>
      <c r="B206">
        <v>27906248</v>
      </c>
      <c r="C206">
        <v>27909352</v>
      </c>
      <c r="D206">
        <v>25154578</v>
      </c>
      <c r="E206">
        <v>1</v>
      </c>
      <c r="F206">
        <v>1</v>
      </c>
      <c r="G206">
        <v>1</v>
      </c>
      <c r="H206">
        <v>3</v>
      </c>
      <c r="I206" t="s">
        <v>756</v>
      </c>
      <c r="J206" t="s">
        <v>757</v>
      </c>
      <c r="K206" t="s">
        <v>758</v>
      </c>
      <c r="L206">
        <v>1339</v>
      </c>
      <c r="N206">
        <v>1007</v>
      </c>
      <c r="O206" t="s">
        <v>1325</v>
      </c>
      <c r="P206" t="s">
        <v>1325</v>
      </c>
      <c r="Q206">
        <v>1</v>
      </c>
      <c r="W206">
        <v>0</v>
      </c>
      <c r="X206">
        <v>1795918813</v>
      </c>
      <c r="Y206">
        <v>4.4000000000000003E-3</v>
      </c>
      <c r="AA206">
        <v>455.68</v>
      </c>
      <c r="AB206">
        <v>0</v>
      </c>
      <c r="AC206">
        <v>0</v>
      </c>
      <c r="AD206">
        <v>0</v>
      </c>
      <c r="AE206">
        <v>74.58</v>
      </c>
      <c r="AF206">
        <v>0</v>
      </c>
      <c r="AG206">
        <v>0</v>
      </c>
      <c r="AH206">
        <v>0</v>
      </c>
      <c r="AI206">
        <v>6.11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1069</v>
      </c>
      <c r="AT206">
        <v>4.4000000000000003E-3</v>
      </c>
      <c r="AU206" t="s">
        <v>1069</v>
      </c>
      <c r="AV206">
        <v>0</v>
      </c>
      <c r="AW206">
        <v>2</v>
      </c>
      <c r="AX206">
        <v>27909361</v>
      </c>
      <c r="AY206">
        <v>1</v>
      </c>
      <c r="AZ206">
        <v>0</v>
      </c>
      <c r="BA206">
        <v>214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 ca="1">Y206*Source!I83</f>
        <v>2.8685360000000003E-2</v>
      </c>
      <c r="CY206">
        <f t="shared" si="28"/>
        <v>455.68</v>
      </c>
      <c r="CZ206">
        <f t="shared" si="29"/>
        <v>74.58</v>
      </c>
      <c r="DA206">
        <f t="shared" si="30"/>
        <v>6.11</v>
      </c>
      <c r="DB206">
        <f t="shared" si="26"/>
        <v>0.33</v>
      </c>
      <c r="DC206">
        <f t="shared" si="27"/>
        <v>0</v>
      </c>
    </row>
    <row r="207" spans="1:107">
      <c r="A207">
        <f ca="1">ROW(Source!A83)</f>
        <v>83</v>
      </c>
      <c r="B207">
        <v>27906248</v>
      </c>
      <c r="C207">
        <v>27909352</v>
      </c>
      <c r="D207">
        <v>25185124</v>
      </c>
      <c r="E207">
        <v>1</v>
      </c>
      <c r="F207">
        <v>1</v>
      </c>
      <c r="G207">
        <v>1</v>
      </c>
      <c r="H207">
        <v>3</v>
      </c>
      <c r="I207" t="s">
        <v>759</v>
      </c>
      <c r="J207" t="s">
        <v>760</v>
      </c>
      <c r="K207" t="s">
        <v>761</v>
      </c>
      <c r="L207">
        <v>1346</v>
      </c>
      <c r="N207">
        <v>1009</v>
      </c>
      <c r="O207" t="s">
        <v>1216</v>
      </c>
      <c r="P207" t="s">
        <v>1216</v>
      </c>
      <c r="Q207">
        <v>1</v>
      </c>
      <c r="W207">
        <v>0</v>
      </c>
      <c r="X207">
        <v>-1684093315</v>
      </c>
      <c r="Y207">
        <v>4.0199999999999996</v>
      </c>
      <c r="AA207">
        <v>49.43</v>
      </c>
      <c r="AB207">
        <v>0</v>
      </c>
      <c r="AC207">
        <v>0</v>
      </c>
      <c r="AD207">
        <v>0</v>
      </c>
      <c r="AE207">
        <v>8.09</v>
      </c>
      <c r="AF207">
        <v>0</v>
      </c>
      <c r="AG207">
        <v>0</v>
      </c>
      <c r="AH207">
        <v>0</v>
      </c>
      <c r="AI207">
        <v>6.11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1069</v>
      </c>
      <c r="AT207">
        <v>4.0199999999999996</v>
      </c>
      <c r="AU207" t="s">
        <v>1069</v>
      </c>
      <c r="AV207">
        <v>0</v>
      </c>
      <c r="AW207">
        <v>2</v>
      </c>
      <c r="AX207">
        <v>27909362</v>
      </c>
      <c r="AY207">
        <v>1</v>
      </c>
      <c r="AZ207">
        <v>0</v>
      </c>
      <c r="BA207">
        <v>215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 ca="1">Y207*Source!I83</f>
        <v>26.207987999999997</v>
      </c>
      <c r="CY207">
        <f t="shared" si="28"/>
        <v>49.43</v>
      </c>
      <c r="CZ207">
        <f t="shared" si="29"/>
        <v>8.09</v>
      </c>
      <c r="DA207">
        <f t="shared" si="30"/>
        <v>6.11</v>
      </c>
      <c r="DB207">
        <f t="shared" si="26"/>
        <v>32.520000000000003</v>
      </c>
      <c r="DC207">
        <f t="shared" si="27"/>
        <v>0</v>
      </c>
    </row>
    <row r="208" spans="1:107">
      <c r="A208">
        <f ca="1">ROW(Source!A83)</f>
        <v>83</v>
      </c>
      <c r="B208">
        <v>27906248</v>
      </c>
      <c r="C208">
        <v>27909352</v>
      </c>
      <c r="D208">
        <v>25185939</v>
      </c>
      <c r="E208">
        <v>1</v>
      </c>
      <c r="F208">
        <v>1</v>
      </c>
      <c r="G208">
        <v>1</v>
      </c>
      <c r="H208">
        <v>3</v>
      </c>
      <c r="I208" t="s">
        <v>1265</v>
      </c>
      <c r="J208" t="s">
        <v>1267</v>
      </c>
      <c r="K208" t="s">
        <v>1266</v>
      </c>
      <c r="L208">
        <v>1348</v>
      </c>
      <c r="N208">
        <v>1009</v>
      </c>
      <c r="O208" t="s">
        <v>1094</v>
      </c>
      <c r="P208" t="s">
        <v>1094</v>
      </c>
      <c r="Q208">
        <v>1000</v>
      </c>
      <c r="W208">
        <v>0</v>
      </c>
      <c r="X208">
        <v>960802034</v>
      </c>
      <c r="Y208">
        <v>7.0999999999999994E-2</v>
      </c>
      <c r="AA208">
        <v>137381.26999999999</v>
      </c>
      <c r="AB208">
        <v>0</v>
      </c>
      <c r="AC208">
        <v>0</v>
      </c>
      <c r="AD208">
        <v>0</v>
      </c>
      <c r="AE208">
        <v>22484.66</v>
      </c>
      <c r="AF208">
        <v>0</v>
      </c>
      <c r="AG208">
        <v>0</v>
      </c>
      <c r="AH208">
        <v>0</v>
      </c>
      <c r="AI208">
        <v>6.11</v>
      </c>
      <c r="AJ208">
        <v>1</v>
      </c>
      <c r="AK208">
        <v>1</v>
      </c>
      <c r="AL208">
        <v>1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1069</v>
      </c>
      <c r="AT208">
        <v>7.0999999999999994E-2</v>
      </c>
      <c r="AU208" t="s">
        <v>1069</v>
      </c>
      <c r="AV208">
        <v>0</v>
      </c>
      <c r="AW208">
        <v>1</v>
      </c>
      <c r="AX208">
        <v>-1</v>
      </c>
      <c r="AY208">
        <v>0</v>
      </c>
      <c r="AZ208">
        <v>0</v>
      </c>
      <c r="BA208" t="s">
        <v>1069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 ca="1">Y208*Source!I83</f>
        <v>0.46287739999999994</v>
      </c>
      <c r="CY208">
        <f t="shared" si="28"/>
        <v>137381.26999999999</v>
      </c>
      <c r="CZ208">
        <f t="shared" si="29"/>
        <v>22484.66</v>
      </c>
      <c r="DA208">
        <f t="shared" si="30"/>
        <v>6.11</v>
      </c>
      <c r="DB208">
        <f t="shared" si="26"/>
        <v>1596.41</v>
      </c>
      <c r="DC208">
        <f t="shared" si="27"/>
        <v>0</v>
      </c>
    </row>
    <row r="209" spans="1:107">
      <c r="A209">
        <f ca="1">ROW(Source!A83)</f>
        <v>83</v>
      </c>
      <c r="B209">
        <v>27906248</v>
      </c>
      <c r="C209">
        <v>27909352</v>
      </c>
      <c r="D209">
        <v>25187352</v>
      </c>
      <c r="E209">
        <v>1</v>
      </c>
      <c r="F209">
        <v>1</v>
      </c>
      <c r="G209">
        <v>1</v>
      </c>
      <c r="H209">
        <v>3</v>
      </c>
      <c r="I209" t="s">
        <v>747</v>
      </c>
      <c r="J209" t="s">
        <v>748</v>
      </c>
      <c r="K209" t="s">
        <v>749</v>
      </c>
      <c r="L209">
        <v>1348</v>
      </c>
      <c r="N209">
        <v>1009</v>
      </c>
      <c r="O209" t="s">
        <v>1094</v>
      </c>
      <c r="P209" t="s">
        <v>1094</v>
      </c>
      <c r="Q209">
        <v>1000</v>
      </c>
      <c r="W209">
        <v>0</v>
      </c>
      <c r="X209">
        <v>-2084827333</v>
      </c>
      <c r="Y209">
        <v>7.1999999999999995E-2</v>
      </c>
      <c r="AA209">
        <v>26236.34</v>
      </c>
      <c r="AB209">
        <v>0</v>
      </c>
      <c r="AC209">
        <v>0</v>
      </c>
      <c r="AD209">
        <v>0</v>
      </c>
      <c r="AE209">
        <v>4294</v>
      </c>
      <c r="AF209">
        <v>0</v>
      </c>
      <c r="AG209">
        <v>0</v>
      </c>
      <c r="AH209">
        <v>0</v>
      </c>
      <c r="AI209">
        <v>6.11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1069</v>
      </c>
      <c r="AT209">
        <v>7.1999999999999995E-2</v>
      </c>
      <c r="AU209" t="s">
        <v>1069</v>
      </c>
      <c r="AV209">
        <v>0</v>
      </c>
      <c r="AW209">
        <v>2</v>
      </c>
      <c r="AX209">
        <v>27909364</v>
      </c>
      <c r="AY209">
        <v>1</v>
      </c>
      <c r="AZ209">
        <v>0</v>
      </c>
      <c r="BA209">
        <v>217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 ca="1">Y209*Source!I83</f>
        <v>0.46939679999999995</v>
      </c>
      <c r="CY209">
        <f t="shared" si="28"/>
        <v>26236.34</v>
      </c>
      <c r="CZ209">
        <f t="shared" si="29"/>
        <v>4294</v>
      </c>
      <c r="DA209">
        <f t="shared" si="30"/>
        <v>6.11</v>
      </c>
      <c r="DB209">
        <f t="shared" si="26"/>
        <v>309.17</v>
      </c>
      <c r="DC209">
        <f t="shared" si="27"/>
        <v>0</v>
      </c>
    </row>
    <row r="210" spans="1:107">
      <c r="A210">
        <f ca="1">ROW(Source!A85)</f>
        <v>85</v>
      </c>
      <c r="B210">
        <v>27906248</v>
      </c>
      <c r="C210">
        <v>27906987</v>
      </c>
      <c r="D210">
        <v>25418142</v>
      </c>
      <c r="E210">
        <v>1</v>
      </c>
      <c r="F210">
        <v>1</v>
      </c>
      <c r="G210">
        <v>1</v>
      </c>
      <c r="H210">
        <v>1</v>
      </c>
      <c r="I210" t="s">
        <v>742</v>
      </c>
      <c r="J210" t="s">
        <v>1069</v>
      </c>
      <c r="K210" t="s">
        <v>743</v>
      </c>
      <c r="L210">
        <v>1191</v>
      </c>
      <c r="N210">
        <v>1013</v>
      </c>
      <c r="O210" t="s">
        <v>600</v>
      </c>
      <c r="P210" t="s">
        <v>600</v>
      </c>
      <c r="Q210">
        <v>1</v>
      </c>
      <c r="W210">
        <v>0</v>
      </c>
      <c r="X210">
        <v>-814890593</v>
      </c>
      <c r="Y210">
        <v>49.334999999999994</v>
      </c>
      <c r="AA210">
        <v>0</v>
      </c>
      <c r="AB210">
        <v>0</v>
      </c>
      <c r="AC210">
        <v>0</v>
      </c>
      <c r="AD210">
        <v>54.81</v>
      </c>
      <c r="AE210">
        <v>0</v>
      </c>
      <c r="AF210">
        <v>0</v>
      </c>
      <c r="AG210">
        <v>0</v>
      </c>
      <c r="AH210">
        <v>8.9700000000000006</v>
      </c>
      <c r="AI210">
        <v>1</v>
      </c>
      <c r="AJ210">
        <v>1</v>
      </c>
      <c r="AK210">
        <v>1</v>
      </c>
      <c r="AL210">
        <v>6.11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1069</v>
      </c>
      <c r="AT210">
        <v>42.9</v>
      </c>
      <c r="AU210" t="s">
        <v>1084</v>
      </c>
      <c r="AV210">
        <v>1</v>
      </c>
      <c r="AW210">
        <v>2</v>
      </c>
      <c r="AX210">
        <v>27906997</v>
      </c>
      <c r="AY210">
        <v>1</v>
      </c>
      <c r="AZ210">
        <v>0</v>
      </c>
      <c r="BA210">
        <v>218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 ca="1">Y210*Source!I85</f>
        <v>20.982175499999997</v>
      </c>
      <c r="CY210">
        <f>AD210</f>
        <v>54.81</v>
      </c>
      <c r="CZ210">
        <f>AH210</f>
        <v>8.9700000000000006</v>
      </c>
      <c r="DA210">
        <f>AL210</f>
        <v>6.11</v>
      </c>
      <c r="DB210">
        <f>ROUND((ROUND(AT210*CZ210,2)*1.15),2)</f>
        <v>442.53</v>
      </c>
      <c r="DC210">
        <f>ROUND((ROUND(AT210*AG210,2)*1.15),2)</f>
        <v>0</v>
      </c>
    </row>
    <row r="211" spans="1:107">
      <c r="A211">
        <f ca="1">ROW(Source!A85)</f>
        <v>85</v>
      </c>
      <c r="B211">
        <v>27906248</v>
      </c>
      <c r="C211">
        <v>27906987</v>
      </c>
      <c r="D211">
        <v>25412928</v>
      </c>
      <c r="E211">
        <v>1</v>
      </c>
      <c r="F211">
        <v>1</v>
      </c>
      <c r="G211">
        <v>1</v>
      </c>
      <c r="H211">
        <v>1</v>
      </c>
      <c r="I211" t="s">
        <v>601</v>
      </c>
      <c r="J211" t="s">
        <v>1069</v>
      </c>
      <c r="K211" t="s">
        <v>602</v>
      </c>
      <c r="L211">
        <v>1191</v>
      </c>
      <c r="N211">
        <v>1013</v>
      </c>
      <c r="O211" t="s">
        <v>600</v>
      </c>
      <c r="P211" t="s">
        <v>600</v>
      </c>
      <c r="Q211">
        <v>1</v>
      </c>
      <c r="W211">
        <v>0</v>
      </c>
      <c r="X211">
        <v>-1417349443</v>
      </c>
      <c r="Y211">
        <v>0.17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6.11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1069</v>
      </c>
      <c r="AT211">
        <v>0.17</v>
      </c>
      <c r="AU211" t="s">
        <v>1069</v>
      </c>
      <c r="AV211">
        <v>2</v>
      </c>
      <c r="AW211">
        <v>2</v>
      </c>
      <c r="AX211">
        <v>27906998</v>
      </c>
      <c r="AY211">
        <v>1</v>
      </c>
      <c r="AZ211">
        <v>2048</v>
      </c>
      <c r="BA211">
        <v>219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 ca="1">Y211*Source!I85</f>
        <v>7.2301000000000004E-2</v>
      </c>
      <c r="CY211">
        <f>AD211</f>
        <v>0</v>
      </c>
      <c r="CZ211">
        <f>AH211</f>
        <v>0</v>
      </c>
      <c r="DA211">
        <f>AL211</f>
        <v>1</v>
      </c>
      <c r="DB211">
        <f>ROUND(ROUND(AT211*CZ211,2),2)</f>
        <v>0</v>
      </c>
      <c r="DC211">
        <f>ROUND(ROUND(AT211*AG211,2),2)</f>
        <v>0</v>
      </c>
    </row>
    <row r="212" spans="1:107">
      <c r="A212">
        <f ca="1">ROW(Source!A85)</f>
        <v>85</v>
      </c>
      <c r="B212">
        <v>27906248</v>
      </c>
      <c r="C212">
        <v>27906987</v>
      </c>
      <c r="D212">
        <v>25230514</v>
      </c>
      <c r="E212">
        <v>1</v>
      </c>
      <c r="F212">
        <v>1</v>
      </c>
      <c r="G212">
        <v>1</v>
      </c>
      <c r="H212">
        <v>2</v>
      </c>
      <c r="I212" t="s">
        <v>658</v>
      </c>
      <c r="J212" t="s">
        <v>659</v>
      </c>
      <c r="K212" t="s">
        <v>660</v>
      </c>
      <c r="L212">
        <v>1368</v>
      </c>
      <c r="N212">
        <v>1011</v>
      </c>
      <c r="O212" t="s">
        <v>606</v>
      </c>
      <c r="P212" t="s">
        <v>606</v>
      </c>
      <c r="Q212">
        <v>1</v>
      </c>
      <c r="W212">
        <v>0</v>
      </c>
      <c r="X212">
        <v>1188625873</v>
      </c>
      <c r="Y212">
        <v>2.5000000000000001E-2</v>
      </c>
      <c r="AA212">
        <v>0</v>
      </c>
      <c r="AB212">
        <v>191</v>
      </c>
      <c r="AC212">
        <v>13.5</v>
      </c>
      <c r="AD212">
        <v>0</v>
      </c>
      <c r="AE212">
        <v>0</v>
      </c>
      <c r="AF212">
        <v>31.26</v>
      </c>
      <c r="AG212">
        <v>13.5</v>
      </c>
      <c r="AH212">
        <v>0</v>
      </c>
      <c r="AI212">
        <v>1</v>
      </c>
      <c r="AJ212">
        <v>6.11</v>
      </c>
      <c r="AK212">
        <v>1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1069</v>
      </c>
      <c r="AT212">
        <v>0.02</v>
      </c>
      <c r="AU212" t="s">
        <v>1083</v>
      </c>
      <c r="AV212">
        <v>0</v>
      </c>
      <c r="AW212">
        <v>2</v>
      </c>
      <c r="AX212">
        <v>27906999</v>
      </c>
      <c r="AY212">
        <v>1</v>
      </c>
      <c r="AZ212">
        <v>0</v>
      </c>
      <c r="BA212">
        <v>220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 ca="1">Y212*Source!I85</f>
        <v>1.0632500000000001E-2</v>
      </c>
      <c r="CY212">
        <f>AB212</f>
        <v>191</v>
      </c>
      <c r="CZ212">
        <f>AF212</f>
        <v>31.26</v>
      </c>
      <c r="DA212">
        <f>AJ212</f>
        <v>6.11</v>
      </c>
      <c r="DB212">
        <f>ROUND((ROUND(AT212*CZ212,2)*1.25),2)</f>
        <v>0.79</v>
      </c>
      <c r="DC212">
        <f>ROUND((ROUND(AT212*AG212,2)*1.25),2)</f>
        <v>0.34</v>
      </c>
    </row>
    <row r="213" spans="1:107">
      <c r="A213">
        <f ca="1">ROW(Source!A85)</f>
        <v>85</v>
      </c>
      <c r="B213">
        <v>27906248</v>
      </c>
      <c r="C213">
        <v>27906987</v>
      </c>
      <c r="D213">
        <v>25231607</v>
      </c>
      <c r="E213">
        <v>1</v>
      </c>
      <c r="F213">
        <v>1</v>
      </c>
      <c r="G213">
        <v>1</v>
      </c>
      <c r="H213">
        <v>2</v>
      </c>
      <c r="I213" t="s">
        <v>603</v>
      </c>
      <c r="J213" t="s">
        <v>604</v>
      </c>
      <c r="K213" t="s">
        <v>605</v>
      </c>
      <c r="L213">
        <v>1368</v>
      </c>
      <c r="N213">
        <v>1011</v>
      </c>
      <c r="O213" t="s">
        <v>606</v>
      </c>
      <c r="P213" t="s">
        <v>606</v>
      </c>
      <c r="Q213">
        <v>1</v>
      </c>
      <c r="W213">
        <v>0</v>
      </c>
      <c r="X213">
        <v>1372534845</v>
      </c>
      <c r="Y213">
        <v>0.1875</v>
      </c>
      <c r="AA213">
        <v>0</v>
      </c>
      <c r="AB213">
        <v>401.49</v>
      </c>
      <c r="AC213">
        <v>11.6</v>
      </c>
      <c r="AD213">
        <v>0</v>
      </c>
      <c r="AE213">
        <v>0</v>
      </c>
      <c r="AF213">
        <v>65.709999999999994</v>
      </c>
      <c r="AG213">
        <v>11.6</v>
      </c>
      <c r="AH213">
        <v>0</v>
      </c>
      <c r="AI213">
        <v>1</v>
      </c>
      <c r="AJ213">
        <v>6.11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1069</v>
      </c>
      <c r="AT213">
        <v>0.15</v>
      </c>
      <c r="AU213" t="s">
        <v>1083</v>
      </c>
      <c r="AV213">
        <v>0</v>
      </c>
      <c r="AW213">
        <v>2</v>
      </c>
      <c r="AX213">
        <v>27907000</v>
      </c>
      <c r="AY213">
        <v>1</v>
      </c>
      <c r="AZ213">
        <v>0</v>
      </c>
      <c r="BA213">
        <v>221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 ca="1">Y213*Source!I85</f>
        <v>7.9743750000000002E-2</v>
      </c>
      <c r="CY213">
        <f>AB213</f>
        <v>401.49</v>
      </c>
      <c r="CZ213">
        <f>AF213</f>
        <v>65.709999999999994</v>
      </c>
      <c r="DA213">
        <f>AJ213</f>
        <v>6.11</v>
      </c>
      <c r="DB213">
        <f>ROUND((ROUND(AT213*CZ213,2)*1.25),2)</f>
        <v>12.33</v>
      </c>
      <c r="DC213">
        <f>ROUND((ROUND(AT213*AG213,2)*1.25),2)</f>
        <v>2.1800000000000002</v>
      </c>
    </row>
    <row r="214" spans="1:107">
      <c r="A214">
        <f ca="1">ROW(Source!A85)</f>
        <v>85</v>
      </c>
      <c r="B214">
        <v>27906248</v>
      </c>
      <c r="C214">
        <v>27906987</v>
      </c>
      <c r="D214">
        <v>25153356</v>
      </c>
      <c r="E214">
        <v>1</v>
      </c>
      <c r="F214">
        <v>1</v>
      </c>
      <c r="G214">
        <v>1</v>
      </c>
      <c r="H214">
        <v>3</v>
      </c>
      <c r="I214" t="s">
        <v>744</v>
      </c>
      <c r="J214" t="s">
        <v>745</v>
      </c>
      <c r="K214" t="s">
        <v>746</v>
      </c>
      <c r="L214">
        <v>1327</v>
      </c>
      <c r="N214">
        <v>1005</v>
      </c>
      <c r="O214" t="s">
        <v>1131</v>
      </c>
      <c r="P214" t="s">
        <v>1131</v>
      </c>
      <c r="Q214">
        <v>1</v>
      </c>
      <c r="W214">
        <v>0</v>
      </c>
      <c r="X214">
        <v>-1987926685</v>
      </c>
      <c r="Y214">
        <v>0.84</v>
      </c>
      <c r="AA214">
        <v>441.88</v>
      </c>
      <c r="AB214">
        <v>0</v>
      </c>
      <c r="AC214">
        <v>0</v>
      </c>
      <c r="AD214">
        <v>0</v>
      </c>
      <c r="AE214">
        <v>72.319999999999993</v>
      </c>
      <c r="AF214">
        <v>0</v>
      </c>
      <c r="AG214">
        <v>0</v>
      </c>
      <c r="AH214">
        <v>0</v>
      </c>
      <c r="AI214">
        <v>6.11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1069</v>
      </c>
      <c r="AT214">
        <v>0.84</v>
      </c>
      <c r="AU214" t="s">
        <v>1069</v>
      </c>
      <c r="AV214">
        <v>0</v>
      </c>
      <c r="AW214">
        <v>2</v>
      </c>
      <c r="AX214">
        <v>27907001</v>
      </c>
      <c r="AY214">
        <v>1</v>
      </c>
      <c r="AZ214">
        <v>0</v>
      </c>
      <c r="BA214">
        <v>222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 ca="1">Y214*Source!I85</f>
        <v>0.35725200000000001</v>
      </c>
      <c r="CY214">
        <f>AA214</f>
        <v>441.88</v>
      </c>
      <c r="CZ214">
        <f>AE214</f>
        <v>72.319999999999993</v>
      </c>
      <c r="DA214">
        <f>AI214</f>
        <v>6.11</v>
      </c>
      <c r="DB214">
        <f t="shared" ref="DB214:DB243" si="31">ROUND(ROUND(AT214*CZ214,2),2)</f>
        <v>60.75</v>
      </c>
      <c r="DC214">
        <f t="shared" ref="DC214:DC243" si="32">ROUND(ROUND(AT214*AG214,2),2)</f>
        <v>0</v>
      </c>
    </row>
    <row r="215" spans="1:107">
      <c r="A215">
        <f ca="1">ROW(Source!A85)</f>
        <v>85</v>
      </c>
      <c r="B215">
        <v>27906248</v>
      </c>
      <c r="C215">
        <v>27906987</v>
      </c>
      <c r="D215">
        <v>25153690</v>
      </c>
      <c r="E215">
        <v>1</v>
      </c>
      <c r="F215">
        <v>1</v>
      </c>
      <c r="G215">
        <v>1</v>
      </c>
      <c r="H215">
        <v>3</v>
      </c>
      <c r="I215" t="s">
        <v>739</v>
      </c>
      <c r="J215" t="s">
        <v>740</v>
      </c>
      <c r="K215" t="s">
        <v>741</v>
      </c>
      <c r="L215">
        <v>1346</v>
      </c>
      <c r="N215">
        <v>1009</v>
      </c>
      <c r="O215" t="s">
        <v>1216</v>
      </c>
      <c r="P215" t="s">
        <v>1216</v>
      </c>
      <c r="Q215">
        <v>1</v>
      </c>
      <c r="W215">
        <v>0</v>
      </c>
      <c r="X215">
        <v>813963326</v>
      </c>
      <c r="Y215">
        <v>0.31</v>
      </c>
      <c r="AA215">
        <v>11.12</v>
      </c>
      <c r="AB215">
        <v>0</v>
      </c>
      <c r="AC215">
        <v>0</v>
      </c>
      <c r="AD215">
        <v>0</v>
      </c>
      <c r="AE215">
        <v>1.82</v>
      </c>
      <c r="AF215">
        <v>0</v>
      </c>
      <c r="AG215">
        <v>0</v>
      </c>
      <c r="AH215">
        <v>0</v>
      </c>
      <c r="AI215">
        <v>6.11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1069</v>
      </c>
      <c r="AT215">
        <v>0.31</v>
      </c>
      <c r="AU215" t="s">
        <v>1069</v>
      </c>
      <c r="AV215">
        <v>0</v>
      </c>
      <c r="AW215">
        <v>2</v>
      </c>
      <c r="AX215">
        <v>27907002</v>
      </c>
      <c r="AY215">
        <v>1</v>
      </c>
      <c r="AZ215">
        <v>0</v>
      </c>
      <c r="BA215">
        <v>223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 ca="1">Y215*Source!I85</f>
        <v>0.13184300000000002</v>
      </c>
      <c r="CY215">
        <f>AA215</f>
        <v>11.12</v>
      </c>
      <c r="CZ215">
        <f>AE215</f>
        <v>1.82</v>
      </c>
      <c r="DA215">
        <f>AI215</f>
        <v>6.11</v>
      </c>
      <c r="DB215">
        <f t="shared" si="31"/>
        <v>0.56000000000000005</v>
      </c>
      <c r="DC215">
        <f t="shared" si="32"/>
        <v>0</v>
      </c>
    </row>
    <row r="216" spans="1:107">
      <c r="A216">
        <f ca="1">ROW(Source!A85)</f>
        <v>85</v>
      </c>
      <c r="B216">
        <v>27906248</v>
      </c>
      <c r="C216">
        <v>27906987</v>
      </c>
      <c r="D216">
        <v>25185939</v>
      </c>
      <c r="E216">
        <v>1</v>
      </c>
      <c r="F216">
        <v>1</v>
      </c>
      <c r="G216">
        <v>1</v>
      </c>
      <c r="H216">
        <v>3</v>
      </c>
      <c r="I216" t="s">
        <v>1265</v>
      </c>
      <c r="J216" t="s">
        <v>1267</v>
      </c>
      <c r="K216" t="s">
        <v>1266</v>
      </c>
      <c r="L216">
        <v>1348</v>
      </c>
      <c r="N216">
        <v>1009</v>
      </c>
      <c r="O216" t="s">
        <v>1094</v>
      </c>
      <c r="P216" t="s">
        <v>1094</v>
      </c>
      <c r="Q216">
        <v>1000</v>
      </c>
      <c r="W216">
        <v>0</v>
      </c>
      <c r="X216">
        <v>960802034</v>
      </c>
      <c r="Y216">
        <v>6.3E-2</v>
      </c>
      <c r="AA216">
        <v>137381.26999999999</v>
      </c>
      <c r="AB216">
        <v>0</v>
      </c>
      <c r="AC216">
        <v>0</v>
      </c>
      <c r="AD216">
        <v>0</v>
      </c>
      <c r="AE216">
        <v>22484.66</v>
      </c>
      <c r="AF216">
        <v>0</v>
      </c>
      <c r="AG216">
        <v>0</v>
      </c>
      <c r="AH216">
        <v>0</v>
      </c>
      <c r="AI216">
        <v>6.11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1069</v>
      </c>
      <c r="AT216">
        <v>6.3E-2</v>
      </c>
      <c r="AU216" t="s">
        <v>1069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1069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 ca="1">Y216*Source!I85</f>
        <v>2.6793900000000002E-2</v>
      </c>
      <c r="CY216">
        <f>AA216</f>
        <v>137381.26999999999</v>
      </c>
      <c r="CZ216">
        <f>AE216</f>
        <v>22484.66</v>
      </c>
      <c r="DA216">
        <f>AI216</f>
        <v>6.11</v>
      </c>
      <c r="DB216">
        <f t="shared" si="31"/>
        <v>1416.53</v>
      </c>
      <c r="DC216">
        <f t="shared" si="32"/>
        <v>0</v>
      </c>
    </row>
    <row r="217" spans="1:107">
      <c r="A217">
        <f ca="1">ROW(Source!A85)</f>
        <v>85</v>
      </c>
      <c r="B217">
        <v>27906248</v>
      </c>
      <c r="C217">
        <v>27906987</v>
      </c>
      <c r="D217">
        <v>25187352</v>
      </c>
      <c r="E217">
        <v>1</v>
      </c>
      <c r="F217">
        <v>1</v>
      </c>
      <c r="G217">
        <v>1</v>
      </c>
      <c r="H217">
        <v>3</v>
      </c>
      <c r="I217" t="s">
        <v>747</v>
      </c>
      <c r="J217" t="s">
        <v>748</v>
      </c>
      <c r="K217" t="s">
        <v>749</v>
      </c>
      <c r="L217">
        <v>1348</v>
      </c>
      <c r="N217">
        <v>1009</v>
      </c>
      <c r="O217" t="s">
        <v>1094</v>
      </c>
      <c r="P217" t="s">
        <v>1094</v>
      </c>
      <c r="Q217">
        <v>1000</v>
      </c>
      <c r="W217">
        <v>0</v>
      </c>
      <c r="X217">
        <v>-2084827333</v>
      </c>
      <c r="Y217">
        <v>5.0999999999999997E-2</v>
      </c>
      <c r="AA217">
        <v>26236.34</v>
      </c>
      <c r="AB217">
        <v>0</v>
      </c>
      <c r="AC217">
        <v>0</v>
      </c>
      <c r="AD217">
        <v>0</v>
      </c>
      <c r="AE217">
        <v>4294</v>
      </c>
      <c r="AF217">
        <v>0</v>
      </c>
      <c r="AG217">
        <v>0</v>
      </c>
      <c r="AH217">
        <v>0</v>
      </c>
      <c r="AI217">
        <v>6.11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1069</v>
      </c>
      <c r="AT217">
        <v>5.0999999999999997E-2</v>
      </c>
      <c r="AU217" t="s">
        <v>1069</v>
      </c>
      <c r="AV217">
        <v>0</v>
      </c>
      <c r="AW217">
        <v>2</v>
      </c>
      <c r="AX217">
        <v>27907004</v>
      </c>
      <c r="AY217">
        <v>1</v>
      </c>
      <c r="AZ217">
        <v>0</v>
      </c>
      <c r="BA217">
        <v>225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 ca="1">Y217*Source!I85</f>
        <v>2.1690299999999999E-2</v>
      </c>
      <c r="CY217">
        <f>AA217</f>
        <v>26236.34</v>
      </c>
      <c r="CZ217">
        <f>AE217</f>
        <v>4294</v>
      </c>
      <c r="DA217">
        <f>AI217</f>
        <v>6.11</v>
      </c>
      <c r="DB217">
        <f t="shared" si="31"/>
        <v>218.99</v>
      </c>
      <c r="DC217">
        <f t="shared" si="32"/>
        <v>0</v>
      </c>
    </row>
    <row r="218" spans="1:107">
      <c r="A218">
        <f ca="1">ROW(Source!A87)</f>
        <v>87</v>
      </c>
      <c r="B218">
        <v>27906248</v>
      </c>
      <c r="C218">
        <v>27907008</v>
      </c>
      <c r="D218">
        <v>25417632</v>
      </c>
      <c r="E218">
        <v>1</v>
      </c>
      <c r="F218">
        <v>1</v>
      </c>
      <c r="G218">
        <v>1</v>
      </c>
      <c r="H218">
        <v>1</v>
      </c>
      <c r="I218" t="s">
        <v>598</v>
      </c>
      <c r="J218" t="s">
        <v>1069</v>
      </c>
      <c r="K218" t="s">
        <v>599</v>
      </c>
      <c r="L218">
        <v>1191</v>
      </c>
      <c r="N218">
        <v>1013</v>
      </c>
      <c r="O218" t="s">
        <v>600</v>
      </c>
      <c r="P218" t="s">
        <v>600</v>
      </c>
      <c r="Q218">
        <v>1</v>
      </c>
      <c r="W218">
        <v>0</v>
      </c>
      <c r="X218">
        <v>1010519658</v>
      </c>
      <c r="Y218">
        <v>33.89</v>
      </c>
      <c r="AA218">
        <v>0</v>
      </c>
      <c r="AB218">
        <v>0</v>
      </c>
      <c r="AC218">
        <v>0</v>
      </c>
      <c r="AD218">
        <v>52.79</v>
      </c>
      <c r="AE218">
        <v>0</v>
      </c>
      <c r="AF218">
        <v>0</v>
      </c>
      <c r="AG218">
        <v>0</v>
      </c>
      <c r="AH218">
        <v>8.64</v>
      </c>
      <c r="AI218">
        <v>1</v>
      </c>
      <c r="AJ218">
        <v>1</v>
      </c>
      <c r="AK218">
        <v>1</v>
      </c>
      <c r="AL218">
        <v>6.11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1069</v>
      </c>
      <c r="AT218">
        <v>33.89</v>
      </c>
      <c r="AU218" t="s">
        <v>1069</v>
      </c>
      <c r="AV218">
        <v>1</v>
      </c>
      <c r="AW218">
        <v>2</v>
      </c>
      <c r="AX218">
        <v>27907022</v>
      </c>
      <c r="AY218">
        <v>1</v>
      </c>
      <c r="AZ218">
        <v>0</v>
      </c>
      <c r="BA218">
        <v>226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 ca="1">Y218*Source!I87</f>
        <v>10.13311</v>
      </c>
      <c r="CY218">
        <f>AD218</f>
        <v>52.79</v>
      </c>
      <c r="CZ218">
        <f>AH218</f>
        <v>8.64</v>
      </c>
      <c r="DA218">
        <f>AL218</f>
        <v>6.11</v>
      </c>
      <c r="DB218">
        <f t="shared" si="31"/>
        <v>292.81</v>
      </c>
      <c r="DC218">
        <f t="shared" si="32"/>
        <v>0</v>
      </c>
    </row>
    <row r="219" spans="1:107">
      <c r="A219">
        <f ca="1">ROW(Source!A87)</f>
        <v>87</v>
      </c>
      <c r="B219">
        <v>27906248</v>
      </c>
      <c r="C219">
        <v>27907008</v>
      </c>
      <c r="D219">
        <v>25412928</v>
      </c>
      <c r="E219">
        <v>1</v>
      </c>
      <c r="F219">
        <v>1</v>
      </c>
      <c r="G219">
        <v>1</v>
      </c>
      <c r="H219">
        <v>1</v>
      </c>
      <c r="I219" t="s">
        <v>601</v>
      </c>
      <c r="J219" t="s">
        <v>1069</v>
      </c>
      <c r="K219" t="s">
        <v>602</v>
      </c>
      <c r="L219">
        <v>1191</v>
      </c>
      <c r="N219">
        <v>1013</v>
      </c>
      <c r="O219" t="s">
        <v>600</v>
      </c>
      <c r="P219" t="s">
        <v>600</v>
      </c>
      <c r="Q219">
        <v>1</v>
      </c>
      <c r="W219">
        <v>0</v>
      </c>
      <c r="X219">
        <v>-1417349443</v>
      </c>
      <c r="Y219">
        <v>0.16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6.11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1069</v>
      </c>
      <c r="AT219">
        <v>0.16</v>
      </c>
      <c r="AU219" t="s">
        <v>1069</v>
      </c>
      <c r="AV219">
        <v>2</v>
      </c>
      <c r="AW219">
        <v>2</v>
      </c>
      <c r="AX219">
        <v>27907023</v>
      </c>
      <c r="AY219">
        <v>1</v>
      </c>
      <c r="AZ219">
        <v>0</v>
      </c>
      <c r="BA219">
        <v>227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 ca="1">Y219*Source!I87</f>
        <v>4.7840000000000001E-2</v>
      </c>
      <c r="CY219">
        <f>AD219</f>
        <v>0</v>
      </c>
      <c r="CZ219">
        <f>AH219</f>
        <v>0</v>
      </c>
      <c r="DA219">
        <f>AL219</f>
        <v>1</v>
      </c>
      <c r="DB219">
        <f t="shared" si="31"/>
        <v>0</v>
      </c>
      <c r="DC219">
        <f t="shared" si="32"/>
        <v>0</v>
      </c>
    </row>
    <row r="220" spans="1:107">
      <c r="A220">
        <f ca="1">ROW(Source!A87)</f>
        <v>87</v>
      </c>
      <c r="B220">
        <v>27906248</v>
      </c>
      <c r="C220">
        <v>27907008</v>
      </c>
      <c r="D220">
        <v>25230514</v>
      </c>
      <c r="E220">
        <v>1</v>
      </c>
      <c r="F220">
        <v>1</v>
      </c>
      <c r="G220">
        <v>1</v>
      </c>
      <c r="H220">
        <v>2</v>
      </c>
      <c r="I220" t="s">
        <v>658</v>
      </c>
      <c r="J220" t="s">
        <v>659</v>
      </c>
      <c r="K220" t="s">
        <v>660</v>
      </c>
      <c r="L220">
        <v>1368</v>
      </c>
      <c r="N220">
        <v>1011</v>
      </c>
      <c r="O220" t="s">
        <v>606</v>
      </c>
      <c r="P220" t="s">
        <v>606</v>
      </c>
      <c r="Q220">
        <v>1</v>
      </c>
      <c r="W220">
        <v>0</v>
      </c>
      <c r="X220">
        <v>1188625873</v>
      </c>
      <c r="Y220">
        <v>0.1</v>
      </c>
      <c r="AA220">
        <v>0</v>
      </c>
      <c r="AB220">
        <v>191</v>
      </c>
      <c r="AC220">
        <v>13.5</v>
      </c>
      <c r="AD220">
        <v>0</v>
      </c>
      <c r="AE220">
        <v>0</v>
      </c>
      <c r="AF220">
        <v>31.26</v>
      </c>
      <c r="AG220">
        <v>13.5</v>
      </c>
      <c r="AH220">
        <v>0</v>
      </c>
      <c r="AI220">
        <v>1</v>
      </c>
      <c r="AJ220">
        <v>6.11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1069</v>
      </c>
      <c r="AT220">
        <v>0.1</v>
      </c>
      <c r="AU220" t="s">
        <v>1069</v>
      </c>
      <c r="AV220">
        <v>0</v>
      </c>
      <c r="AW220">
        <v>2</v>
      </c>
      <c r="AX220">
        <v>27907024</v>
      </c>
      <c r="AY220">
        <v>1</v>
      </c>
      <c r="AZ220">
        <v>0</v>
      </c>
      <c r="BA220">
        <v>228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 ca="1">Y220*Source!I87</f>
        <v>2.9899999999999999E-2</v>
      </c>
      <c r="CY220">
        <f>AB220</f>
        <v>191</v>
      </c>
      <c r="CZ220">
        <f>AF220</f>
        <v>31.26</v>
      </c>
      <c r="DA220">
        <f>AJ220</f>
        <v>6.11</v>
      </c>
      <c r="DB220">
        <f t="shared" si="31"/>
        <v>3.13</v>
      </c>
      <c r="DC220">
        <f t="shared" si="32"/>
        <v>1.35</v>
      </c>
    </row>
    <row r="221" spans="1:107">
      <c r="A221">
        <f ca="1">ROW(Source!A87)</f>
        <v>87</v>
      </c>
      <c r="B221">
        <v>27906248</v>
      </c>
      <c r="C221">
        <v>27907008</v>
      </c>
      <c r="D221">
        <v>25231607</v>
      </c>
      <c r="E221">
        <v>1</v>
      </c>
      <c r="F221">
        <v>1</v>
      </c>
      <c r="G221">
        <v>1</v>
      </c>
      <c r="H221">
        <v>2</v>
      </c>
      <c r="I221" t="s">
        <v>603</v>
      </c>
      <c r="J221" t="s">
        <v>604</v>
      </c>
      <c r="K221" t="s">
        <v>605</v>
      </c>
      <c r="L221">
        <v>1368</v>
      </c>
      <c r="N221">
        <v>1011</v>
      </c>
      <c r="O221" t="s">
        <v>606</v>
      </c>
      <c r="P221" t="s">
        <v>606</v>
      </c>
      <c r="Q221">
        <v>1</v>
      </c>
      <c r="W221">
        <v>0</v>
      </c>
      <c r="X221">
        <v>1372534845</v>
      </c>
      <c r="Y221">
        <v>0.06</v>
      </c>
      <c r="AA221">
        <v>0</v>
      </c>
      <c r="AB221">
        <v>401.49</v>
      </c>
      <c r="AC221">
        <v>11.6</v>
      </c>
      <c r="AD221">
        <v>0</v>
      </c>
      <c r="AE221">
        <v>0</v>
      </c>
      <c r="AF221">
        <v>65.709999999999994</v>
      </c>
      <c r="AG221">
        <v>11.6</v>
      </c>
      <c r="AH221">
        <v>0</v>
      </c>
      <c r="AI221">
        <v>1</v>
      </c>
      <c r="AJ221">
        <v>6.11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1069</v>
      </c>
      <c r="AT221">
        <v>0.06</v>
      </c>
      <c r="AU221" t="s">
        <v>1069</v>
      </c>
      <c r="AV221">
        <v>0</v>
      </c>
      <c r="AW221">
        <v>2</v>
      </c>
      <c r="AX221">
        <v>27907025</v>
      </c>
      <c r="AY221">
        <v>1</v>
      </c>
      <c r="AZ221">
        <v>0</v>
      </c>
      <c r="BA221">
        <v>229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 ca="1">Y221*Source!I87</f>
        <v>1.7939999999999998E-2</v>
      </c>
      <c r="CY221">
        <f>AB221</f>
        <v>401.49</v>
      </c>
      <c r="CZ221">
        <f>AF221</f>
        <v>65.709999999999994</v>
      </c>
      <c r="DA221">
        <f>AJ221</f>
        <v>6.11</v>
      </c>
      <c r="DB221">
        <f t="shared" si="31"/>
        <v>3.94</v>
      </c>
      <c r="DC221">
        <f t="shared" si="32"/>
        <v>0.7</v>
      </c>
    </row>
    <row r="222" spans="1:107">
      <c r="A222">
        <f ca="1">ROW(Source!A87)</f>
        <v>87</v>
      </c>
      <c r="B222">
        <v>27906248</v>
      </c>
      <c r="C222">
        <v>27907008</v>
      </c>
      <c r="D222">
        <v>25149961</v>
      </c>
      <c r="E222">
        <v>1</v>
      </c>
      <c r="F222">
        <v>1</v>
      </c>
      <c r="G222">
        <v>1</v>
      </c>
      <c r="H222">
        <v>3</v>
      </c>
      <c r="I222" t="s">
        <v>728</v>
      </c>
      <c r="J222" t="s">
        <v>729</v>
      </c>
      <c r="K222" t="s">
        <v>730</v>
      </c>
      <c r="L222">
        <v>1339</v>
      </c>
      <c r="N222">
        <v>1007</v>
      </c>
      <c r="O222" t="s">
        <v>1325</v>
      </c>
      <c r="P222" t="s">
        <v>1325</v>
      </c>
      <c r="Q222">
        <v>1</v>
      </c>
      <c r="W222">
        <v>0</v>
      </c>
      <c r="X222">
        <v>-1660354250</v>
      </c>
      <c r="Y222">
        <v>0.24</v>
      </c>
      <c r="AA222">
        <v>14.91</v>
      </c>
      <c r="AB222">
        <v>0</v>
      </c>
      <c r="AC222">
        <v>0</v>
      </c>
      <c r="AD222">
        <v>0</v>
      </c>
      <c r="AE222">
        <v>2.44</v>
      </c>
      <c r="AF222">
        <v>0</v>
      </c>
      <c r="AG222">
        <v>0</v>
      </c>
      <c r="AH222">
        <v>0</v>
      </c>
      <c r="AI222">
        <v>6.11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1069</v>
      </c>
      <c r="AT222">
        <v>0.24</v>
      </c>
      <c r="AU222" t="s">
        <v>1069</v>
      </c>
      <c r="AV222">
        <v>0</v>
      </c>
      <c r="AW222">
        <v>2</v>
      </c>
      <c r="AX222">
        <v>27907026</v>
      </c>
      <c r="AY222">
        <v>1</v>
      </c>
      <c r="AZ222">
        <v>0</v>
      </c>
      <c r="BA222">
        <v>230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 ca="1">Y222*Source!I87</f>
        <v>7.175999999999999E-2</v>
      </c>
      <c r="CY222">
        <f t="shared" ref="CY222:CY230" si="33">AA222</f>
        <v>14.91</v>
      </c>
      <c r="CZ222">
        <f t="shared" ref="CZ222:CZ230" si="34">AE222</f>
        <v>2.44</v>
      </c>
      <c r="DA222">
        <f t="shared" ref="DA222:DA230" si="35">AI222</f>
        <v>6.11</v>
      </c>
      <c r="DB222">
        <f t="shared" si="31"/>
        <v>0.59</v>
      </c>
      <c r="DC222">
        <f t="shared" si="32"/>
        <v>0</v>
      </c>
    </row>
    <row r="223" spans="1:107">
      <c r="A223">
        <f ca="1">ROW(Source!A87)</f>
        <v>87</v>
      </c>
      <c r="B223">
        <v>27906248</v>
      </c>
      <c r="C223">
        <v>27907008</v>
      </c>
      <c r="D223">
        <v>25150441</v>
      </c>
      <c r="E223">
        <v>1</v>
      </c>
      <c r="F223">
        <v>1</v>
      </c>
      <c r="G223">
        <v>1</v>
      </c>
      <c r="H223">
        <v>3</v>
      </c>
      <c r="I223" t="s">
        <v>750</v>
      </c>
      <c r="J223" t="s">
        <v>751</v>
      </c>
      <c r="K223" t="s">
        <v>752</v>
      </c>
      <c r="L223">
        <v>1354</v>
      </c>
      <c r="N223">
        <v>1010</v>
      </c>
      <c r="O223" t="s">
        <v>1519</v>
      </c>
      <c r="P223" t="s">
        <v>1519</v>
      </c>
      <c r="Q223">
        <v>1</v>
      </c>
      <c r="W223">
        <v>0</v>
      </c>
      <c r="X223">
        <v>-1046673864</v>
      </c>
      <c r="Y223">
        <v>5.0999999999999996</v>
      </c>
      <c r="AA223">
        <v>27.5</v>
      </c>
      <c r="AB223">
        <v>0</v>
      </c>
      <c r="AC223">
        <v>0</v>
      </c>
      <c r="AD223">
        <v>0</v>
      </c>
      <c r="AE223">
        <v>4.5</v>
      </c>
      <c r="AF223">
        <v>0</v>
      </c>
      <c r="AG223">
        <v>0</v>
      </c>
      <c r="AH223">
        <v>0</v>
      </c>
      <c r="AI223">
        <v>6.11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1069</v>
      </c>
      <c r="AT223">
        <v>5.0999999999999996</v>
      </c>
      <c r="AU223" t="s">
        <v>1069</v>
      </c>
      <c r="AV223">
        <v>0</v>
      </c>
      <c r="AW223">
        <v>2</v>
      </c>
      <c r="AX223">
        <v>27907027</v>
      </c>
      <c r="AY223">
        <v>1</v>
      </c>
      <c r="AZ223">
        <v>0</v>
      </c>
      <c r="BA223">
        <v>231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 ca="1">Y223*Source!I87</f>
        <v>1.5248999999999999</v>
      </c>
      <c r="CY223">
        <f t="shared" si="33"/>
        <v>27.5</v>
      </c>
      <c r="CZ223">
        <f t="shared" si="34"/>
        <v>4.5</v>
      </c>
      <c r="DA223">
        <f t="shared" si="35"/>
        <v>6.11</v>
      </c>
      <c r="DB223">
        <f t="shared" si="31"/>
        <v>22.95</v>
      </c>
      <c r="DC223">
        <f t="shared" si="32"/>
        <v>0</v>
      </c>
    </row>
    <row r="224" spans="1:107">
      <c r="A224">
        <f ca="1">ROW(Source!A87)</f>
        <v>87</v>
      </c>
      <c r="B224">
        <v>27906248</v>
      </c>
      <c r="C224">
        <v>27907008</v>
      </c>
      <c r="D224">
        <v>25150690</v>
      </c>
      <c r="E224">
        <v>1</v>
      </c>
      <c r="F224">
        <v>1</v>
      </c>
      <c r="G224">
        <v>1</v>
      </c>
      <c r="H224">
        <v>3</v>
      </c>
      <c r="I224" t="s">
        <v>753</v>
      </c>
      <c r="J224" t="s">
        <v>754</v>
      </c>
      <c r="K224" t="s">
        <v>755</v>
      </c>
      <c r="L224">
        <v>1348</v>
      </c>
      <c r="N224">
        <v>1009</v>
      </c>
      <c r="O224" t="s">
        <v>1094</v>
      </c>
      <c r="P224" t="s">
        <v>1094</v>
      </c>
      <c r="Q224">
        <v>1000</v>
      </c>
      <c r="W224">
        <v>0</v>
      </c>
      <c r="X224">
        <v>-526970962</v>
      </c>
      <c r="Y224">
        <v>2.5499999999999998E-2</v>
      </c>
      <c r="AA224">
        <v>3583.33</v>
      </c>
      <c r="AB224">
        <v>0</v>
      </c>
      <c r="AC224">
        <v>0</v>
      </c>
      <c r="AD224">
        <v>0</v>
      </c>
      <c r="AE224">
        <v>586.47</v>
      </c>
      <c r="AF224">
        <v>0</v>
      </c>
      <c r="AG224">
        <v>0</v>
      </c>
      <c r="AH224">
        <v>0</v>
      </c>
      <c r="AI224">
        <v>6.11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1069</v>
      </c>
      <c r="AT224">
        <v>2.5499999999999998E-2</v>
      </c>
      <c r="AU224" t="s">
        <v>1069</v>
      </c>
      <c r="AV224">
        <v>0</v>
      </c>
      <c r="AW224">
        <v>2</v>
      </c>
      <c r="AX224">
        <v>27907028</v>
      </c>
      <c r="AY224">
        <v>1</v>
      </c>
      <c r="AZ224">
        <v>0</v>
      </c>
      <c r="BA224">
        <v>232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 ca="1">Y224*Source!I87</f>
        <v>7.6244999999999993E-3</v>
      </c>
      <c r="CY224">
        <f t="shared" si="33"/>
        <v>3583.33</v>
      </c>
      <c r="CZ224">
        <f t="shared" si="34"/>
        <v>586.47</v>
      </c>
      <c r="DA224">
        <f t="shared" si="35"/>
        <v>6.11</v>
      </c>
      <c r="DB224">
        <f t="shared" si="31"/>
        <v>14.95</v>
      </c>
      <c r="DC224">
        <f t="shared" si="32"/>
        <v>0</v>
      </c>
    </row>
    <row r="225" spans="1:107">
      <c r="A225">
        <f ca="1">ROW(Source!A87)</f>
        <v>87</v>
      </c>
      <c r="B225">
        <v>27906248</v>
      </c>
      <c r="C225">
        <v>27907008</v>
      </c>
      <c r="D225">
        <v>25153356</v>
      </c>
      <c r="E225">
        <v>1</v>
      </c>
      <c r="F225">
        <v>1</v>
      </c>
      <c r="G225">
        <v>1</v>
      </c>
      <c r="H225">
        <v>3</v>
      </c>
      <c r="I225" t="s">
        <v>744</v>
      </c>
      <c r="J225" t="s">
        <v>745</v>
      </c>
      <c r="K225" t="s">
        <v>746</v>
      </c>
      <c r="L225">
        <v>1327</v>
      </c>
      <c r="N225">
        <v>1005</v>
      </c>
      <c r="O225" t="s">
        <v>1131</v>
      </c>
      <c r="P225" t="s">
        <v>1131</v>
      </c>
      <c r="Q225">
        <v>1</v>
      </c>
      <c r="W225">
        <v>0</v>
      </c>
      <c r="X225">
        <v>-1987926685</v>
      </c>
      <c r="Y225">
        <v>1.6</v>
      </c>
      <c r="AA225">
        <v>441.88</v>
      </c>
      <c r="AB225">
        <v>0</v>
      </c>
      <c r="AC225">
        <v>0</v>
      </c>
      <c r="AD225">
        <v>0</v>
      </c>
      <c r="AE225">
        <v>72.319999999999993</v>
      </c>
      <c r="AF225">
        <v>0</v>
      </c>
      <c r="AG225">
        <v>0</v>
      </c>
      <c r="AH225">
        <v>0</v>
      </c>
      <c r="AI225">
        <v>6.11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1069</v>
      </c>
      <c r="AT225">
        <v>1.6</v>
      </c>
      <c r="AU225" t="s">
        <v>1069</v>
      </c>
      <c r="AV225">
        <v>0</v>
      </c>
      <c r="AW225">
        <v>2</v>
      </c>
      <c r="AX225">
        <v>27907029</v>
      </c>
      <c r="AY225">
        <v>1</v>
      </c>
      <c r="AZ225">
        <v>0</v>
      </c>
      <c r="BA225">
        <v>233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 ca="1">Y225*Source!I87</f>
        <v>0.47839999999999999</v>
      </c>
      <c r="CY225">
        <f t="shared" si="33"/>
        <v>441.88</v>
      </c>
      <c r="CZ225">
        <f t="shared" si="34"/>
        <v>72.319999999999993</v>
      </c>
      <c r="DA225">
        <f t="shared" si="35"/>
        <v>6.11</v>
      </c>
      <c r="DB225">
        <f t="shared" si="31"/>
        <v>115.71</v>
      </c>
      <c r="DC225">
        <f t="shared" si="32"/>
        <v>0</v>
      </c>
    </row>
    <row r="226" spans="1:107">
      <c r="A226">
        <f ca="1">ROW(Source!A87)</f>
        <v>87</v>
      </c>
      <c r="B226">
        <v>27906248</v>
      </c>
      <c r="C226">
        <v>27907008</v>
      </c>
      <c r="D226">
        <v>25154578</v>
      </c>
      <c r="E226">
        <v>1</v>
      </c>
      <c r="F226">
        <v>1</v>
      </c>
      <c r="G226">
        <v>1</v>
      </c>
      <c r="H226">
        <v>3</v>
      </c>
      <c r="I226" t="s">
        <v>756</v>
      </c>
      <c r="J226" t="s">
        <v>757</v>
      </c>
      <c r="K226" t="s">
        <v>758</v>
      </c>
      <c r="L226">
        <v>1339</v>
      </c>
      <c r="N226">
        <v>1007</v>
      </c>
      <c r="O226" t="s">
        <v>1325</v>
      </c>
      <c r="P226" t="s">
        <v>1325</v>
      </c>
      <c r="Q226">
        <v>1</v>
      </c>
      <c r="W226">
        <v>0</v>
      </c>
      <c r="X226">
        <v>1795918813</v>
      </c>
      <c r="Y226">
        <v>4.4000000000000003E-3</v>
      </c>
      <c r="AA226">
        <v>455.68</v>
      </c>
      <c r="AB226">
        <v>0</v>
      </c>
      <c r="AC226">
        <v>0</v>
      </c>
      <c r="AD226">
        <v>0</v>
      </c>
      <c r="AE226">
        <v>74.58</v>
      </c>
      <c r="AF226">
        <v>0</v>
      </c>
      <c r="AG226">
        <v>0</v>
      </c>
      <c r="AH226">
        <v>0</v>
      </c>
      <c r="AI226">
        <v>6.11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1069</v>
      </c>
      <c r="AT226">
        <v>4.4000000000000003E-3</v>
      </c>
      <c r="AU226" t="s">
        <v>1069</v>
      </c>
      <c r="AV226">
        <v>0</v>
      </c>
      <c r="AW226">
        <v>2</v>
      </c>
      <c r="AX226">
        <v>27907030</v>
      </c>
      <c r="AY226">
        <v>1</v>
      </c>
      <c r="AZ226">
        <v>0</v>
      </c>
      <c r="BA226">
        <v>234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 ca="1">Y226*Source!I87</f>
        <v>1.3156000000000001E-3</v>
      </c>
      <c r="CY226">
        <f t="shared" si="33"/>
        <v>455.68</v>
      </c>
      <c r="CZ226">
        <f t="shared" si="34"/>
        <v>74.58</v>
      </c>
      <c r="DA226">
        <f t="shared" si="35"/>
        <v>6.11</v>
      </c>
      <c r="DB226">
        <f t="shared" si="31"/>
        <v>0.33</v>
      </c>
      <c r="DC226">
        <f t="shared" si="32"/>
        <v>0</v>
      </c>
    </row>
    <row r="227" spans="1:107">
      <c r="A227">
        <f ca="1">ROW(Source!A87)</f>
        <v>87</v>
      </c>
      <c r="B227">
        <v>27906248</v>
      </c>
      <c r="C227">
        <v>27907008</v>
      </c>
      <c r="D227">
        <v>25185124</v>
      </c>
      <c r="E227">
        <v>1</v>
      </c>
      <c r="F227">
        <v>1</v>
      </c>
      <c r="G227">
        <v>1</v>
      </c>
      <c r="H227">
        <v>3</v>
      </c>
      <c r="I227" t="s">
        <v>759</v>
      </c>
      <c r="J227" t="s">
        <v>760</v>
      </c>
      <c r="K227" t="s">
        <v>761</v>
      </c>
      <c r="L227">
        <v>1346</v>
      </c>
      <c r="N227">
        <v>1009</v>
      </c>
      <c r="O227" t="s">
        <v>1216</v>
      </c>
      <c r="P227" t="s">
        <v>1216</v>
      </c>
      <c r="Q227">
        <v>1</v>
      </c>
      <c r="W227">
        <v>0</v>
      </c>
      <c r="X227">
        <v>-1684093315</v>
      </c>
      <c r="Y227">
        <v>4.0199999999999996</v>
      </c>
      <c r="AA227">
        <v>49.43</v>
      </c>
      <c r="AB227">
        <v>0</v>
      </c>
      <c r="AC227">
        <v>0</v>
      </c>
      <c r="AD227">
        <v>0</v>
      </c>
      <c r="AE227">
        <v>8.09</v>
      </c>
      <c r="AF227">
        <v>0</v>
      </c>
      <c r="AG227">
        <v>0</v>
      </c>
      <c r="AH227">
        <v>0</v>
      </c>
      <c r="AI227">
        <v>6.11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1069</v>
      </c>
      <c r="AT227">
        <v>4.0199999999999996</v>
      </c>
      <c r="AU227" t="s">
        <v>1069</v>
      </c>
      <c r="AV227">
        <v>0</v>
      </c>
      <c r="AW227">
        <v>2</v>
      </c>
      <c r="AX227">
        <v>27907031</v>
      </c>
      <c r="AY227">
        <v>1</v>
      </c>
      <c r="AZ227">
        <v>0</v>
      </c>
      <c r="BA227">
        <v>235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 ca="1">Y227*Source!I87</f>
        <v>1.2019799999999998</v>
      </c>
      <c r="CY227">
        <f t="shared" si="33"/>
        <v>49.43</v>
      </c>
      <c r="CZ227">
        <f t="shared" si="34"/>
        <v>8.09</v>
      </c>
      <c r="DA227">
        <f t="shared" si="35"/>
        <v>6.11</v>
      </c>
      <c r="DB227">
        <f t="shared" si="31"/>
        <v>32.520000000000003</v>
      </c>
      <c r="DC227">
        <f t="shared" si="32"/>
        <v>0</v>
      </c>
    </row>
    <row r="228" spans="1:107">
      <c r="A228">
        <f ca="1">ROW(Source!A87)</f>
        <v>87</v>
      </c>
      <c r="B228">
        <v>27906248</v>
      </c>
      <c r="C228">
        <v>27907008</v>
      </c>
      <c r="D228">
        <v>25145730</v>
      </c>
      <c r="E228">
        <v>17</v>
      </c>
      <c r="F228">
        <v>1</v>
      </c>
      <c r="G228">
        <v>1</v>
      </c>
      <c r="H228">
        <v>3</v>
      </c>
      <c r="I228" t="s">
        <v>1298</v>
      </c>
      <c r="J228" t="s">
        <v>1069</v>
      </c>
      <c r="K228" t="s">
        <v>1299</v>
      </c>
      <c r="L228">
        <v>1348</v>
      </c>
      <c r="N228">
        <v>1009</v>
      </c>
      <c r="O228" t="s">
        <v>1094</v>
      </c>
      <c r="P228" t="s">
        <v>1094</v>
      </c>
      <c r="Q228">
        <v>1000</v>
      </c>
      <c r="W228">
        <v>0</v>
      </c>
      <c r="X228">
        <v>1891904026</v>
      </c>
      <c r="Y228">
        <v>7.0999999999999994E-2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6.11</v>
      </c>
      <c r="AJ228">
        <v>1</v>
      </c>
      <c r="AK228">
        <v>1</v>
      </c>
      <c r="AL228">
        <v>1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1069</v>
      </c>
      <c r="AT228">
        <v>7.0999999999999994E-2</v>
      </c>
      <c r="AU228" t="s">
        <v>1069</v>
      </c>
      <c r="AV228">
        <v>0</v>
      </c>
      <c r="AW228">
        <v>2</v>
      </c>
      <c r="AX228">
        <v>27907032</v>
      </c>
      <c r="AY228">
        <v>1</v>
      </c>
      <c r="AZ228">
        <v>0</v>
      </c>
      <c r="BA228">
        <v>236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 ca="1">Y228*Source!I87</f>
        <v>2.1228999999999998E-2</v>
      </c>
      <c r="CY228">
        <f t="shared" si="33"/>
        <v>0</v>
      </c>
      <c r="CZ228">
        <f t="shared" si="34"/>
        <v>0</v>
      </c>
      <c r="DA228">
        <f t="shared" si="35"/>
        <v>6.11</v>
      </c>
      <c r="DB228">
        <f t="shared" si="31"/>
        <v>0</v>
      </c>
      <c r="DC228">
        <f t="shared" si="32"/>
        <v>0</v>
      </c>
    </row>
    <row r="229" spans="1:107">
      <c r="A229">
        <f ca="1">ROW(Source!A87)</f>
        <v>87</v>
      </c>
      <c r="B229">
        <v>27906248</v>
      </c>
      <c r="C229">
        <v>27907008</v>
      </c>
      <c r="D229">
        <v>25185939</v>
      </c>
      <c r="E229">
        <v>1</v>
      </c>
      <c r="F229">
        <v>1</v>
      </c>
      <c r="G229">
        <v>1</v>
      </c>
      <c r="H229">
        <v>3</v>
      </c>
      <c r="I229" t="s">
        <v>1265</v>
      </c>
      <c r="J229" t="s">
        <v>1267</v>
      </c>
      <c r="K229" t="s">
        <v>1266</v>
      </c>
      <c r="L229">
        <v>1348</v>
      </c>
      <c r="N229">
        <v>1009</v>
      </c>
      <c r="O229" t="s">
        <v>1094</v>
      </c>
      <c r="P229" t="s">
        <v>1094</v>
      </c>
      <c r="Q229">
        <v>1000</v>
      </c>
      <c r="W229">
        <v>0</v>
      </c>
      <c r="X229">
        <v>960802034</v>
      </c>
      <c r="Y229">
        <v>7.0999999999999994E-2</v>
      </c>
      <c r="AA229">
        <v>137381.26999999999</v>
      </c>
      <c r="AB229">
        <v>0</v>
      </c>
      <c r="AC229">
        <v>0</v>
      </c>
      <c r="AD229">
        <v>0</v>
      </c>
      <c r="AE229">
        <v>22484.66</v>
      </c>
      <c r="AF229">
        <v>0</v>
      </c>
      <c r="AG229">
        <v>0</v>
      </c>
      <c r="AH229">
        <v>0</v>
      </c>
      <c r="AI229">
        <v>6.11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1069</v>
      </c>
      <c r="AT229">
        <v>7.0999999999999994E-2</v>
      </c>
      <c r="AU229" t="s">
        <v>1069</v>
      </c>
      <c r="AV229">
        <v>0</v>
      </c>
      <c r="AW229">
        <v>1</v>
      </c>
      <c r="AX229">
        <v>-1</v>
      </c>
      <c r="AY229">
        <v>0</v>
      </c>
      <c r="AZ229">
        <v>0</v>
      </c>
      <c r="BA229" t="s">
        <v>1069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 ca="1">Y229*Source!I87</f>
        <v>2.1228999999999998E-2</v>
      </c>
      <c r="CY229">
        <f t="shared" si="33"/>
        <v>137381.26999999999</v>
      </c>
      <c r="CZ229">
        <f t="shared" si="34"/>
        <v>22484.66</v>
      </c>
      <c r="DA229">
        <f t="shared" si="35"/>
        <v>6.11</v>
      </c>
      <c r="DB229">
        <f t="shared" si="31"/>
        <v>1596.41</v>
      </c>
      <c r="DC229">
        <f t="shared" si="32"/>
        <v>0</v>
      </c>
    </row>
    <row r="230" spans="1:107">
      <c r="A230">
        <f ca="1">ROW(Source!A87)</f>
        <v>87</v>
      </c>
      <c r="B230">
        <v>27906248</v>
      </c>
      <c r="C230">
        <v>27907008</v>
      </c>
      <c r="D230">
        <v>25187352</v>
      </c>
      <c r="E230">
        <v>1</v>
      </c>
      <c r="F230">
        <v>1</v>
      </c>
      <c r="G230">
        <v>1</v>
      </c>
      <c r="H230">
        <v>3</v>
      </c>
      <c r="I230" t="s">
        <v>747</v>
      </c>
      <c r="J230" t="s">
        <v>748</v>
      </c>
      <c r="K230" t="s">
        <v>749</v>
      </c>
      <c r="L230">
        <v>1348</v>
      </c>
      <c r="N230">
        <v>1009</v>
      </c>
      <c r="O230" t="s">
        <v>1094</v>
      </c>
      <c r="P230" t="s">
        <v>1094</v>
      </c>
      <c r="Q230">
        <v>1000</v>
      </c>
      <c r="W230">
        <v>0</v>
      </c>
      <c r="X230">
        <v>-2084827333</v>
      </c>
      <c r="Y230">
        <v>7.1999999999999995E-2</v>
      </c>
      <c r="AA230">
        <v>26236.34</v>
      </c>
      <c r="AB230">
        <v>0</v>
      </c>
      <c r="AC230">
        <v>0</v>
      </c>
      <c r="AD230">
        <v>0</v>
      </c>
      <c r="AE230">
        <v>4294</v>
      </c>
      <c r="AF230">
        <v>0</v>
      </c>
      <c r="AG230">
        <v>0</v>
      </c>
      <c r="AH230">
        <v>0</v>
      </c>
      <c r="AI230">
        <v>6.11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1069</v>
      </c>
      <c r="AT230">
        <v>7.1999999999999995E-2</v>
      </c>
      <c r="AU230" t="s">
        <v>1069</v>
      </c>
      <c r="AV230">
        <v>0</v>
      </c>
      <c r="AW230">
        <v>2</v>
      </c>
      <c r="AX230">
        <v>27907033</v>
      </c>
      <c r="AY230">
        <v>1</v>
      </c>
      <c r="AZ230">
        <v>0</v>
      </c>
      <c r="BA230">
        <v>237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 ca="1">Y230*Source!I87</f>
        <v>2.1527999999999999E-2</v>
      </c>
      <c r="CY230">
        <f t="shared" si="33"/>
        <v>26236.34</v>
      </c>
      <c r="CZ230">
        <f t="shared" si="34"/>
        <v>4294</v>
      </c>
      <c r="DA230">
        <f t="shared" si="35"/>
        <v>6.11</v>
      </c>
      <c r="DB230">
        <f t="shared" si="31"/>
        <v>309.17</v>
      </c>
      <c r="DC230">
        <f t="shared" si="32"/>
        <v>0</v>
      </c>
    </row>
    <row r="231" spans="1:107">
      <c r="A231">
        <f ca="1">ROW(Source!A90)</f>
        <v>90</v>
      </c>
      <c r="B231">
        <v>27906248</v>
      </c>
      <c r="C231">
        <v>27907037</v>
      </c>
      <c r="D231">
        <v>25417632</v>
      </c>
      <c r="E231">
        <v>1</v>
      </c>
      <c r="F231">
        <v>1</v>
      </c>
      <c r="G231">
        <v>1</v>
      </c>
      <c r="H231">
        <v>1</v>
      </c>
      <c r="I231" t="s">
        <v>598</v>
      </c>
      <c r="J231" t="s">
        <v>1069</v>
      </c>
      <c r="K231" t="s">
        <v>599</v>
      </c>
      <c r="L231">
        <v>1191</v>
      </c>
      <c r="N231">
        <v>1013</v>
      </c>
      <c r="O231" t="s">
        <v>600</v>
      </c>
      <c r="P231" t="s">
        <v>600</v>
      </c>
      <c r="Q231">
        <v>1</v>
      </c>
      <c r="W231">
        <v>0</v>
      </c>
      <c r="X231">
        <v>1010519658</v>
      </c>
      <c r="Y231">
        <v>20.75</v>
      </c>
      <c r="AA231">
        <v>0</v>
      </c>
      <c r="AB231">
        <v>0</v>
      </c>
      <c r="AC231">
        <v>0</v>
      </c>
      <c r="AD231">
        <v>52.79</v>
      </c>
      <c r="AE231">
        <v>0</v>
      </c>
      <c r="AF231">
        <v>0</v>
      </c>
      <c r="AG231">
        <v>0</v>
      </c>
      <c r="AH231">
        <v>8.64</v>
      </c>
      <c r="AI231">
        <v>1</v>
      </c>
      <c r="AJ231">
        <v>1</v>
      </c>
      <c r="AK231">
        <v>1</v>
      </c>
      <c r="AL231">
        <v>6.11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1069</v>
      </c>
      <c r="AT231">
        <v>20.75</v>
      </c>
      <c r="AU231" t="s">
        <v>1069</v>
      </c>
      <c r="AV231">
        <v>1</v>
      </c>
      <c r="AW231">
        <v>2</v>
      </c>
      <c r="AX231">
        <v>27907046</v>
      </c>
      <c r="AY231">
        <v>1</v>
      </c>
      <c r="AZ231">
        <v>0</v>
      </c>
      <c r="BA231">
        <v>238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 ca="1">Y231*Source!I90</f>
        <v>10.146749999999999</v>
      </c>
      <c r="CY231">
        <f>AD231</f>
        <v>52.79</v>
      </c>
      <c r="CZ231">
        <f>AH231</f>
        <v>8.64</v>
      </c>
      <c r="DA231">
        <f>AL231</f>
        <v>6.11</v>
      </c>
      <c r="DB231">
        <f t="shared" si="31"/>
        <v>179.28</v>
      </c>
      <c r="DC231">
        <f t="shared" si="32"/>
        <v>0</v>
      </c>
    </row>
    <row r="232" spans="1:107">
      <c r="A232">
        <f ca="1">ROW(Source!A90)</f>
        <v>90</v>
      </c>
      <c r="B232">
        <v>27906248</v>
      </c>
      <c r="C232">
        <v>27907037</v>
      </c>
      <c r="D232">
        <v>25412928</v>
      </c>
      <c r="E232">
        <v>1</v>
      </c>
      <c r="F232">
        <v>1</v>
      </c>
      <c r="G232">
        <v>1</v>
      </c>
      <c r="H232">
        <v>1</v>
      </c>
      <c r="I232" t="s">
        <v>601</v>
      </c>
      <c r="J232" t="s">
        <v>1069</v>
      </c>
      <c r="K232" t="s">
        <v>602</v>
      </c>
      <c r="L232">
        <v>1191</v>
      </c>
      <c r="N232">
        <v>1013</v>
      </c>
      <c r="O232" t="s">
        <v>600</v>
      </c>
      <c r="P232" t="s">
        <v>600</v>
      </c>
      <c r="Q232">
        <v>1</v>
      </c>
      <c r="W232">
        <v>0</v>
      </c>
      <c r="X232">
        <v>-1417349443</v>
      </c>
      <c r="Y232">
        <v>0.01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6.11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1069</v>
      </c>
      <c r="AT232">
        <v>0.01</v>
      </c>
      <c r="AU232" t="s">
        <v>1069</v>
      </c>
      <c r="AV232">
        <v>2</v>
      </c>
      <c r="AW232">
        <v>2</v>
      </c>
      <c r="AX232">
        <v>27907047</v>
      </c>
      <c r="AY232">
        <v>1</v>
      </c>
      <c r="AZ232">
        <v>0</v>
      </c>
      <c r="BA232">
        <v>239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 ca="1">Y232*Source!I90</f>
        <v>4.8900000000000002E-3</v>
      </c>
      <c r="CY232">
        <f>AD232</f>
        <v>0</v>
      </c>
      <c r="CZ232">
        <f>AH232</f>
        <v>0</v>
      </c>
      <c r="DA232">
        <f>AL232</f>
        <v>1</v>
      </c>
      <c r="DB232">
        <f t="shared" si="31"/>
        <v>0</v>
      </c>
      <c r="DC232">
        <f t="shared" si="32"/>
        <v>0</v>
      </c>
    </row>
    <row r="233" spans="1:107">
      <c r="A233">
        <f ca="1">ROW(Source!A90)</f>
        <v>90</v>
      </c>
      <c r="B233">
        <v>27906248</v>
      </c>
      <c r="C233">
        <v>27907037</v>
      </c>
      <c r="D233">
        <v>25230418</v>
      </c>
      <c r="E233">
        <v>1</v>
      </c>
      <c r="F233">
        <v>1</v>
      </c>
      <c r="G233">
        <v>1</v>
      </c>
      <c r="H233">
        <v>2</v>
      </c>
      <c r="I233" t="s">
        <v>762</v>
      </c>
      <c r="J233" t="s">
        <v>763</v>
      </c>
      <c r="K233" t="s">
        <v>764</v>
      </c>
      <c r="L233">
        <v>1368</v>
      </c>
      <c r="N233">
        <v>1011</v>
      </c>
      <c r="O233" t="s">
        <v>606</v>
      </c>
      <c r="P233" t="s">
        <v>606</v>
      </c>
      <c r="Q233">
        <v>1</v>
      </c>
      <c r="W233">
        <v>0</v>
      </c>
      <c r="X233">
        <v>1047452784</v>
      </c>
      <c r="Y233">
        <v>0.1</v>
      </c>
      <c r="AA233">
        <v>0</v>
      </c>
      <c r="AB233">
        <v>10.39</v>
      </c>
      <c r="AC233">
        <v>0</v>
      </c>
      <c r="AD233">
        <v>0</v>
      </c>
      <c r="AE233">
        <v>0</v>
      </c>
      <c r="AF233">
        <v>1.7</v>
      </c>
      <c r="AG233">
        <v>0</v>
      </c>
      <c r="AH233">
        <v>0</v>
      </c>
      <c r="AI233">
        <v>1</v>
      </c>
      <c r="AJ233">
        <v>6.11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1069</v>
      </c>
      <c r="AT233">
        <v>0.1</v>
      </c>
      <c r="AU233" t="s">
        <v>1069</v>
      </c>
      <c r="AV233">
        <v>0</v>
      </c>
      <c r="AW233">
        <v>2</v>
      </c>
      <c r="AX233">
        <v>27907048</v>
      </c>
      <c r="AY233">
        <v>1</v>
      </c>
      <c r="AZ233">
        <v>0</v>
      </c>
      <c r="BA233">
        <v>240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 ca="1">Y233*Source!I90</f>
        <v>4.8899999999999999E-2</v>
      </c>
      <c r="CY233">
        <f>AB233</f>
        <v>10.39</v>
      </c>
      <c r="CZ233">
        <f>AF233</f>
        <v>1.7</v>
      </c>
      <c r="DA233">
        <f>AJ233</f>
        <v>6.11</v>
      </c>
      <c r="DB233">
        <f t="shared" si="31"/>
        <v>0.17</v>
      </c>
      <c r="DC233">
        <f t="shared" si="32"/>
        <v>0</v>
      </c>
    </row>
    <row r="234" spans="1:107">
      <c r="A234">
        <f ca="1">ROW(Source!A90)</f>
        <v>90</v>
      </c>
      <c r="B234">
        <v>27906248</v>
      </c>
      <c r="C234">
        <v>27907037</v>
      </c>
      <c r="D234">
        <v>25231607</v>
      </c>
      <c r="E234">
        <v>1</v>
      </c>
      <c r="F234">
        <v>1</v>
      </c>
      <c r="G234">
        <v>1</v>
      </c>
      <c r="H234">
        <v>2</v>
      </c>
      <c r="I234" t="s">
        <v>603</v>
      </c>
      <c r="J234" t="s">
        <v>604</v>
      </c>
      <c r="K234" t="s">
        <v>605</v>
      </c>
      <c r="L234">
        <v>1368</v>
      </c>
      <c r="N234">
        <v>1011</v>
      </c>
      <c r="O234" t="s">
        <v>606</v>
      </c>
      <c r="P234" t="s">
        <v>606</v>
      </c>
      <c r="Q234">
        <v>1</v>
      </c>
      <c r="W234">
        <v>0</v>
      </c>
      <c r="X234">
        <v>1372534845</v>
      </c>
      <c r="Y234">
        <v>0.01</v>
      </c>
      <c r="AA234">
        <v>0</v>
      </c>
      <c r="AB234">
        <v>401.49</v>
      </c>
      <c r="AC234">
        <v>11.6</v>
      </c>
      <c r="AD234">
        <v>0</v>
      </c>
      <c r="AE234">
        <v>0</v>
      </c>
      <c r="AF234">
        <v>65.709999999999994</v>
      </c>
      <c r="AG234">
        <v>11.6</v>
      </c>
      <c r="AH234">
        <v>0</v>
      </c>
      <c r="AI234">
        <v>1</v>
      </c>
      <c r="AJ234">
        <v>6.11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1069</v>
      </c>
      <c r="AT234">
        <v>0.01</v>
      </c>
      <c r="AU234" t="s">
        <v>1069</v>
      </c>
      <c r="AV234">
        <v>0</v>
      </c>
      <c r="AW234">
        <v>2</v>
      </c>
      <c r="AX234">
        <v>27907049</v>
      </c>
      <c r="AY234">
        <v>1</v>
      </c>
      <c r="AZ234">
        <v>0</v>
      </c>
      <c r="BA234">
        <v>241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 ca="1">Y234*Source!I90</f>
        <v>4.8900000000000002E-3</v>
      </c>
      <c r="CY234">
        <f>AB234</f>
        <v>401.49</v>
      </c>
      <c r="CZ234">
        <f>AF234</f>
        <v>65.709999999999994</v>
      </c>
      <c r="DA234">
        <f>AJ234</f>
        <v>6.11</v>
      </c>
      <c r="DB234">
        <f t="shared" si="31"/>
        <v>0.66</v>
      </c>
      <c r="DC234">
        <f t="shared" si="32"/>
        <v>0.12</v>
      </c>
    </row>
    <row r="235" spans="1:107">
      <c r="A235">
        <f ca="1">ROW(Source!A90)</f>
        <v>90</v>
      </c>
      <c r="B235">
        <v>27906248</v>
      </c>
      <c r="C235">
        <v>27907037</v>
      </c>
      <c r="D235">
        <v>25153690</v>
      </c>
      <c r="E235">
        <v>1</v>
      </c>
      <c r="F235">
        <v>1</v>
      </c>
      <c r="G235">
        <v>1</v>
      </c>
      <c r="H235">
        <v>3</v>
      </c>
      <c r="I235" t="s">
        <v>739</v>
      </c>
      <c r="J235" t="s">
        <v>740</v>
      </c>
      <c r="K235" t="s">
        <v>741</v>
      </c>
      <c r="L235">
        <v>1346</v>
      </c>
      <c r="N235">
        <v>1009</v>
      </c>
      <c r="O235" t="s">
        <v>1216</v>
      </c>
      <c r="P235" t="s">
        <v>1216</v>
      </c>
      <c r="Q235">
        <v>1</v>
      </c>
      <c r="W235">
        <v>0</v>
      </c>
      <c r="X235">
        <v>813963326</v>
      </c>
      <c r="Y235">
        <v>0.1</v>
      </c>
      <c r="AA235">
        <v>11.12</v>
      </c>
      <c r="AB235">
        <v>0</v>
      </c>
      <c r="AC235">
        <v>0</v>
      </c>
      <c r="AD235">
        <v>0</v>
      </c>
      <c r="AE235">
        <v>1.82</v>
      </c>
      <c r="AF235">
        <v>0</v>
      </c>
      <c r="AG235">
        <v>0</v>
      </c>
      <c r="AH235">
        <v>0</v>
      </c>
      <c r="AI235">
        <v>6.11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1069</v>
      </c>
      <c r="AT235">
        <v>0.1</v>
      </c>
      <c r="AU235" t="s">
        <v>1069</v>
      </c>
      <c r="AV235">
        <v>0</v>
      </c>
      <c r="AW235">
        <v>2</v>
      </c>
      <c r="AX235">
        <v>27907050</v>
      </c>
      <c r="AY235">
        <v>1</v>
      </c>
      <c r="AZ235">
        <v>0</v>
      </c>
      <c r="BA235">
        <v>242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 ca="1">Y235*Source!I90</f>
        <v>4.8899999999999999E-2</v>
      </c>
      <c r="CY235">
        <f>AA235</f>
        <v>11.12</v>
      </c>
      <c r="CZ235">
        <f>AE235</f>
        <v>1.82</v>
      </c>
      <c r="DA235">
        <f>AI235</f>
        <v>6.11</v>
      </c>
      <c r="DB235">
        <f t="shared" si="31"/>
        <v>0.18</v>
      </c>
      <c r="DC235">
        <f t="shared" si="32"/>
        <v>0</v>
      </c>
    </row>
    <row r="236" spans="1:107">
      <c r="A236">
        <f ca="1">ROW(Source!A90)</f>
        <v>90</v>
      </c>
      <c r="B236">
        <v>27906248</v>
      </c>
      <c r="C236">
        <v>27907037</v>
      </c>
      <c r="D236">
        <v>25186689</v>
      </c>
      <c r="E236">
        <v>1</v>
      </c>
      <c r="F236">
        <v>1</v>
      </c>
      <c r="G236">
        <v>1</v>
      </c>
      <c r="H236">
        <v>3</v>
      </c>
      <c r="I236" t="s">
        <v>1304</v>
      </c>
      <c r="J236" t="s">
        <v>1306</v>
      </c>
      <c r="K236" t="s">
        <v>1305</v>
      </c>
      <c r="L236">
        <v>1346</v>
      </c>
      <c r="N236">
        <v>1009</v>
      </c>
      <c r="O236" t="s">
        <v>1216</v>
      </c>
      <c r="P236" t="s">
        <v>1216</v>
      </c>
      <c r="Q236">
        <v>1</v>
      </c>
      <c r="W236">
        <v>0</v>
      </c>
      <c r="X236">
        <v>-1366165493</v>
      </c>
      <c r="Y236">
        <v>16.100000000000001</v>
      </c>
      <c r="AA236">
        <v>101.79</v>
      </c>
      <c r="AB236">
        <v>0</v>
      </c>
      <c r="AC236">
        <v>0</v>
      </c>
      <c r="AD236">
        <v>0</v>
      </c>
      <c r="AE236">
        <v>16.66</v>
      </c>
      <c r="AF236">
        <v>0</v>
      </c>
      <c r="AG236">
        <v>0</v>
      </c>
      <c r="AH236">
        <v>0</v>
      </c>
      <c r="AI236">
        <v>6.11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1069</v>
      </c>
      <c r="AT236">
        <v>16.100000000000001</v>
      </c>
      <c r="AU236" t="s">
        <v>1069</v>
      </c>
      <c r="AV236">
        <v>0</v>
      </c>
      <c r="AW236">
        <v>1</v>
      </c>
      <c r="AX236">
        <v>-1</v>
      </c>
      <c r="AY236">
        <v>0</v>
      </c>
      <c r="AZ236">
        <v>0</v>
      </c>
      <c r="BA236" t="s">
        <v>1069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 ca="1">Y236*Source!I90</f>
        <v>7.8729000000000005</v>
      </c>
      <c r="CY236">
        <f>AA236</f>
        <v>101.79</v>
      </c>
      <c r="CZ236">
        <f>AE236</f>
        <v>16.66</v>
      </c>
      <c r="DA236">
        <f>AI236</f>
        <v>6.11</v>
      </c>
      <c r="DB236">
        <f t="shared" si="31"/>
        <v>268.23</v>
      </c>
      <c r="DC236">
        <f t="shared" si="32"/>
        <v>0</v>
      </c>
    </row>
    <row r="237" spans="1:107">
      <c r="A237">
        <f ca="1">ROW(Source!A90)</f>
        <v>90</v>
      </c>
      <c r="B237">
        <v>27906248</v>
      </c>
      <c r="C237">
        <v>27907037</v>
      </c>
      <c r="D237">
        <v>25187091</v>
      </c>
      <c r="E237">
        <v>1</v>
      </c>
      <c r="F237">
        <v>1</v>
      </c>
      <c r="G237">
        <v>1</v>
      </c>
      <c r="H237">
        <v>3</v>
      </c>
      <c r="I237" t="s">
        <v>765</v>
      </c>
      <c r="J237" t="s">
        <v>766</v>
      </c>
      <c r="K237" t="s">
        <v>767</v>
      </c>
      <c r="L237">
        <v>1348</v>
      </c>
      <c r="N237">
        <v>1009</v>
      </c>
      <c r="O237" t="s">
        <v>1094</v>
      </c>
      <c r="P237" t="s">
        <v>1094</v>
      </c>
      <c r="Q237">
        <v>1000</v>
      </c>
      <c r="W237">
        <v>0</v>
      </c>
      <c r="X237">
        <v>-909021926</v>
      </c>
      <c r="Y237">
        <v>9.7999999999999997E-3</v>
      </c>
      <c r="AA237">
        <v>103564.5</v>
      </c>
      <c r="AB237">
        <v>0</v>
      </c>
      <c r="AC237">
        <v>0</v>
      </c>
      <c r="AD237">
        <v>0</v>
      </c>
      <c r="AE237">
        <v>16950</v>
      </c>
      <c r="AF237">
        <v>0</v>
      </c>
      <c r="AG237">
        <v>0</v>
      </c>
      <c r="AH237">
        <v>0</v>
      </c>
      <c r="AI237">
        <v>6.11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1069</v>
      </c>
      <c r="AT237">
        <v>9.7999999999999997E-3</v>
      </c>
      <c r="AU237" t="s">
        <v>1069</v>
      </c>
      <c r="AV237">
        <v>0</v>
      </c>
      <c r="AW237">
        <v>2</v>
      </c>
      <c r="AX237">
        <v>27907052</v>
      </c>
      <c r="AY237">
        <v>1</v>
      </c>
      <c r="AZ237">
        <v>0</v>
      </c>
      <c r="BA237">
        <v>244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 ca="1">Y237*Source!I90</f>
        <v>4.7921999999999999E-3</v>
      </c>
      <c r="CY237">
        <f>AA237</f>
        <v>103564.5</v>
      </c>
      <c r="CZ237">
        <f>AE237</f>
        <v>16950</v>
      </c>
      <c r="DA237">
        <f>AI237</f>
        <v>6.11</v>
      </c>
      <c r="DB237">
        <f t="shared" si="31"/>
        <v>166.11</v>
      </c>
      <c r="DC237">
        <f t="shared" si="32"/>
        <v>0</v>
      </c>
    </row>
    <row r="238" spans="1:107">
      <c r="A238">
        <f ca="1">ROW(Source!A92)</f>
        <v>92</v>
      </c>
      <c r="B238">
        <v>27906248</v>
      </c>
      <c r="C238">
        <v>27909378</v>
      </c>
      <c r="D238">
        <v>25417632</v>
      </c>
      <c r="E238">
        <v>1</v>
      </c>
      <c r="F238">
        <v>1</v>
      </c>
      <c r="G238">
        <v>1</v>
      </c>
      <c r="H238">
        <v>1</v>
      </c>
      <c r="I238" t="s">
        <v>598</v>
      </c>
      <c r="J238" t="s">
        <v>1069</v>
      </c>
      <c r="K238" t="s">
        <v>599</v>
      </c>
      <c r="L238">
        <v>1191</v>
      </c>
      <c r="N238">
        <v>1013</v>
      </c>
      <c r="O238" t="s">
        <v>600</v>
      </c>
      <c r="P238" t="s">
        <v>600</v>
      </c>
      <c r="Q238">
        <v>1</v>
      </c>
      <c r="W238">
        <v>0</v>
      </c>
      <c r="X238">
        <v>1010519658</v>
      </c>
      <c r="Y238">
        <v>80.73</v>
      </c>
      <c r="AA238">
        <v>0</v>
      </c>
      <c r="AB238">
        <v>0</v>
      </c>
      <c r="AC238">
        <v>0</v>
      </c>
      <c r="AD238">
        <v>52.79</v>
      </c>
      <c r="AE238">
        <v>0</v>
      </c>
      <c r="AF238">
        <v>0</v>
      </c>
      <c r="AG238">
        <v>0</v>
      </c>
      <c r="AH238">
        <v>8.64</v>
      </c>
      <c r="AI238">
        <v>1</v>
      </c>
      <c r="AJ238">
        <v>1</v>
      </c>
      <c r="AK238">
        <v>1</v>
      </c>
      <c r="AL238">
        <v>6.11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1069</v>
      </c>
      <c r="AT238">
        <v>80.73</v>
      </c>
      <c r="AU238" t="s">
        <v>1069</v>
      </c>
      <c r="AV238">
        <v>1</v>
      </c>
      <c r="AW238">
        <v>2</v>
      </c>
      <c r="AX238">
        <v>27909379</v>
      </c>
      <c r="AY238">
        <v>1</v>
      </c>
      <c r="AZ238">
        <v>0</v>
      </c>
      <c r="BA238">
        <v>245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 ca="1">Y238*Source!I92</f>
        <v>42.141060000000003</v>
      </c>
      <c r="CY238">
        <f>AD238</f>
        <v>52.79</v>
      </c>
      <c r="CZ238">
        <f>AH238</f>
        <v>8.64</v>
      </c>
      <c r="DA238">
        <f>AL238</f>
        <v>6.11</v>
      </c>
      <c r="DB238">
        <f t="shared" si="31"/>
        <v>697.51</v>
      </c>
      <c r="DC238">
        <f t="shared" si="32"/>
        <v>0</v>
      </c>
    </row>
    <row r="239" spans="1:107">
      <c r="A239">
        <f ca="1">ROW(Source!A92)</f>
        <v>92</v>
      </c>
      <c r="B239">
        <v>27906248</v>
      </c>
      <c r="C239">
        <v>27909378</v>
      </c>
      <c r="D239">
        <v>25412928</v>
      </c>
      <c r="E239">
        <v>1</v>
      </c>
      <c r="F239">
        <v>1</v>
      </c>
      <c r="G239">
        <v>1</v>
      </c>
      <c r="H239">
        <v>1</v>
      </c>
      <c r="I239" t="s">
        <v>601</v>
      </c>
      <c r="J239" t="s">
        <v>1069</v>
      </c>
      <c r="K239" t="s">
        <v>602</v>
      </c>
      <c r="L239">
        <v>1191</v>
      </c>
      <c r="N239">
        <v>1013</v>
      </c>
      <c r="O239" t="s">
        <v>600</v>
      </c>
      <c r="P239" t="s">
        <v>600</v>
      </c>
      <c r="Q239">
        <v>1</v>
      </c>
      <c r="W239">
        <v>0</v>
      </c>
      <c r="X239">
        <v>-1417349443</v>
      </c>
      <c r="Y239">
        <v>0.01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6.11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1069</v>
      </c>
      <c r="AT239">
        <v>0.01</v>
      </c>
      <c r="AU239" t="s">
        <v>1069</v>
      </c>
      <c r="AV239">
        <v>2</v>
      </c>
      <c r="AW239">
        <v>2</v>
      </c>
      <c r="AX239">
        <v>27909380</v>
      </c>
      <c r="AY239">
        <v>1</v>
      </c>
      <c r="AZ239">
        <v>0</v>
      </c>
      <c r="BA239">
        <v>246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 ca="1">Y239*Source!I92</f>
        <v>5.2200000000000007E-3</v>
      </c>
      <c r="CY239">
        <f>AD239</f>
        <v>0</v>
      </c>
      <c r="CZ239">
        <f>AH239</f>
        <v>0</v>
      </c>
      <c r="DA239">
        <f>AL239</f>
        <v>1</v>
      </c>
      <c r="DB239">
        <f t="shared" si="31"/>
        <v>0</v>
      </c>
      <c r="DC239">
        <f t="shared" si="32"/>
        <v>0</v>
      </c>
    </row>
    <row r="240" spans="1:107">
      <c r="A240">
        <f ca="1">ROW(Source!A92)</f>
        <v>92</v>
      </c>
      <c r="B240">
        <v>27906248</v>
      </c>
      <c r="C240">
        <v>27909378</v>
      </c>
      <c r="D240">
        <v>25231607</v>
      </c>
      <c r="E240">
        <v>1</v>
      </c>
      <c r="F240">
        <v>1</v>
      </c>
      <c r="G240">
        <v>1</v>
      </c>
      <c r="H240">
        <v>2</v>
      </c>
      <c r="I240" t="s">
        <v>603</v>
      </c>
      <c r="J240" t="s">
        <v>604</v>
      </c>
      <c r="K240" t="s">
        <v>605</v>
      </c>
      <c r="L240">
        <v>1368</v>
      </c>
      <c r="N240">
        <v>1011</v>
      </c>
      <c r="O240" t="s">
        <v>606</v>
      </c>
      <c r="P240" t="s">
        <v>606</v>
      </c>
      <c r="Q240">
        <v>1</v>
      </c>
      <c r="W240">
        <v>0</v>
      </c>
      <c r="X240">
        <v>1372534845</v>
      </c>
      <c r="Y240">
        <v>0.01</v>
      </c>
      <c r="AA240">
        <v>0</v>
      </c>
      <c r="AB240">
        <v>401.49</v>
      </c>
      <c r="AC240">
        <v>11.6</v>
      </c>
      <c r="AD240">
        <v>0</v>
      </c>
      <c r="AE240">
        <v>0</v>
      </c>
      <c r="AF240">
        <v>65.709999999999994</v>
      </c>
      <c r="AG240">
        <v>11.6</v>
      </c>
      <c r="AH240">
        <v>0</v>
      </c>
      <c r="AI240">
        <v>1</v>
      </c>
      <c r="AJ240">
        <v>6.11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1069</v>
      </c>
      <c r="AT240">
        <v>0.01</v>
      </c>
      <c r="AU240" t="s">
        <v>1069</v>
      </c>
      <c r="AV240">
        <v>0</v>
      </c>
      <c r="AW240">
        <v>2</v>
      </c>
      <c r="AX240">
        <v>27909381</v>
      </c>
      <c r="AY240">
        <v>1</v>
      </c>
      <c r="AZ240">
        <v>0</v>
      </c>
      <c r="BA240">
        <v>247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 ca="1">Y240*Source!I92</f>
        <v>5.2200000000000007E-3</v>
      </c>
      <c r="CY240">
        <f>AB240</f>
        <v>401.49</v>
      </c>
      <c r="CZ240">
        <f>AF240</f>
        <v>65.709999999999994</v>
      </c>
      <c r="DA240">
        <f>AJ240</f>
        <v>6.11</v>
      </c>
      <c r="DB240">
        <f t="shared" si="31"/>
        <v>0.66</v>
      </c>
      <c r="DC240">
        <f t="shared" si="32"/>
        <v>0.12</v>
      </c>
    </row>
    <row r="241" spans="1:107">
      <c r="A241">
        <f ca="1">ROW(Source!A92)</f>
        <v>92</v>
      </c>
      <c r="B241">
        <v>27906248</v>
      </c>
      <c r="C241">
        <v>27909378</v>
      </c>
      <c r="D241">
        <v>25153690</v>
      </c>
      <c r="E241">
        <v>1</v>
      </c>
      <c r="F241">
        <v>1</v>
      </c>
      <c r="G241">
        <v>1</v>
      </c>
      <c r="H241">
        <v>3</v>
      </c>
      <c r="I241" t="s">
        <v>739</v>
      </c>
      <c r="J241" t="s">
        <v>740</v>
      </c>
      <c r="K241" t="s">
        <v>741</v>
      </c>
      <c r="L241">
        <v>1346</v>
      </c>
      <c r="N241">
        <v>1009</v>
      </c>
      <c r="O241" t="s">
        <v>1216</v>
      </c>
      <c r="P241" t="s">
        <v>1216</v>
      </c>
      <c r="Q241">
        <v>1</v>
      </c>
      <c r="W241">
        <v>0</v>
      </c>
      <c r="X241">
        <v>813963326</v>
      </c>
      <c r="Y241">
        <v>0.1</v>
      </c>
      <c r="AA241">
        <v>11.12</v>
      </c>
      <c r="AB241">
        <v>0</v>
      </c>
      <c r="AC241">
        <v>0</v>
      </c>
      <c r="AD241">
        <v>0</v>
      </c>
      <c r="AE241">
        <v>1.82</v>
      </c>
      <c r="AF241">
        <v>0</v>
      </c>
      <c r="AG241">
        <v>0</v>
      </c>
      <c r="AH241">
        <v>0</v>
      </c>
      <c r="AI241">
        <v>6.11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1069</v>
      </c>
      <c r="AT241">
        <v>0.1</v>
      </c>
      <c r="AU241" t="s">
        <v>1069</v>
      </c>
      <c r="AV241">
        <v>0</v>
      </c>
      <c r="AW241">
        <v>2</v>
      </c>
      <c r="AX241">
        <v>27909382</v>
      </c>
      <c r="AY241">
        <v>1</v>
      </c>
      <c r="AZ241">
        <v>0</v>
      </c>
      <c r="BA241">
        <v>248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 ca="1">Y241*Source!I92</f>
        <v>5.2200000000000003E-2</v>
      </c>
      <c r="CY241">
        <f>AA241</f>
        <v>11.12</v>
      </c>
      <c r="CZ241">
        <f>AE241</f>
        <v>1.82</v>
      </c>
      <c r="DA241">
        <f>AI241</f>
        <v>6.11</v>
      </c>
      <c r="DB241">
        <f t="shared" si="31"/>
        <v>0.18</v>
      </c>
      <c r="DC241">
        <f t="shared" si="32"/>
        <v>0</v>
      </c>
    </row>
    <row r="242" spans="1:107">
      <c r="A242">
        <f ca="1">ROW(Source!A92)</f>
        <v>92</v>
      </c>
      <c r="B242">
        <v>27906248</v>
      </c>
      <c r="C242">
        <v>27909378</v>
      </c>
      <c r="D242">
        <v>25186689</v>
      </c>
      <c r="E242">
        <v>1</v>
      </c>
      <c r="F242">
        <v>1</v>
      </c>
      <c r="G242">
        <v>1</v>
      </c>
      <c r="H242">
        <v>3</v>
      </c>
      <c r="I242" t="s">
        <v>1304</v>
      </c>
      <c r="J242" t="s">
        <v>1306</v>
      </c>
      <c r="K242" t="s">
        <v>1305</v>
      </c>
      <c r="L242">
        <v>1346</v>
      </c>
      <c r="N242">
        <v>1009</v>
      </c>
      <c r="O242" t="s">
        <v>1216</v>
      </c>
      <c r="P242" t="s">
        <v>1216</v>
      </c>
      <c r="Q242">
        <v>1</v>
      </c>
      <c r="W242">
        <v>0</v>
      </c>
      <c r="X242">
        <v>-1366165493</v>
      </c>
      <c r="Y242">
        <v>13.6</v>
      </c>
      <c r="AA242">
        <v>101.79</v>
      </c>
      <c r="AB242">
        <v>0</v>
      </c>
      <c r="AC242">
        <v>0</v>
      </c>
      <c r="AD242">
        <v>0</v>
      </c>
      <c r="AE242">
        <v>16.66</v>
      </c>
      <c r="AF242">
        <v>0</v>
      </c>
      <c r="AG242">
        <v>0</v>
      </c>
      <c r="AH242">
        <v>0</v>
      </c>
      <c r="AI242">
        <v>6.11</v>
      </c>
      <c r="AJ242">
        <v>1</v>
      </c>
      <c r="AK242">
        <v>1</v>
      </c>
      <c r="AL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1069</v>
      </c>
      <c r="AT242">
        <v>13.6</v>
      </c>
      <c r="AU242" t="s">
        <v>1069</v>
      </c>
      <c r="AV242">
        <v>0</v>
      </c>
      <c r="AW242">
        <v>1</v>
      </c>
      <c r="AX242">
        <v>-1</v>
      </c>
      <c r="AY242">
        <v>0</v>
      </c>
      <c r="AZ242">
        <v>0</v>
      </c>
      <c r="BA242" t="s">
        <v>1069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 ca="1">Y242*Source!I92</f>
        <v>7.0991999999999997</v>
      </c>
      <c r="CY242">
        <f>AA242</f>
        <v>101.79</v>
      </c>
      <c r="CZ242">
        <f>AE242</f>
        <v>16.66</v>
      </c>
      <c r="DA242">
        <f>AI242</f>
        <v>6.11</v>
      </c>
      <c r="DB242">
        <f t="shared" si="31"/>
        <v>226.58</v>
      </c>
      <c r="DC242">
        <f t="shared" si="32"/>
        <v>0</v>
      </c>
    </row>
    <row r="243" spans="1:107">
      <c r="A243">
        <f ca="1">ROW(Source!A92)</f>
        <v>92</v>
      </c>
      <c r="B243">
        <v>27906248</v>
      </c>
      <c r="C243">
        <v>27909378</v>
      </c>
      <c r="D243">
        <v>25187091</v>
      </c>
      <c r="E243">
        <v>1</v>
      </c>
      <c r="F243">
        <v>1</v>
      </c>
      <c r="G243">
        <v>1</v>
      </c>
      <c r="H243">
        <v>3</v>
      </c>
      <c r="I243" t="s">
        <v>765</v>
      </c>
      <c r="J243" t="s">
        <v>766</v>
      </c>
      <c r="K243" t="s">
        <v>767</v>
      </c>
      <c r="L243">
        <v>1348</v>
      </c>
      <c r="N243">
        <v>1009</v>
      </c>
      <c r="O243" t="s">
        <v>1094</v>
      </c>
      <c r="P243" t="s">
        <v>1094</v>
      </c>
      <c r="Q243">
        <v>1000</v>
      </c>
      <c r="W243">
        <v>0</v>
      </c>
      <c r="X243">
        <v>-909021926</v>
      </c>
      <c r="Y243">
        <v>7.0000000000000001E-3</v>
      </c>
      <c r="AA243">
        <v>103564.5</v>
      </c>
      <c r="AB243">
        <v>0</v>
      </c>
      <c r="AC243">
        <v>0</v>
      </c>
      <c r="AD243">
        <v>0</v>
      </c>
      <c r="AE243">
        <v>16950</v>
      </c>
      <c r="AF243">
        <v>0</v>
      </c>
      <c r="AG243">
        <v>0</v>
      </c>
      <c r="AH243">
        <v>0</v>
      </c>
      <c r="AI243">
        <v>6.11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1069</v>
      </c>
      <c r="AT243">
        <v>7.0000000000000001E-3</v>
      </c>
      <c r="AU243" t="s">
        <v>1069</v>
      </c>
      <c r="AV243">
        <v>0</v>
      </c>
      <c r="AW243">
        <v>2</v>
      </c>
      <c r="AX243">
        <v>27909384</v>
      </c>
      <c r="AY243">
        <v>1</v>
      </c>
      <c r="AZ243">
        <v>0</v>
      </c>
      <c r="BA243">
        <v>250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 ca="1">Y243*Source!I92</f>
        <v>3.6540000000000001E-3</v>
      </c>
      <c r="CY243">
        <f>AA243</f>
        <v>103564.5</v>
      </c>
      <c r="CZ243">
        <f>AE243</f>
        <v>16950</v>
      </c>
      <c r="DA243">
        <f>AI243</f>
        <v>6.11</v>
      </c>
      <c r="DB243">
        <f t="shared" si="31"/>
        <v>118.65</v>
      </c>
      <c r="DC243">
        <f t="shared" si="32"/>
        <v>0</v>
      </c>
    </row>
    <row r="244" spans="1:107">
      <c r="A244">
        <f ca="1">ROW(Source!A94)</f>
        <v>94</v>
      </c>
      <c r="B244">
        <v>27906248</v>
      </c>
      <c r="C244">
        <v>27907056</v>
      </c>
      <c r="D244">
        <v>25420494</v>
      </c>
      <c r="E244">
        <v>1</v>
      </c>
      <c r="F244">
        <v>1</v>
      </c>
      <c r="G244">
        <v>1</v>
      </c>
      <c r="H244">
        <v>1</v>
      </c>
      <c r="I244" t="s">
        <v>768</v>
      </c>
      <c r="J244" t="s">
        <v>1069</v>
      </c>
      <c r="K244" t="s">
        <v>769</v>
      </c>
      <c r="L244">
        <v>1191</v>
      </c>
      <c r="N244">
        <v>1013</v>
      </c>
      <c r="O244" t="s">
        <v>600</v>
      </c>
      <c r="P244" t="s">
        <v>600</v>
      </c>
      <c r="Q244">
        <v>1</v>
      </c>
      <c r="W244">
        <v>0</v>
      </c>
      <c r="X244">
        <v>1145761654</v>
      </c>
      <c r="Y244">
        <v>6.1064999999999987</v>
      </c>
      <c r="AA244">
        <v>0</v>
      </c>
      <c r="AB244">
        <v>0</v>
      </c>
      <c r="AC244">
        <v>0</v>
      </c>
      <c r="AD244">
        <v>65.069999999999993</v>
      </c>
      <c r="AE244">
        <v>0</v>
      </c>
      <c r="AF244">
        <v>0</v>
      </c>
      <c r="AG244">
        <v>0</v>
      </c>
      <c r="AH244">
        <v>10.65</v>
      </c>
      <c r="AI244">
        <v>1</v>
      </c>
      <c r="AJ244">
        <v>1</v>
      </c>
      <c r="AK244">
        <v>1</v>
      </c>
      <c r="AL244">
        <v>6.11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1069</v>
      </c>
      <c r="AT244">
        <v>5.31</v>
      </c>
      <c r="AU244" t="s">
        <v>1084</v>
      </c>
      <c r="AV244">
        <v>1</v>
      </c>
      <c r="AW244">
        <v>2</v>
      </c>
      <c r="AX244">
        <v>27907065</v>
      </c>
      <c r="AY244">
        <v>1</v>
      </c>
      <c r="AZ244">
        <v>0</v>
      </c>
      <c r="BA244">
        <v>251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 ca="1">Y244*Source!I94</f>
        <v>3.2321704499999995</v>
      </c>
      <c r="CY244">
        <f>AD244</f>
        <v>65.069999999999993</v>
      </c>
      <c r="CZ244">
        <f>AH244</f>
        <v>10.65</v>
      </c>
      <c r="DA244">
        <f>AL244</f>
        <v>6.11</v>
      </c>
      <c r="DB244">
        <f>ROUND((ROUND(AT244*CZ244,2)*1.15),2)</f>
        <v>65.03</v>
      </c>
      <c r="DC244">
        <f>ROUND((ROUND(AT244*AG244,2)*1.15),2)</f>
        <v>0</v>
      </c>
    </row>
    <row r="245" spans="1:107">
      <c r="A245">
        <f ca="1">ROW(Source!A94)</f>
        <v>94</v>
      </c>
      <c r="B245">
        <v>27906248</v>
      </c>
      <c r="C245">
        <v>27907056</v>
      </c>
      <c r="D245">
        <v>25412928</v>
      </c>
      <c r="E245">
        <v>1</v>
      </c>
      <c r="F245">
        <v>1</v>
      </c>
      <c r="G245">
        <v>1</v>
      </c>
      <c r="H245">
        <v>1</v>
      </c>
      <c r="I245" t="s">
        <v>601</v>
      </c>
      <c r="J245" t="s">
        <v>1069</v>
      </c>
      <c r="K245" t="s">
        <v>602</v>
      </c>
      <c r="L245">
        <v>1191</v>
      </c>
      <c r="N245">
        <v>1013</v>
      </c>
      <c r="O245" t="s">
        <v>600</v>
      </c>
      <c r="P245" t="s">
        <v>600</v>
      </c>
      <c r="Q245">
        <v>1</v>
      </c>
      <c r="W245">
        <v>0</v>
      </c>
      <c r="X245">
        <v>-1417349443</v>
      </c>
      <c r="Y245">
        <v>0.02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6.11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1069</v>
      </c>
      <c r="AT245">
        <v>0.02</v>
      </c>
      <c r="AU245" t="s">
        <v>1069</v>
      </c>
      <c r="AV245">
        <v>2</v>
      </c>
      <c r="AW245">
        <v>2</v>
      </c>
      <c r="AX245">
        <v>27907066</v>
      </c>
      <c r="AY245">
        <v>1</v>
      </c>
      <c r="AZ245">
        <v>2048</v>
      </c>
      <c r="BA245">
        <v>252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 ca="1">Y245*Source!I94</f>
        <v>1.0586E-2</v>
      </c>
      <c r="CY245">
        <f>AD245</f>
        <v>0</v>
      </c>
      <c r="CZ245">
        <f>AH245</f>
        <v>0</v>
      </c>
      <c r="DA245">
        <f>AL245</f>
        <v>1</v>
      </c>
      <c r="DB245">
        <f>ROUND(ROUND(AT245*CZ245,2),2)</f>
        <v>0</v>
      </c>
      <c r="DC245">
        <f>ROUND(ROUND(AT245*AG245,2),2)</f>
        <v>0</v>
      </c>
    </row>
    <row r="246" spans="1:107">
      <c r="A246">
        <f ca="1">ROW(Source!A94)</f>
        <v>94</v>
      </c>
      <c r="B246">
        <v>27906248</v>
      </c>
      <c r="C246">
        <v>27907056</v>
      </c>
      <c r="D246">
        <v>25230418</v>
      </c>
      <c r="E246">
        <v>1</v>
      </c>
      <c r="F246">
        <v>1</v>
      </c>
      <c r="G246">
        <v>1</v>
      </c>
      <c r="H246">
        <v>2</v>
      </c>
      <c r="I246" t="s">
        <v>762</v>
      </c>
      <c r="J246" t="s">
        <v>763</v>
      </c>
      <c r="K246" t="s">
        <v>764</v>
      </c>
      <c r="L246">
        <v>1368</v>
      </c>
      <c r="N246">
        <v>1011</v>
      </c>
      <c r="O246" t="s">
        <v>606</v>
      </c>
      <c r="P246" t="s">
        <v>606</v>
      </c>
      <c r="Q246">
        <v>1</v>
      </c>
      <c r="W246">
        <v>0</v>
      </c>
      <c r="X246">
        <v>1047452784</v>
      </c>
      <c r="Y246">
        <v>1.2500000000000001E-2</v>
      </c>
      <c r="AA246">
        <v>0</v>
      </c>
      <c r="AB246">
        <v>10.39</v>
      </c>
      <c r="AC246">
        <v>0</v>
      </c>
      <c r="AD246">
        <v>0</v>
      </c>
      <c r="AE246">
        <v>0</v>
      </c>
      <c r="AF246">
        <v>1.7</v>
      </c>
      <c r="AG246">
        <v>0</v>
      </c>
      <c r="AH246">
        <v>0</v>
      </c>
      <c r="AI246">
        <v>1</v>
      </c>
      <c r="AJ246">
        <v>6.11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1069</v>
      </c>
      <c r="AT246">
        <v>0.01</v>
      </c>
      <c r="AU246" t="s">
        <v>1083</v>
      </c>
      <c r="AV246">
        <v>0</v>
      </c>
      <c r="AW246">
        <v>2</v>
      </c>
      <c r="AX246">
        <v>27907067</v>
      </c>
      <c r="AY246">
        <v>1</v>
      </c>
      <c r="AZ246">
        <v>0</v>
      </c>
      <c r="BA246">
        <v>253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 ca="1">Y246*Source!I94</f>
        <v>6.6162500000000006E-3</v>
      </c>
      <c r="CY246">
        <f>AB246</f>
        <v>10.39</v>
      </c>
      <c r="CZ246">
        <f>AF246</f>
        <v>1.7</v>
      </c>
      <c r="DA246">
        <f>AJ246</f>
        <v>6.11</v>
      </c>
      <c r="DB246">
        <f>ROUND((ROUND(AT246*CZ246,2)*1.25),2)</f>
        <v>0.03</v>
      </c>
      <c r="DC246">
        <f>ROUND((ROUND(AT246*AG246,2)*1.25),2)</f>
        <v>0</v>
      </c>
    </row>
    <row r="247" spans="1:107">
      <c r="A247">
        <f ca="1">ROW(Source!A94)</f>
        <v>94</v>
      </c>
      <c r="B247">
        <v>27906248</v>
      </c>
      <c r="C247">
        <v>27907056</v>
      </c>
      <c r="D247">
        <v>25230445</v>
      </c>
      <c r="E247">
        <v>1</v>
      </c>
      <c r="F247">
        <v>1</v>
      </c>
      <c r="G247">
        <v>1</v>
      </c>
      <c r="H247">
        <v>2</v>
      </c>
      <c r="I247" t="s">
        <v>733</v>
      </c>
      <c r="J247" t="s">
        <v>734</v>
      </c>
      <c r="K247" t="s">
        <v>735</v>
      </c>
      <c r="L247">
        <v>1368</v>
      </c>
      <c r="N247">
        <v>1011</v>
      </c>
      <c r="O247" t="s">
        <v>606</v>
      </c>
      <c r="P247" t="s">
        <v>606</v>
      </c>
      <c r="Q247">
        <v>1</v>
      </c>
      <c r="W247">
        <v>0</v>
      </c>
      <c r="X247">
        <v>1225731627</v>
      </c>
      <c r="Y247">
        <v>1.2500000000000001E-2</v>
      </c>
      <c r="AA247">
        <v>0</v>
      </c>
      <c r="AB247">
        <v>549.84</v>
      </c>
      <c r="AC247">
        <v>10.06</v>
      </c>
      <c r="AD247">
        <v>0</v>
      </c>
      <c r="AE247">
        <v>0</v>
      </c>
      <c r="AF247">
        <v>89.99</v>
      </c>
      <c r="AG247">
        <v>10.06</v>
      </c>
      <c r="AH247">
        <v>0</v>
      </c>
      <c r="AI247">
        <v>1</v>
      </c>
      <c r="AJ247">
        <v>6.11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1069</v>
      </c>
      <c r="AT247">
        <v>0.01</v>
      </c>
      <c r="AU247" t="s">
        <v>1083</v>
      </c>
      <c r="AV247">
        <v>0</v>
      </c>
      <c r="AW247">
        <v>2</v>
      </c>
      <c r="AX247">
        <v>27907068</v>
      </c>
      <c r="AY247">
        <v>1</v>
      </c>
      <c r="AZ247">
        <v>0</v>
      </c>
      <c r="BA247">
        <v>254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 ca="1">Y247*Source!I94</f>
        <v>6.6162500000000006E-3</v>
      </c>
      <c r="CY247">
        <f>AB247</f>
        <v>549.84</v>
      </c>
      <c r="CZ247">
        <f>AF247</f>
        <v>89.99</v>
      </c>
      <c r="DA247">
        <f>AJ247</f>
        <v>6.11</v>
      </c>
      <c r="DB247">
        <f>ROUND((ROUND(AT247*CZ247,2)*1.25),2)</f>
        <v>1.1299999999999999</v>
      </c>
      <c r="DC247">
        <f>ROUND((ROUND(AT247*AG247,2)*1.25),2)</f>
        <v>0.13</v>
      </c>
    </row>
    <row r="248" spans="1:107">
      <c r="A248">
        <f ca="1">ROW(Source!A94)</f>
        <v>94</v>
      </c>
      <c r="B248">
        <v>27906248</v>
      </c>
      <c r="C248">
        <v>27907056</v>
      </c>
      <c r="D248">
        <v>25231607</v>
      </c>
      <c r="E248">
        <v>1</v>
      </c>
      <c r="F248">
        <v>1</v>
      </c>
      <c r="G248">
        <v>1</v>
      </c>
      <c r="H248">
        <v>2</v>
      </c>
      <c r="I248" t="s">
        <v>603</v>
      </c>
      <c r="J248" t="s">
        <v>604</v>
      </c>
      <c r="K248" t="s">
        <v>605</v>
      </c>
      <c r="L248">
        <v>1368</v>
      </c>
      <c r="N248">
        <v>1011</v>
      </c>
      <c r="O248" t="s">
        <v>606</v>
      </c>
      <c r="P248" t="s">
        <v>606</v>
      </c>
      <c r="Q248">
        <v>1</v>
      </c>
      <c r="W248">
        <v>0</v>
      </c>
      <c r="X248">
        <v>1372534845</v>
      </c>
      <c r="Y248">
        <v>1.2500000000000001E-2</v>
      </c>
      <c r="AA248">
        <v>0</v>
      </c>
      <c r="AB248">
        <v>401.49</v>
      </c>
      <c r="AC248">
        <v>11.6</v>
      </c>
      <c r="AD248">
        <v>0</v>
      </c>
      <c r="AE248">
        <v>0</v>
      </c>
      <c r="AF248">
        <v>65.709999999999994</v>
      </c>
      <c r="AG248">
        <v>11.6</v>
      </c>
      <c r="AH248">
        <v>0</v>
      </c>
      <c r="AI248">
        <v>1</v>
      </c>
      <c r="AJ248">
        <v>6.11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1069</v>
      </c>
      <c r="AT248">
        <v>0.01</v>
      </c>
      <c r="AU248" t="s">
        <v>1083</v>
      </c>
      <c r="AV248">
        <v>0</v>
      </c>
      <c r="AW248">
        <v>2</v>
      </c>
      <c r="AX248">
        <v>27907069</v>
      </c>
      <c r="AY248">
        <v>1</v>
      </c>
      <c r="AZ248">
        <v>0</v>
      </c>
      <c r="BA248">
        <v>255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 ca="1">Y248*Source!I94</f>
        <v>6.6162500000000006E-3</v>
      </c>
      <c r="CY248">
        <f>AB248</f>
        <v>401.49</v>
      </c>
      <c r="CZ248">
        <f>AF248</f>
        <v>65.709999999999994</v>
      </c>
      <c r="DA248">
        <f>AJ248</f>
        <v>6.11</v>
      </c>
      <c r="DB248">
        <f>ROUND((ROUND(AT248*CZ248,2)*1.25),2)</f>
        <v>0.83</v>
      </c>
      <c r="DC248">
        <f>ROUND((ROUND(AT248*AG248,2)*1.25),2)</f>
        <v>0.15</v>
      </c>
    </row>
    <row r="249" spans="1:107">
      <c r="A249">
        <f ca="1">ROW(Source!A94)</f>
        <v>94</v>
      </c>
      <c r="B249">
        <v>27906248</v>
      </c>
      <c r="C249">
        <v>27907056</v>
      </c>
      <c r="D249">
        <v>25232466</v>
      </c>
      <c r="E249">
        <v>1</v>
      </c>
      <c r="F249">
        <v>1</v>
      </c>
      <c r="G249">
        <v>1</v>
      </c>
      <c r="H249">
        <v>2</v>
      </c>
      <c r="I249" t="s">
        <v>770</v>
      </c>
      <c r="J249" t="s">
        <v>771</v>
      </c>
      <c r="K249" t="s">
        <v>772</v>
      </c>
      <c r="L249">
        <v>1368</v>
      </c>
      <c r="N249">
        <v>1011</v>
      </c>
      <c r="O249" t="s">
        <v>606</v>
      </c>
      <c r="P249" t="s">
        <v>606</v>
      </c>
      <c r="Q249">
        <v>1</v>
      </c>
      <c r="W249">
        <v>0</v>
      </c>
      <c r="X249">
        <v>271748449</v>
      </c>
      <c r="Y249">
        <v>1.4000000000000001</v>
      </c>
      <c r="AA249">
        <v>0</v>
      </c>
      <c r="AB249">
        <v>41.67</v>
      </c>
      <c r="AC249">
        <v>0</v>
      </c>
      <c r="AD249">
        <v>0</v>
      </c>
      <c r="AE249">
        <v>0</v>
      </c>
      <c r="AF249">
        <v>6.82</v>
      </c>
      <c r="AG249">
        <v>0</v>
      </c>
      <c r="AH249">
        <v>0</v>
      </c>
      <c r="AI249">
        <v>1</v>
      </c>
      <c r="AJ249">
        <v>6.11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1069</v>
      </c>
      <c r="AT249">
        <v>1.1200000000000001</v>
      </c>
      <c r="AU249" t="s">
        <v>1083</v>
      </c>
      <c r="AV249">
        <v>0</v>
      </c>
      <c r="AW249">
        <v>2</v>
      </c>
      <c r="AX249">
        <v>27907070</v>
      </c>
      <c r="AY249">
        <v>1</v>
      </c>
      <c r="AZ249">
        <v>0</v>
      </c>
      <c r="BA249">
        <v>256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 ca="1">Y249*Source!I94</f>
        <v>0.74102000000000001</v>
      </c>
      <c r="CY249">
        <f>AB249</f>
        <v>41.67</v>
      </c>
      <c r="CZ249">
        <f>AF249</f>
        <v>6.82</v>
      </c>
      <c r="DA249">
        <f>AJ249</f>
        <v>6.11</v>
      </c>
      <c r="DB249">
        <f>ROUND((ROUND(AT249*CZ249,2)*1.25),2)</f>
        <v>9.5500000000000007</v>
      </c>
      <c r="DC249">
        <f>ROUND((ROUND(AT249*AG249,2)*1.25),2)</f>
        <v>0</v>
      </c>
    </row>
    <row r="250" spans="1:107">
      <c r="A250">
        <f ca="1">ROW(Source!A94)</f>
        <v>94</v>
      </c>
      <c r="B250">
        <v>27906248</v>
      </c>
      <c r="C250">
        <v>27907056</v>
      </c>
      <c r="D250">
        <v>25186091</v>
      </c>
      <c r="E250">
        <v>1</v>
      </c>
      <c r="F250">
        <v>1</v>
      </c>
      <c r="G250">
        <v>1</v>
      </c>
      <c r="H250">
        <v>3</v>
      </c>
      <c r="I250" t="s">
        <v>648</v>
      </c>
      <c r="J250" t="s">
        <v>649</v>
      </c>
      <c r="K250" t="s">
        <v>650</v>
      </c>
      <c r="L250">
        <v>1348</v>
      </c>
      <c r="N250">
        <v>1009</v>
      </c>
      <c r="O250" t="s">
        <v>1094</v>
      </c>
      <c r="P250" t="s">
        <v>1094</v>
      </c>
      <c r="Q250">
        <v>1000</v>
      </c>
      <c r="W250">
        <v>0</v>
      </c>
      <c r="X250">
        <v>-1655298345</v>
      </c>
      <c r="Y250">
        <v>1.2E-2</v>
      </c>
      <c r="AA250">
        <v>95438.2</v>
      </c>
      <c r="AB250">
        <v>0</v>
      </c>
      <c r="AC250">
        <v>0</v>
      </c>
      <c r="AD250">
        <v>0</v>
      </c>
      <c r="AE250">
        <v>15620</v>
      </c>
      <c r="AF250">
        <v>0</v>
      </c>
      <c r="AG250">
        <v>0</v>
      </c>
      <c r="AH250">
        <v>0</v>
      </c>
      <c r="AI250">
        <v>6.11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1069</v>
      </c>
      <c r="AT250">
        <v>1.2E-2</v>
      </c>
      <c r="AU250" t="s">
        <v>1069</v>
      </c>
      <c r="AV250">
        <v>0</v>
      </c>
      <c r="AW250">
        <v>2</v>
      </c>
      <c r="AX250">
        <v>27907071</v>
      </c>
      <c r="AY250">
        <v>1</v>
      </c>
      <c r="AZ250">
        <v>0</v>
      </c>
      <c r="BA250">
        <v>257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 ca="1">Y250*Source!I94</f>
        <v>6.3515999999999998E-3</v>
      </c>
      <c r="CY250">
        <f>AA250</f>
        <v>95438.2</v>
      </c>
      <c r="CZ250">
        <f>AE250</f>
        <v>15620</v>
      </c>
      <c r="DA250">
        <f>AI250</f>
        <v>6.11</v>
      </c>
      <c r="DB250">
        <f t="shared" ref="DB250:DB257" si="36">ROUND(ROUND(AT250*CZ250,2),2)</f>
        <v>187.44</v>
      </c>
      <c r="DC250">
        <f t="shared" ref="DC250:DC257" si="37">ROUND(ROUND(AT250*AG250,2),2)</f>
        <v>0</v>
      </c>
    </row>
    <row r="251" spans="1:107">
      <c r="A251">
        <f ca="1">ROW(Source!A94)</f>
        <v>94</v>
      </c>
      <c r="B251">
        <v>27906248</v>
      </c>
      <c r="C251">
        <v>27907056</v>
      </c>
      <c r="D251">
        <v>25187223</v>
      </c>
      <c r="E251">
        <v>1</v>
      </c>
      <c r="F251">
        <v>1</v>
      </c>
      <c r="G251">
        <v>1</v>
      </c>
      <c r="H251">
        <v>3</v>
      </c>
      <c r="I251" t="s">
        <v>773</v>
      </c>
      <c r="J251" t="s">
        <v>774</v>
      </c>
      <c r="K251" t="s">
        <v>775</v>
      </c>
      <c r="L251">
        <v>1348</v>
      </c>
      <c r="N251">
        <v>1009</v>
      </c>
      <c r="O251" t="s">
        <v>1094</v>
      </c>
      <c r="P251" t="s">
        <v>1094</v>
      </c>
      <c r="Q251">
        <v>1000</v>
      </c>
      <c r="W251">
        <v>0</v>
      </c>
      <c r="X251">
        <v>1262170789</v>
      </c>
      <c r="Y251">
        <v>2E-3</v>
      </c>
      <c r="AA251">
        <v>46680.4</v>
      </c>
      <c r="AB251">
        <v>0</v>
      </c>
      <c r="AC251">
        <v>0</v>
      </c>
      <c r="AD251">
        <v>0</v>
      </c>
      <c r="AE251">
        <v>7640</v>
      </c>
      <c r="AF251">
        <v>0</v>
      </c>
      <c r="AG251">
        <v>0</v>
      </c>
      <c r="AH251">
        <v>0</v>
      </c>
      <c r="AI251">
        <v>6.11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1069</v>
      </c>
      <c r="AT251">
        <v>2E-3</v>
      </c>
      <c r="AU251" t="s">
        <v>1069</v>
      </c>
      <c r="AV251">
        <v>0</v>
      </c>
      <c r="AW251">
        <v>2</v>
      </c>
      <c r="AX251">
        <v>27907072</v>
      </c>
      <c r="AY251">
        <v>1</v>
      </c>
      <c r="AZ251">
        <v>0</v>
      </c>
      <c r="BA251">
        <v>258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 ca="1">Y251*Source!I94</f>
        <v>1.0586E-3</v>
      </c>
      <c r="CY251">
        <f>AA251</f>
        <v>46680.4</v>
      </c>
      <c r="CZ251">
        <f>AE251</f>
        <v>7640</v>
      </c>
      <c r="DA251">
        <f>AI251</f>
        <v>6.11</v>
      </c>
      <c r="DB251">
        <f t="shared" si="36"/>
        <v>15.28</v>
      </c>
      <c r="DC251">
        <f t="shared" si="37"/>
        <v>0</v>
      </c>
    </row>
    <row r="252" spans="1:107">
      <c r="A252">
        <f ca="1">ROW(Source!A95)</f>
        <v>95</v>
      </c>
      <c r="B252">
        <v>27906248</v>
      </c>
      <c r="C252">
        <v>27907073</v>
      </c>
      <c r="D252">
        <v>25416200</v>
      </c>
      <c r="E252">
        <v>1</v>
      </c>
      <c r="F252">
        <v>1</v>
      </c>
      <c r="G252">
        <v>1</v>
      </c>
      <c r="H252">
        <v>1</v>
      </c>
      <c r="I252" t="s">
        <v>656</v>
      </c>
      <c r="J252" t="s">
        <v>1069</v>
      </c>
      <c r="K252" t="s">
        <v>657</v>
      </c>
      <c r="L252">
        <v>1191</v>
      </c>
      <c r="N252">
        <v>1013</v>
      </c>
      <c r="O252" t="s">
        <v>600</v>
      </c>
      <c r="P252" t="s">
        <v>600</v>
      </c>
      <c r="Q252">
        <v>1</v>
      </c>
      <c r="W252">
        <v>0</v>
      </c>
      <c r="X252">
        <v>371339561</v>
      </c>
      <c r="Y252">
        <v>80.599999999999994</v>
      </c>
      <c r="AA252">
        <v>0</v>
      </c>
      <c r="AB252">
        <v>0</v>
      </c>
      <c r="AC252">
        <v>0</v>
      </c>
      <c r="AD252">
        <v>49.43</v>
      </c>
      <c r="AE252">
        <v>0</v>
      </c>
      <c r="AF252">
        <v>0</v>
      </c>
      <c r="AG252">
        <v>0</v>
      </c>
      <c r="AH252">
        <v>8.09</v>
      </c>
      <c r="AI252">
        <v>1</v>
      </c>
      <c r="AJ252">
        <v>1</v>
      </c>
      <c r="AK252">
        <v>1</v>
      </c>
      <c r="AL252">
        <v>6.11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1069</v>
      </c>
      <c r="AT252">
        <v>80.599999999999994</v>
      </c>
      <c r="AU252" t="s">
        <v>1069</v>
      </c>
      <c r="AV252">
        <v>1</v>
      </c>
      <c r="AW252">
        <v>2</v>
      </c>
      <c r="AX252">
        <v>27907081</v>
      </c>
      <c r="AY252">
        <v>1</v>
      </c>
      <c r="AZ252">
        <v>0</v>
      </c>
      <c r="BA252">
        <v>259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 ca="1">Y252*Source!I95</f>
        <v>9.69618</v>
      </c>
      <c r="CY252">
        <f>AD252</f>
        <v>49.43</v>
      </c>
      <c r="CZ252">
        <f>AH252</f>
        <v>8.09</v>
      </c>
      <c r="DA252">
        <f>AL252</f>
        <v>6.11</v>
      </c>
      <c r="DB252">
        <f t="shared" si="36"/>
        <v>652.04999999999995</v>
      </c>
      <c r="DC252">
        <f t="shared" si="37"/>
        <v>0</v>
      </c>
    </row>
    <row r="253" spans="1:107">
      <c r="A253">
        <f ca="1">ROW(Source!A95)</f>
        <v>95</v>
      </c>
      <c r="B253">
        <v>27906248</v>
      </c>
      <c r="C253">
        <v>27907073</v>
      </c>
      <c r="D253">
        <v>25412928</v>
      </c>
      <c r="E253">
        <v>1</v>
      </c>
      <c r="F253">
        <v>1</v>
      </c>
      <c r="G253">
        <v>1</v>
      </c>
      <c r="H253">
        <v>1</v>
      </c>
      <c r="I253" t="s">
        <v>601</v>
      </c>
      <c r="J253" t="s">
        <v>1069</v>
      </c>
      <c r="K253" t="s">
        <v>602</v>
      </c>
      <c r="L253">
        <v>1191</v>
      </c>
      <c r="N253">
        <v>1013</v>
      </c>
      <c r="O253" t="s">
        <v>600</v>
      </c>
      <c r="P253" t="s">
        <v>600</v>
      </c>
      <c r="Q253">
        <v>1</v>
      </c>
      <c r="W253">
        <v>0</v>
      </c>
      <c r="X253">
        <v>-1417349443</v>
      </c>
      <c r="Y253">
        <v>0.01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6.11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1069</v>
      </c>
      <c r="AT253">
        <v>0.01</v>
      </c>
      <c r="AU253" t="s">
        <v>1069</v>
      </c>
      <c r="AV253">
        <v>2</v>
      </c>
      <c r="AW253">
        <v>2</v>
      </c>
      <c r="AX253">
        <v>27907082</v>
      </c>
      <c r="AY253">
        <v>1</v>
      </c>
      <c r="AZ253">
        <v>0</v>
      </c>
      <c r="BA253">
        <v>260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 ca="1">Y253*Source!I95</f>
        <v>1.2030000000000001E-3</v>
      </c>
      <c r="CY253">
        <f>AD253</f>
        <v>0</v>
      </c>
      <c r="CZ253">
        <f>AH253</f>
        <v>0</v>
      </c>
      <c r="DA253">
        <f>AL253</f>
        <v>1</v>
      </c>
      <c r="DB253">
        <f t="shared" si="36"/>
        <v>0</v>
      </c>
      <c r="DC253">
        <f t="shared" si="37"/>
        <v>0</v>
      </c>
    </row>
    <row r="254" spans="1:107">
      <c r="A254">
        <f ca="1">ROW(Source!A95)</f>
        <v>95</v>
      </c>
      <c r="B254">
        <v>27906248</v>
      </c>
      <c r="C254">
        <v>27907073</v>
      </c>
      <c r="D254">
        <v>25231607</v>
      </c>
      <c r="E254">
        <v>1</v>
      </c>
      <c r="F254">
        <v>1</v>
      </c>
      <c r="G254">
        <v>1</v>
      </c>
      <c r="H254">
        <v>2</v>
      </c>
      <c r="I254" t="s">
        <v>603</v>
      </c>
      <c r="J254" t="s">
        <v>604</v>
      </c>
      <c r="K254" t="s">
        <v>605</v>
      </c>
      <c r="L254">
        <v>1368</v>
      </c>
      <c r="N254">
        <v>1011</v>
      </c>
      <c r="O254" t="s">
        <v>606</v>
      </c>
      <c r="P254" t="s">
        <v>606</v>
      </c>
      <c r="Q254">
        <v>1</v>
      </c>
      <c r="W254">
        <v>0</v>
      </c>
      <c r="X254">
        <v>1372534845</v>
      </c>
      <c r="Y254">
        <v>0.01</v>
      </c>
      <c r="AA254">
        <v>0</v>
      </c>
      <c r="AB254">
        <v>401.49</v>
      </c>
      <c r="AC254">
        <v>11.6</v>
      </c>
      <c r="AD254">
        <v>0</v>
      </c>
      <c r="AE254">
        <v>0</v>
      </c>
      <c r="AF254">
        <v>65.709999999999994</v>
      </c>
      <c r="AG254">
        <v>11.6</v>
      </c>
      <c r="AH254">
        <v>0</v>
      </c>
      <c r="AI254">
        <v>1</v>
      </c>
      <c r="AJ254">
        <v>6.11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1069</v>
      </c>
      <c r="AT254">
        <v>0.01</v>
      </c>
      <c r="AU254" t="s">
        <v>1069</v>
      </c>
      <c r="AV254">
        <v>0</v>
      </c>
      <c r="AW254">
        <v>2</v>
      </c>
      <c r="AX254">
        <v>27907083</v>
      </c>
      <c r="AY254">
        <v>1</v>
      </c>
      <c r="AZ254">
        <v>0</v>
      </c>
      <c r="BA254">
        <v>261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 ca="1">Y254*Source!I95</f>
        <v>1.2030000000000001E-3</v>
      </c>
      <c r="CY254">
        <f>AB254</f>
        <v>401.49</v>
      </c>
      <c r="CZ254">
        <f>AF254</f>
        <v>65.709999999999994</v>
      </c>
      <c r="DA254">
        <f>AJ254</f>
        <v>6.11</v>
      </c>
      <c r="DB254">
        <f t="shared" si="36"/>
        <v>0.66</v>
      </c>
      <c r="DC254">
        <f t="shared" si="37"/>
        <v>0.12</v>
      </c>
    </row>
    <row r="255" spans="1:107">
      <c r="A255">
        <f ca="1">ROW(Source!A95)</f>
        <v>95</v>
      </c>
      <c r="B255">
        <v>27906248</v>
      </c>
      <c r="C255">
        <v>27907073</v>
      </c>
      <c r="D255">
        <v>25153690</v>
      </c>
      <c r="E255">
        <v>1</v>
      </c>
      <c r="F255">
        <v>1</v>
      </c>
      <c r="G255">
        <v>1</v>
      </c>
      <c r="H255">
        <v>3</v>
      </c>
      <c r="I255" t="s">
        <v>739</v>
      </c>
      <c r="J255" t="s">
        <v>740</v>
      </c>
      <c r="K255" t="s">
        <v>741</v>
      </c>
      <c r="L255">
        <v>1346</v>
      </c>
      <c r="N255">
        <v>1009</v>
      </c>
      <c r="O255" t="s">
        <v>1216</v>
      </c>
      <c r="P255" t="s">
        <v>1216</v>
      </c>
      <c r="Q255">
        <v>1</v>
      </c>
      <c r="W255">
        <v>0</v>
      </c>
      <c r="X255">
        <v>813963326</v>
      </c>
      <c r="Y255">
        <v>0.1</v>
      </c>
      <c r="AA255">
        <v>11.12</v>
      </c>
      <c r="AB255">
        <v>0</v>
      </c>
      <c r="AC255">
        <v>0</v>
      </c>
      <c r="AD255">
        <v>0</v>
      </c>
      <c r="AE255">
        <v>1.82</v>
      </c>
      <c r="AF255">
        <v>0</v>
      </c>
      <c r="AG255">
        <v>0</v>
      </c>
      <c r="AH255">
        <v>0</v>
      </c>
      <c r="AI255">
        <v>6.11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1069</v>
      </c>
      <c r="AT255">
        <v>0.1</v>
      </c>
      <c r="AU255" t="s">
        <v>1069</v>
      </c>
      <c r="AV255">
        <v>0</v>
      </c>
      <c r="AW255">
        <v>2</v>
      </c>
      <c r="AX255">
        <v>27907084</v>
      </c>
      <c r="AY255">
        <v>1</v>
      </c>
      <c r="AZ255">
        <v>0</v>
      </c>
      <c r="BA255">
        <v>262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 ca="1">Y255*Source!I95</f>
        <v>1.2030000000000001E-2</v>
      </c>
      <c r="CY255">
        <f>AA255</f>
        <v>11.12</v>
      </c>
      <c r="CZ255">
        <f>AE255</f>
        <v>1.82</v>
      </c>
      <c r="DA255">
        <f>AI255</f>
        <v>6.11</v>
      </c>
      <c r="DB255">
        <f t="shared" si="36"/>
        <v>0.18</v>
      </c>
      <c r="DC255">
        <f t="shared" si="37"/>
        <v>0</v>
      </c>
    </row>
    <row r="256" spans="1:107">
      <c r="A256">
        <f ca="1">ROW(Source!A95)</f>
        <v>95</v>
      </c>
      <c r="B256">
        <v>27906248</v>
      </c>
      <c r="C256">
        <v>27907073</v>
      </c>
      <c r="D256">
        <v>25186689</v>
      </c>
      <c r="E256">
        <v>1</v>
      </c>
      <c r="F256">
        <v>1</v>
      </c>
      <c r="G256">
        <v>1</v>
      </c>
      <c r="H256">
        <v>3</v>
      </c>
      <c r="I256" t="s">
        <v>1304</v>
      </c>
      <c r="J256" t="s">
        <v>1306</v>
      </c>
      <c r="K256" t="s">
        <v>1305</v>
      </c>
      <c r="L256">
        <v>1346</v>
      </c>
      <c r="N256">
        <v>1009</v>
      </c>
      <c r="O256" t="s">
        <v>1216</v>
      </c>
      <c r="P256" t="s">
        <v>1216</v>
      </c>
      <c r="Q256">
        <v>1</v>
      </c>
      <c r="W256">
        <v>0</v>
      </c>
      <c r="X256">
        <v>-1366165493</v>
      </c>
      <c r="Y256">
        <v>16.100000000000001</v>
      </c>
      <c r="AA256">
        <v>101.79</v>
      </c>
      <c r="AB256">
        <v>0</v>
      </c>
      <c r="AC256">
        <v>0</v>
      </c>
      <c r="AD256">
        <v>0</v>
      </c>
      <c r="AE256">
        <v>16.66</v>
      </c>
      <c r="AF256">
        <v>0</v>
      </c>
      <c r="AG256">
        <v>0</v>
      </c>
      <c r="AH256">
        <v>0</v>
      </c>
      <c r="AI256">
        <v>6.11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1069</v>
      </c>
      <c r="AT256">
        <v>16.100000000000001</v>
      </c>
      <c r="AU256" t="s">
        <v>1069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1069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 ca="1">Y256*Source!I95</f>
        <v>1.9368300000000003</v>
      </c>
      <c r="CY256">
        <f>AA256</f>
        <v>101.79</v>
      </c>
      <c r="CZ256">
        <f>AE256</f>
        <v>16.66</v>
      </c>
      <c r="DA256">
        <f>AI256</f>
        <v>6.11</v>
      </c>
      <c r="DB256">
        <f t="shared" si="36"/>
        <v>268.23</v>
      </c>
      <c r="DC256">
        <f t="shared" si="37"/>
        <v>0</v>
      </c>
    </row>
    <row r="257" spans="1:107">
      <c r="A257">
        <f ca="1">ROW(Source!A95)</f>
        <v>95</v>
      </c>
      <c r="B257">
        <v>27906248</v>
      </c>
      <c r="C257">
        <v>27907073</v>
      </c>
      <c r="D257">
        <v>25187091</v>
      </c>
      <c r="E257">
        <v>1</v>
      </c>
      <c r="F257">
        <v>1</v>
      </c>
      <c r="G257">
        <v>1</v>
      </c>
      <c r="H257">
        <v>3</v>
      </c>
      <c r="I257" t="s">
        <v>765</v>
      </c>
      <c r="J257" t="s">
        <v>766</v>
      </c>
      <c r="K257" t="s">
        <v>767</v>
      </c>
      <c r="L257">
        <v>1348</v>
      </c>
      <c r="N257">
        <v>1009</v>
      </c>
      <c r="O257" t="s">
        <v>1094</v>
      </c>
      <c r="P257" t="s">
        <v>1094</v>
      </c>
      <c r="Q257">
        <v>1000</v>
      </c>
      <c r="W257">
        <v>0</v>
      </c>
      <c r="X257">
        <v>-909021926</v>
      </c>
      <c r="Y257">
        <v>8.9999999999999993E-3</v>
      </c>
      <c r="AA257">
        <v>103564.5</v>
      </c>
      <c r="AB257">
        <v>0</v>
      </c>
      <c r="AC257">
        <v>0</v>
      </c>
      <c r="AD257">
        <v>0</v>
      </c>
      <c r="AE257">
        <v>16950</v>
      </c>
      <c r="AF257">
        <v>0</v>
      </c>
      <c r="AG257">
        <v>0</v>
      </c>
      <c r="AH257">
        <v>0</v>
      </c>
      <c r="AI257">
        <v>6.11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1069</v>
      </c>
      <c r="AT257">
        <v>8.9999999999999993E-3</v>
      </c>
      <c r="AU257" t="s">
        <v>1069</v>
      </c>
      <c r="AV257">
        <v>0</v>
      </c>
      <c r="AW257">
        <v>2</v>
      </c>
      <c r="AX257">
        <v>27907086</v>
      </c>
      <c r="AY257">
        <v>1</v>
      </c>
      <c r="AZ257">
        <v>0</v>
      </c>
      <c r="BA257">
        <v>264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 ca="1">Y257*Source!I95</f>
        <v>1.0827E-3</v>
      </c>
      <c r="CY257">
        <f>AA257</f>
        <v>103564.5</v>
      </c>
      <c r="CZ257">
        <f>AE257</f>
        <v>16950</v>
      </c>
      <c r="DA257">
        <f>AI257</f>
        <v>6.11</v>
      </c>
      <c r="DB257">
        <f t="shared" si="36"/>
        <v>152.55000000000001</v>
      </c>
      <c r="DC257">
        <f t="shared" si="37"/>
        <v>0</v>
      </c>
    </row>
    <row r="258" spans="1:107">
      <c r="A258">
        <f ca="1">ROW(Source!A97)</f>
        <v>97</v>
      </c>
      <c r="B258">
        <v>27906248</v>
      </c>
      <c r="C258">
        <v>27907090</v>
      </c>
      <c r="D258">
        <v>25416200</v>
      </c>
      <c r="E258">
        <v>1</v>
      </c>
      <c r="F258">
        <v>1</v>
      </c>
      <c r="G258">
        <v>1</v>
      </c>
      <c r="H258">
        <v>1</v>
      </c>
      <c r="I258" t="s">
        <v>656</v>
      </c>
      <c r="J258" t="s">
        <v>1069</v>
      </c>
      <c r="K258" t="s">
        <v>657</v>
      </c>
      <c r="L258">
        <v>1191</v>
      </c>
      <c r="N258">
        <v>1013</v>
      </c>
      <c r="O258" t="s">
        <v>600</v>
      </c>
      <c r="P258" t="s">
        <v>600</v>
      </c>
      <c r="Q258">
        <v>1</v>
      </c>
      <c r="W258">
        <v>0</v>
      </c>
      <c r="X258">
        <v>371339561</v>
      </c>
      <c r="Y258">
        <v>149.16649999999998</v>
      </c>
      <c r="AA258">
        <v>0</v>
      </c>
      <c r="AB258">
        <v>0</v>
      </c>
      <c r="AC258">
        <v>0</v>
      </c>
      <c r="AD258">
        <v>49.43</v>
      </c>
      <c r="AE258">
        <v>0</v>
      </c>
      <c r="AF258">
        <v>0</v>
      </c>
      <c r="AG258">
        <v>0</v>
      </c>
      <c r="AH258">
        <v>8.09</v>
      </c>
      <c r="AI258">
        <v>1</v>
      </c>
      <c r="AJ258">
        <v>1</v>
      </c>
      <c r="AK258">
        <v>1</v>
      </c>
      <c r="AL258">
        <v>6.11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1069</v>
      </c>
      <c r="AT258">
        <v>129.71</v>
      </c>
      <c r="AU258" t="s">
        <v>1084</v>
      </c>
      <c r="AV258">
        <v>1</v>
      </c>
      <c r="AW258">
        <v>2</v>
      </c>
      <c r="AX258">
        <v>27907100</v>
      </c>
      <c r="AY258">
        <v>1</v>
      </c>
      <c r="AZ258">
        <v>0</v>
      </c>
      <c r="BA258">
        <v>265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 ca="1">Y258*Source!I97</f>
        <v>15.214982999999998</v>
      </c>
      <c r="CY258">
        <f>AD258</f>
        <v>49.43</v>
      </c>
      <c r="CZ258">
        <f>AH258</f>
        <v>8.09</v>
      </c>
      <c r="DA258">
        <f>AL258</f>
        <v>6.11</v>
      </c>
      <c r="DB258">
        <f>ROUND((ROUND(AT258*CZ258,2)*1.15),2)</f>
        <v>1206.75</v>
      </c>
      <c r="DC258">
        <f>ROUND((ROUND(AT258*AG258,2)*1.15),2)</f>
        <v>0</v>
      </c>
    </row>
    <row r="259" spans="1:107">
      <c r="A259">
        <f ca="1">ROW(Source!A97)</f>
        <v>97</v>
      </c>
      <c r="B259">
        <v>27906248</v>
      </c>
      <c r="C259">
        <v>27907090</v>
      </c>
      <c r="D259">
        <v>25412928</v>
      </c>
      <c r="E259">
        <v>1</v>
      </c>
      <c r="F259">
        <v>1</v>
      </c>
      <c r="G259">
        <v>1</v>
      </c>
      <c r="H259">
        <v>1</v>
      </c>
      <c r="I259" t="s">
        <v>601</v>
      </c>
      <c r="J259" t="s">
        <v>1069</v>
      </c>
      <c r="K259" t="s">
        <v>602</v>
      </c>
      <c r="L259">
        <v>1191</v>
      </c>
      <c r="N259">
        <v>1013</v>
      </c>
      <c r="O259" t="s">
        <v>600</v>
      </c>
      <c r="P259" t="s">
        <v>600</v>
      </c>
      <c r="Q259">
        <v>1</v>
      </c>
      <c r="W259">
        <v>0</v>
      </c>
      <c r="X259">
        <v>-1417349443</v>
      </c>
      <c r="Y259">
        <v>1.61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6.11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1069</v>
      </c>
      <c r="AT259">
        <v>1.61</v>
      </c>
      <c r="AU259" t="s">
        <v>1069</v>
      </c>
      <c r="AV259">
        <v>2</v>
      </c>
      <c r="AW259">
        <v>2</v>
      </c>
      <c r="AX259">
        <v>27907101</v>
      </c>
      <c r="AY259">
        <v>1</v>
      </c>
      <c r="AZ259">
        <v>2048</v>
      </c>
      <c r="BA259">
        <v>266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 ca="1">Y259*Source!I97</f>
        <v>0.16422</v>
      </c>
      <c r="CY259">
        <f>AD259</f>
        <v>0</v>
      </c>
      <c r="CZ259">
        <f>AH259</f>
        <v>0</v>
      </c>
      <c r="DA259">
        <f>AL259</f>
        <v>1</v>
      </c>
      <c r="DB259">
        <f>ROUND(ROUND(AT259*CZ259,2),2)</f>
        <v>0</v>
      </c>
      <c r="DC259">
        <f>ROUND(ROUND(AT259*AG259,2),2)</f>
        <v>0</v>
      </c>
    </row>
    <row r="260" spans="1:107">
      <c r="A260">
        <f ca="1">ROW(Source!A97)</f>
        <v>97</v>
      </c>
      <c r="B260">
        <v>27906248</v>
      </c>
      <c r="C260">
        <v>27907090</v>
      </c>
      <c r="D260">
        <v>25230220</v>
      </c>
      <c r="E260">
        <v>1</v>
      </c>
      <c r="F260">
        <v>1</v>
      </c>
      <c r="G260">
        <v>1</v>
      </c>
      <c r="H260">
        <v>2</v>
      </c>
      <c r="I260" t="s">
        <v>612</v>
      </c>
      <c r="J260" t="s">
        <v>613</v>
      </c>
      <c r="K260" t="s">
        <v>614</v>
      </c>
      <c r="L260">
        <v>1368</v>
      </c>
      <c r="N260">
        <v>1011</v>
      </c>
      <c r="O260" t="s">
        <v>606</v>
      </c>
      <c r="P260" t="s">
        <v>606</v>
      </c>
      <c r="Q260">
        <v>1</v>
      </c>
      <c r="W260">
        <v>0</v>
      </c>
      <c r="X260">
        <v>-1718674368</v>
      </c>
      <c r="Y260">
        <v>1.2124999999999999</v>
      </c>
      <c r="AA260">
        <v>0</v>
      </c>
      <c r="AB260">
        <v>684.26</v>
      </c>
      <c r="AC260">
        <v>13.5</v>
      </c>
      <c r="AD260">
        <v>0</v>
      </c>
      <c r="AE260">
        <v>0</v>
      </c>
      <c r="AF260">
        <v>111.99</v>
      </c>
      <c r="AG260">
        <v>13.5</v>
      </c>
      <c r="AH260">
        <v>0</v>
      </c>
      <c r="AI260">
        <v>1</v>
      </c>
      <c r="AJ260">
        <v>6.11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1069</v>
      </c>
      <c r="AT260">
        <v>0.97</v>
      </c>
      <c r="AU260" t="s">
        <v>1083</v>
      </c>
      <c r="AV260">
        <v>0</v>
      </c>
      <c r="AW260">
        <v>2</v>
      </c>
      <c r="AX260">
        <v>27907102</v>
      </c>
      <c r="AY260">
        <v>1</v>
      </c>
      <c r="AZ260">
        <v>0</v>
      </c>
      <c r="BA260">
        <v>267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 ca="1">Y260*Source!I97</f>
        <v>0.12367499999999998</v>
      </c>
      <c r="CY260">
        <f>AB260</f>
        <v>684.26</v>
      </c>
      <c r="CZ260">
        <f>AF260</f>
        <v>111.99</v>
      </c>
      <c r="DA260">
        <f>AJ260</f>
        <v>6.11</v>
      </c>
      <c r="DB260">
        <f>ROUND((ROUND(AT260*CZ260,2)*1.25),2)</f>
        <v>135.79</v>
      </c>
      <c r="DC260">
        <f>ROUND((ROUND(AT260*AG260,2)*1.25),2)</f>
        <v>16.38</v>
      </c>
    </row>
    <row r="261" spans="1:107">
      <c r="A261">
        <f ca="1">ROW(Source!A97)</f>
        <v>97</v>
      </c>
      <c r="B261">
        <v>27906248</v>
      </c>
      <c r="C261">
        <v>27907090</v>
      </c>
      <c r="D261">
        <v>25231607</v>
      </c>
      <c r="E261">
        <v>1</v>
      </c>
      <c r="F261">
        <v>1</v>
      </c>
      <c r="G261">
        <v>1</v>
      </c>
      <c r="H261">
        <v>2</v>
      </c>
      <c r="I261" t="s">
        <v>603</v>
      </c>
      <c r="J261" t="s">
        <v>604</v>
      </c>
      <c r="K261" t="s">
        <v>605</v>
      </c>
      <c r="L261">
        <v>1368</v>
      </c>
      <c r="N261">
        <v>1011</v>
      </c>
      <c r="O261" t="s">
        <v>606</v>
      </c>
      <c r="P261" t="s">
        <v>606</v>
      </c>
      <c r="Q261">
        <v>1</v>
      </c>
      <c r="W261">
        <v>0</v>
      </c>
      <c r="X261">
        <v>1372534845</v>
      </c>
      <c r="Y261">
        <v>0.8</v>
      </c>
      <c r="AA261">
        <v>0</v>
      </c>
      <c r="AB261">
        <v>401.49</v>
      </c>
      <c r="AC261">
        <v>11.6</v>
      </c>
      <c r="AD261">
        <v>0</v>
      </c>
      <c r="AE261">
        <v>0</v>
      </c>
      <c r="AF261">
        <v>65.709999999999994</v>
      </c>
      <c r="AG261">
        <v>11.6</v>
      </c>
      <c r="AH261">
        <v>0</v>
      </c>
      <c r="AI261">
        <v>1</v>
      </c>
      <c r="AJ261">
        <v>6.11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1069</v>
      </c>
      <c r="AT261">
        <v>0.64</v>
      </c>
      <c r="AU261" t="s">
        <v>1083</v>
      </c>
      <c r="AV261">
        <v>0</v>
      </c>
      <c r="AW261">
        <v>2</v>
      </c>
      <c r="AX261">
        <v>27907103</v>
      </c>
      <c r="AY261">
        <v>1</v>
      </c>
      <c r="AZ261">
        <v>0</v>
      </c>
      <c r="BA261">
        <v>268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 ca="1">Y261*Source!I97</f>
        <v>8.1600000000000006E-2</v>
      </c>
      <c r="CY261">
        <f>AB261</f>
        <v>401.49</v>
      </c>
      <c r="CZ261">
        <f>AF261</f>
        <v>65.709999999999994</v>
      </c>
      <c r="DA261">
        <f>AJ261</f>
        <v>6.11</v>
      </c>
      <c r="DB261">
        <f>ROUND((ROUND(AT261*CZ261,2)*1.25),2)</f>
        <v>52.56</v>
      </c>
      <c r="DC261">
        <f>ROUND((ROUND(AT261*AG261,2)*1.25),2)</f>
        <v>9.2799999999999994</v>
      </c>
    </row>
    <row r="262" spans="1:107">
      <c r="A262">
        <f ca="1">ROW(Source!A97)</f>
        <v>97</v>
      </c>
      <c r="B262">
        <v>27906248</v>
      </c>
      <c r="C262">
        <v>27907090</v>
      </c>
      <c r="D262">
        <v>25152717</v>
      </c>
      <c r="E262">
        <v>1</v>
      </c>
      <c r="F262">
        <v>1</v>
      </c>
      <c r="G262">
        <v>1</v>
      </c>
      <c r="H262">
        <v>3</v>
      </c>
      <c r="I262" t="s">
        <v>675</v>
      </c>
      <c r="J262" t="s">
        <v>676</v>
      </c>
      <c r="K262" t="s">
        <v>677</v>
      </c>
      <c r="L262">
        <v>1348</v>
      </c>
      <c r="N262">
        <v>1009</v>
      </c>
      <c r="O262" t="s">
        <v>1094</v>
      </c>
      <c r="P262" t="s">
        <v>1094</v>
      </c>
      <c r="Q262">
        <v>1000</v>
      </c>
      <c r="W262">
        <v>0</v>
      </c>
      <c r="X262">
        <v>888381482</v>
      </c>
      <c r="Y262">
        <v>4.1999999999999997E-3</v>
      </c>
      <c r="AA262">
        <v>51782.25</v>
      </c>
      <c r="AB262">
        <v>0</v>
      </c>
      <c r="AC262">
        <v>0</v>
      </c>
      <c r="AD262">
        <v>0</v>
      </c>
      <c r="AE262">
        <v>8475</v>
      </c>
      <c r="AF262">
        <v>0</v>
      </c>
      <c r="AG262">
        <v>0</v>
      </c>
      <c r="AH262">
        <v>0</v>
      </c>
      <c r="AI262">
        <v>6.11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1069</v>
      </c>
      <c r="AT262">
        <v>4.1999999999999997E-3</v>
      </c>
      <c r="AU262" t="s">
        <v>1069</v>
      </c>
      <c r="AV262">
        <v>0</v>
      </c>
      <c r="AW262">
        <v>2</v>
      </c>
      <c r="AX262">
        <v>27907104</v>
      </c>
      <c r="AY262">
        <v>1</v>
      </c>
      <c r="AZ262">
        <v>0</v>
      </c>
      <c r="BA262">
        <v>269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 ca="1">Y262*Source!I97</f>
        <v>4.2839999999999995E-4</v>
      </c>
      <c r="CY262">
        <f>AA262</f>
        <v>51782.25</v>
      </c>
      <c r="CZ262">
        <f>AE262</f>
        <v>8475</v>
      </c>
      <c r="DA262">
        <f>AI262</f>
        <v>6.11</v>
      </c>
      <c r="DB262">
        <f>ROUND(ROUND(AT262*CZ262,2),2)</f>
        <v>35.6</v>
      </c>
      <c r="DC262">
        <f>ROUND(ROUND(AT262*AG262,2),2)</f>
        <v>0</v>
      </c>
    </row>
    <row r="263" spans="1:107">
      <c r="A263">
        <f ca="1">ROW(Source!A97)</f>
        <v>97</v>
      </c>
      <c r="B263">
        <v>27906248</v>
      </c>
      <c r="C263">
        <v>27907090</v>
      </c>
      <c r="D263">
        <v>25178465</v>
      </c>
      <c r="E263">
        <v>1</v>
      </c>
      <c r="F263">
        <v>1</v>
      </c>
      <c r="G263">
        <v>1</v>
      </c>
      <c r="H263">
        <v>3</v>
      </c>
      <c r="I263" t="s">
        <v>163</v>
      </c>
      <c r="J263" t="s">
        <v>165</v>
      </c>
      <c r="K263" t="s">
        <v>164</v>
      </c>
      <c r="L263">
        <v>1339</v>
      </c>
      <c r="N263">
        <v>1007</v>
      </c>
      <c r="O263" t="s">
        <v>1325</v>
      </c>
      <c r="P263" t="s">
        <v>1325</v>
      </c>
      <c r="Q263">
        <v>1</v>
      </c>
      <c r="W263">
        <v>0</v>
      </c>
      <c r="X263">
        <v>-645086769</v>
      </c>
      <c r="Y263">
        <v>0.19</v>
      </c>
      <c r="AA263">
        <v>9782.11</v>
      </c>
      <c r="AB263">
        <v>0</v>
      </c>
      <c r="AC263">
        <v>0</v>
      </c>
      <c r="AD263">
        <v>0</v>
      </c>
      <c r="AE263">
        <v>1601</v>
      </c>
      <c r="AF263">
        <v>0</v>
      </c>
      <c r="AG263">
        <v>0</v>
      </c>
      <c r="AH263">
        <v>0</v>
      </c>
      <c r="AI263">
        <v>6.11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1069</v>
      </c>
      <c r="AT263">
        <v>0.19</v>
      </c>
      <c r="AU263" t="s">
        <v>1069</v>
      </c>
      <c r="AV263">
        <v>0</v>
      </c>
      <c r="AW263">
        <v>2</v>
      </c>
      <c r="AX263">
        <v>27907105</v>
      </c>
      <c r="AY263">
        <v>1</v>
      </c>
      <c r="AZ263">
        <v>0</v>
      </c>
      <c r="BA263">
        <v>270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 ca="1">Y263*Source!I97</f>
        <v>1.9379999999999998E-2</v>
      </c>
      <c r="CY263">
        <f>AA263</f>
        <v>9782.11</v>
      </c>
      <c r="CZ263">
        <f>AE263</f>
        <v>1601</v>
      </c>
      <c r="DA263">
        <f>AI263</f>
        <v>6.11</v>
      </c>
      <c r="DB263">
        <f>ROUND(ROUND(AT263*CZ263,2),2)</f>
        <v>304.19</v>
      </c>
      <c r="DC263">
        <f>ROUND(ROUND(AT263*AG263,2),2)</f>
        <v>0</v>
      </c>
    </row>
    <row r="264" spans="1:107">
      <c r="A264">
        <f ca="1">ROW(Source!A97)</f>
        <v>97</v>
      </c>
      <c r="B264">
        <v>27906248</v>
      </c>
      <c r="C264">
        <v>27907090</v>
      </c>
      <c r="D264">
        <v>25178655</v>
      </c>
      <c r="E264">
        <v>1</v>
      </c>
      <c r="F264">
        <v>1</v>
      </c>
      <c r="G264">
        <v>1</v>
      </c>
      <c r="H264">
        <v>3</v>
      </c>
      <c r="I264" t="s">
        <v>1323</v>
      </c>
      <c r="J264" t="s">
        <v>1326</v>
      </c>
      <c r="K264" t="s">
        <v>1324</v>
      </c>
      <c r="L264">
        <v>1339</v>
      </c>
      <c r="N264">
        <v>1007</v>
      </c>
      <c r="O264" t="s">
        <v>1325</v>
      </c>
      <c r="P264" t="s">
        <v>1325</v>
      </c>
      <c r="Q264">
        <v>1</v>
      </c>
      <c r="W264">
        <v>1</v>
      </c>
      <c r="X264">
        <v>-2001482958</v>
      </c>
      <c r="Y264">
        <v>-4.5999999999999996</v>
      </c>
      <c r="AA264">
        <v>8737.2999999999993</v>
      </c>
      <c r="AB264">
        <v>0</v>
      </c>
      <c r="AC264">
        <v>0</v>
      </c>
      <c r="AD264">
        <v>0</v>
      </c>
      <c r="AE264">
        <v>1430</v>
      </c>
      <c r="AF264">
        <v>0</v>
      </c>
      <c r="AG264">
        <v>0</v>
      </c>
      <c r="AH264">
        <v>0</v>
      </c>
      <c r="AI264">
        <v>6.11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1069</v>
      </c>
      <c r="AT264">
        <v>-4.5999999999999996</v>
      </c>
      <c r="AU264" t="s">
        <v>1069</v>
      </c>
      <c r="AV264">
        <v>0</v>
      </c>
      <c r="AW264">
        <v>2</v>
      </c>
      <c r="AX264">
        <v>27907106</v>
      </c>
      <c r="AY264">
        <v>1</v>
      </c>
      <c r="AZ264">
        <v>6144</v>
      </c>
      <c r="BA264">
        <v>271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 ca="1">Y264*Source!I97</f>
        <v>-0.46919999999999995</v>
      </c>
      <c r="CY264">
        <f>AA264</f>
        <v>8737.2999999999993</v>
      </c>
      <c r="CZ264">
        <f>AE264</f>
        <v>1430</v>
      </c>
      <c r="DA264">
        <f>AI264</f>
        <v>6.11</v>
      </c>
      <c r="DB264">
        <f>ROUND(ROUND(AT264*CZ264,2),2)</f>
        <v>-6578</v>
      </c>
      <c r="DC264">
        <f>ROUND(ROUND(AT264*AG264,2),2)</f>
        <v>0</v>
      </c>
    </row>
    <row r="265" spans="1:107">
      <c r="A265">
        <f ca="1">ROW(Source!A97)</f>
        <v>97</v>
      </c>
      <c r="B265">
        <v>27906248</v>
      </c>
      <c r="C265">
        <v>27907090</v>
      </c>
      <c r="D265">
        <v>25179678</v>
      </c>
      <c r="E265">
        <v>1</v>
      </c>
      <c r="F265">
        <v>1</v>
      </c>
      <c r="G265">
        <v>1</v>
      </c>
      <c r="H265">
        <v>3</v>
      </c>
      <c r="I265" t="s">
        <v>1327</v>
      </c>
      <c r="J265" t="s">
        <v>1329</v>
      </c>
      <c r="K265" t="s">
        <v>1328</v>
      </c>
      <c r="L265">
        <v>1339</v>
      </c>
      <c r="N265">
        <v>1007</v>
      </c>
      <c r="O265" t="s">
        <v>1325</v>
      </c>
      <c r="P265" t="s">
        <v>1325</v>
      </c>
      <c r="Q265">
        <v>1</v>
      </c>
      <c r="W265">
        <v>0</v>
      </c>
      <c r="X265">
        <v>-1503429209</v>
      </c>
      <c r="Y265">
        <v>1.8627450000000001</v>
      </c>
      <c r="AA265">
        <v>27773.37</v>
      </c>
      <c r="AB265">
        <v>0</v>
      </c>
      <c r="AC265">
        <v>0</v>
      </c>
      <c r="AD265">
        <v>0</v>
      </c>
      <c r="AE265">
        <v>4545.5600000000004</v>
      </c>
      <c r="AF265">
        <v>0</v>
      </c>
      <c r="AG265">
        <v>0</v>
      </c>
      <c r="AH265">
        <v>0</v>
      </c>
      <c r="AI265">
        <v>6.11</v>
      </c>
      <c r="AJ265">
        <v>1</v>
      </c>
      <c r="AK265">
        <v>1</v>
      </c>
      <c r="AL265">
        <v>1</v>
      </c>
      <c r="AN265">
        <v>0</v>
      </c>
      <c r="AO265">
        <v>0</v>
      </c>
      <c r="AP265">
        <v>0</v>
      </c>
      <c r="AQ265">
        <v>0</v>
      </c>
      <c r="AR265">
        <v>0</v>
      </c>
      <c r="AS265" t="s">
        <v>1069</v>
      </c>
      <c r="AT265">
        <v>1.8627450000000001</v>
      </c>
      <c r="AU265" t="s">
        <v>1069</v>
      </c>
      <c r="AV265">
        <v>0</v>
      </c>
      <c r="AW265">
        <v>1</v>
      </c>
      <c r="AX265">
        <v>-1</v>
      </c>
      <c r="AY265">
        <v>0</v>
      </c>
      <c r="AZ265">
        <v>0</v>
      </c>
      <c r="BA265" t="s">
        <v>1069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 ca="1">Y265*Source!I97</f>
        <v>0.18999999000000001</v>
      </c>
      <c r="CY265">
        <f>AA265</f>
        <v>27773.37</v>
      </c>
      <c r="CZ265">
        <f>AE265</f>
        <v>4545.5600000000004</v>
      </c>
      <c r="DA265">
        <f>AI265</f>
        <v>6.11</v>
      </c>
      <c r="DB265">
        <f>ROUND(ROUND(AT265*CZ265,2),2)</f>
        <v>8467.2199999999993</v>
      </c>
      <c r="DC265">
        <f>ROUND(ROUND(AT265*AG265,2),2)</f>
        <v>0</v>
      </c>
    </row>
    <row r="266" spans="1:107">
      <c r="A266">
        <f ca="1">ROW(Source!A97)</f>
        <v>97</v>
      </c>
      <c r="B266">
        <v>27906248</v>
      </c>
      <c r="C266">
        <v>27907090</v>
      </c>
      <c r="D266">
        <v>25187112</v>
      </c>
      <c r="E266">
        <v>1</v>
      </c>
      <c r="F266">
        <v>1</v>
      </c>
      <c r="G266">
        <v>1</v>
      </c>
      <c r="H266">
        <v>3</v>
      </c>
      <c r="I266" t="s">
        <v>684</v>
      </c>
      <c r="J266" t="s">
        <v>685</v>
      </c>
      <c r="K266" t="s">
        <v>686</v>
      </c>
      <c r="L266">
        <v>1348</v>
      </c>
      <c r="N266">
        <v>1009</v>
      </c>
      <c r="O266" t="s">
        <v>1094</v>
      </c>
      <c r="P266" t="s">
        <v>1094</v>
      </c>
      <c r="Q266">
        <v>1000</v>
      </c>
      <c r="W266">
        <v>0</v>
      </c>
      <c r="X266">
        <v>1254963396</v>
      </c>
      <c r="Y266">
        <v>3.2000000000000002E-3</v>
      </c>
      <c r="AA266">
        <v>93208.05</v>
      </c>
      <c r="AB266">
        <v>0</v>
      </c>
      <c r="AC266">
        <v>0</v>
      </c>
      <c r="AD266">
        <v>0</v>
      </c>
      <c r="AE266">
        <v>15255</v>
      </c>
      <c r="AF266">
        <v>0</v>
      </c>
      <c r="AG266">
        <v>0</v>
      </c>
      <c r="AH266">
        <v>0</v>
      </c>
      <c r="AI266">
        <v>6.11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1069</v>
      </c>
      <c r="AT266">
        <v>3.2000000000000002E-3</v>
      </c>
      <c r="AU266" t="s">
        <v>1069</v>
      </c>
      <c r="AV266">
        <v>0</v>
      </c>
      <c r="AW266">
        <v>2</v>
      </c>
      <c r="AX266">
        <v>27907107</v>
      </c>
      <c r="AY266">
        <v>1</v>
      </c>
      <c r="AZ266">
        <v>0</v>
      </c>
      <c r="BA266">
        <v>272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 ca="1">Y266*Source!I97</f>
        <v>3.2640000000000002E-4</v>
      </c>
      <c r="CY266">
        <f>AA266</f>
        <v>93208.05</v>
      </c>
      <c r="CZ266">
        <f>AE266</f>
        <v>15255</v>
      </c>
      <c r="DA266">
        <f>AI266</f>
        <v>6.11</v>
      </c>
      <c r="DB266">
        <f>ROUND(ROUND(AT266*CZ266,2),2)</f>
        <v>48.82</v>
      </c>
      <c r="DC266">
        <f>ROUND(ROUND(AT266*AG266,2),2)</f>
        <v>0</v>
      </c>
    </row>
    <row r="267" spans="1:107">
      <c r="A267">
        <f ca="1">ROW(Source!A100)</f>
        <v>100</v>
      </c>
      <c r="B267">
        <v>27906248</v>
      </c>
      <c r="C267">
        <v>27909388</v>
      </c>
      <c r="D267">
        <v>25418547</v>
      </c>
      <c r="E267">
        <v>1</v>
      </c>
      <c r="F267">
        <v>1</v>
      </c>
      <c r="G267">
        <v>1</v>
      </c>
      <c r="H267">
        <v>1</v>
      </c>
      <c r="I267" t="s">
        <v>776</v>
      </c>
      <c r="J267" t="s">
        <v>1069</v>
      </c>
      <c r="K267" t="s">
        <v>777</v>
      </c>
      <c r="L267">
        <v>1191</v>
      </c>
      <c r="N267">
        <v>1013</v>
      </c>
      <c r="O267" t="s">
        <v>600</v>
      </c>
      <c r="P267" t="s">
        <v>600</v>
      </c>
      <c r="Q267">
        <v>1</v>
      </c>
      <c r="W267">
        <v>0</v>
      </c>
      <c r="X267">
        <v>-784637506</v>
      </c>
      <c r="Y267">
        <v>86.594999999999985</v>
      </c>
      <c r="AA267">
        <v>0</v>
      </c>
      <c r="AB267">
        <v>0</v>
      </c>
      <c r="AC267">
        <v>0</v>
      </c>
      <c r="AD267">
        <v>53.4</v>
      </c>
      <c r="AE267">
        <v>0</v>
      </c>
      <c r="AF267">
        <v>0</v>
      </c>
      <c r="AG267">
        <v>0</v>
      </c>
      <c r="AH267">
        <v>8.74</v>
      </c>
      <c r="AI267">
        <v>1</v>
      </c>
      <c r="AJ267">
        <v>1</v>
      </c>
      <c r="AK267">
        <v>1</v>
      </c>
      <c r="AL267">
        <v>6.11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1069</v>
      </c>
      <c r="AT267">
        <v>75.3</v>
      </c>
      <c r="AU267" t="s">
        <v>1084</v>
      </c>
      <c r="AV267">
        <v>1</v>
      </c>
      <c r="AW267">
        <v>2</v>
      </c>
      <c r="AX267">
        <v>27909394</v>
      </c>
      <c r="AY267">
        <v>1</v>
      </c>
      <c r="AZ267">
        <v>0</v>
      </c>
      <c r="BA267">
        <v>273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 ca="1">Y267*Source!I100</f>
        <v>137.85923999999997</v>
      </c>
      <c r="CY267">
        <f>AD267</f>
        <v>53.4</v>
      </c>
      <c r="CZ267">
        <f>AH267</f>
        <v>8.74</v>
      </c>
      <c r="DA267">
        <f>AL267</f>
        <v>6.11</v>
      </c>
      <c r="DB267">
        <f>ROUND((ROUND(AT267*CZ267,2)*1.15),2)</f>
        <v>756.84</v>
      </c>
      <c r="DC267">
        <f>ROUND((ROUND(AT267*AG267,2)*1.15),2)</f>
        <v>0</v>
      </c>
    </row>
    <row r="268" spans="1:107">
      <c r="A268">
        <f ca="1">ROW(Source!A100)</f>
        <v>100</v>
      </c>
      <c r="B268">
        <v>27906248</v>
      </c>
      <c r="C268">
        <v>27909388</v>
      </c>
      <c r="D268">
        <v>25412928</v>
      </c>
      <c r="E268">
        <v>1</v>
      </c>
      <c r="F268">
        <v>1</v>
      </c>
      <c r="G268">
        <v>1</v>
      </c>
      <c r="H268">
        <v>1</v>
      </c>
      <c r="I268" t="s">
        <v>601</v>
      </c>
      <c r="J268" t="s">
        <v>1069</v>
      </c>
      <c r="K268" t="s">
        <v>602</v>
      </c>
      <c r="L268">
        <v>1191</v>
      </c>
      <c r="N268">
        <v>1013</v>
      </c>
      <c r="O268" t="s">
        <v>600</v>
      </c>
      <c r="P268" t="s">
        <v>600</v>
      </c>
      <c r="Q268">
        <v>1</v>
      </c>
      <c r="W268">
        <v>0</v>
      </c>
      <c r="X268">
        <v>-1417349443</v>
      </c>
      <c r="Y268">
        <v>0.49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6.11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1069</v>
      </c>
      <c r="AT268">
        <v>0.49</v>
      </c>
      <c r="AU268" t="s">
        <v>1069</v>
      </c>
      <c r="AV268">
        <v>2</v>
      </c>
      <c r="AW268">
        <v>2</v>
      </c>
      <c r="AX268">
        <v>27909395</v>
      </c>
      <c r="AY268">
        <v>1</v>
      </c>
      <c r="AZ268">
        <v>2048</v>
      </c>
      <c r="BA268">
        <v>274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 ca="1">Y268*Source!I100</f>
        <v>0.78008</v>
      </c>
      <c r="CY268">
        <f>AD268</f>
        <v>0</v>
      </c>
      <c r="CZ268">
        <f>AH268</f>
        <v>0</v>
      </c>
      <c r="DA268">
        <f>AL268</f>
        <v>1</v>
      </c>
      <c r="DB268">
        <f>ROUND(ROUND(AT268*CZ268,2),2)</f>
        <v>0</v>
      </c>
      <c r="DC268">
        <f>ROUND(ROUND(AT268*AG268,2),2)</f>
        <v>0</v>
      </c>
    </row>
    <row r="269" spans="1:107">
      <c r="A269">
        <f ca="1">ROW(Source!A100)</f>
        <v>100</v>
      </c>
      <c r="B269">
        <v>27906248</v>
      </c>
      <c r="C269">
        <v>27909388</v>
      </c>
      <c r="D269">
        <v>25231607</v>
      </c>
      <c r="E269">
        <v>1</v>
      </c>
      <c r="F269">
        <v>1</v>
      </c>
      <c r="G269">
        <v>1</v>
      </c>
      <c r="H269">
        <v>2</v>
      </c>
      <c r="I269" t="s">
        <v>603</v>
      </c>
      <c r="J269" t="s">
        <v>604</v>
      </c>
      <c r="K269" t="s">
        <v>605</v>
      </c>
      <c r="L269">
        <v>1368</v>
      </c>
      <c r="N269">
        <v>1011</v>
      </c>
      <c r="O269" t="s">
        <v>606</v>
      </c>
      <c r="P269" t="s">
        <v>606</v>
      </c>
      <c r="Q269">
        <v>1</v>
      </c>
      <c r="W269">
        <v>0</v>
      </c>
      <c r="X269">
        <v>1372534845</v>
      </c>
      <c r="Y269">
        <v>0.61250000000000004</v>
      </c>
      <c r="AA269">
        <v>0</v>
      </c>
      <c r="AB269">
        <v>401.49</v>
      </c>
      <c r="AC269">
        <v>11.6</v>
      </c>
      <c r="AD269">
        <v>0</v>
      </c>
      <c r="AE269">
        <v>0</v>
      </c>
      <c r="AF269">
        <v>65.709999999999994</v>
      </c>
      <c r="AG269">
        <v>11.6</v>
      </c>
      <c r="AH269">
        <v>0</v>
      </c>
      <c r="AI269">
        <v>1</v>
      </c>
      <c r="AJ269">
        <v>6.11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1069</v>
      </c>
      <c r="AT269">
        <v>0.49</v>
      </c>
      <c r="AU269" t="s">
        <v>1083</v>
      </c>
      <c r="AV269">
        <v>0</v>
      </c>
      <c r="AW269">
        <v>2</v>
      </c>
      <c r="AX269">
        <v>27909396</v>
      </c>
      <c r="AY269">
        <v>1</v>
      </c>
      <c r="AZ269">
        <v>0</v>
      </c>
      <c r="BA269">
        <v>275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 ca="1">Y269*Source!I100</f>
        <v>0.97510000000000008</v>
      </c>
      <c r="CY269">
        <f>AB269</f>
        <v>401.49</v>
      </c>
      <c r="CZ269">
        <f>AF269</f>
        <v>65.709999999999994</v>
      </c>
      <c r="DA269">
        <f>AJ269</f>
        <v>6.11</v>
      </c>
      <c r="DB269">
        <f>ROUND((ROUND(AT269*CZ269,2)*1.25),2)</f>
        <v>40.25</v>
      </c>
      <c r="DC269">
        <f>ROUND((ROUND(AT269*AG269,2)*1.25),2)</f>
        <v>7.1</v>
      </c>
    </row>
    <row r="270" spans="1:107">
      <c r="A270">
        <f ca="1">ROW(Source!A100)</f>
        <v>100</v>
      </c>
      <c r="B270">
        <v>27906248</v>
      </c>
      <c r="C270">
        <v>27909388</v>
      </c>
      <c r="D270">
        <v>25152717</v>
      </c>
      <c r="E270">
        <v>1</v>
      </c>
      <c r="F270">
        <v>1</v>
      </c>
      <c r="G270">
        <v>1</v>
      </c>
      <c r="H270">
        <v>3</v>
      </c>
      <c r="I270" t="s">
        <v>675</v>
      </c>
      <c r="J270" t="s">
        <v>676</v>
      </c>
      <c r="K270" t="s">
        <v>677</v>
      </c>
      <c r="L270">
        <v>1348</v>
      </c>
      <c r="N270">
        <v>1009</v>
      </c>
      <c r="O270" t="s">
        <v>1094</v>
      </c>
      <c r="P270" t="s">
        <v>1094</v>
      </c>
      <c r="Q270">
        <v>1000</v>
      </c>
      <c r="W270">
        <v>0</v>
      </c>
      <c r="X270">
        <v>888381482</v>
      </c>
      <c r="Y270">
        <v>4.1999999999999997E-3</v>
      </c>
      <c r="AA270">
        <v>51782.25</v>
      </c>
      <c r="AB270">
        <v>0</v>
      </c>
      <c r="AC270">
        <v>0</v>
      </c>
      <c r="AD270">
        <v>0</v>
      </c>
      <c r="AE270">
        <v>8475</v>
      </c>
      <c r="AF270">
        <v>0</v>
      </c>
      <c r="AG270">
        <v>0</v>
      </c>
      <c r="AH270">
        <v>0</v>
      </c>
      <c r="AI270">
        <v>6.11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1069</v>
      </c>
      <c r="AT270">
        <v>4.1999999999999997E-3</v>
      </c>
      <c r="AU270" t="s">
        <v>1069</v>
      </c>
      <c r="AV270">
        <v>0</v>
      </c>
      <c r="AW270">
        <v>2</v>
      </c>
      <c r="AX270">
        <v>27909397</v>
      </c>
      <c r="AY270">
        <v>1</v>
      </c>
      <c r="AZ270">
        <v>0</v>
      </c>
      <c r="BA270">
        <v>276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 ca="1">Y270*Source!I100</f>
        <v>6.6864000000000003E-3</v>
      </c>
      <c r="CY270">
        <f>AA270</f>
        <v>51782.25</v>
      </c>
      <c r="CZ270">
        <f>AE270</f>
        <v>8475</v>
      </c>
      <c r="DA270">
        <f>AI270</f>
        <v>6.11</v>
      </c>
      <c r="DB270">
        <f>ROUND(ROUND(AT270*CZ270,2),2)</f>
        <v>35.6</v>
      </c>
      <c r="DC270">
        <f>ROUND(ROUND(AT270*AG270,2),2)</f>
        <v>0</v>
      </c>
    </row>
    <row r="271" spans="1:107">
      <c r="A271">
        <f ca="1">ROW(Source!A100)</f>
        <v>100</v>
      </c>
      <c r="B271">
        <v>27906248</v>
      </c>
      <c r="C271">
        <v>27909388</v>
      </c>
      <c r="D271">
        <v>25179506</v>
      </c>
      <c r="E271">
        <v>1</v>
      </c>
      <c r="F271">
        <v>1</v>
      </c>
      <c r="G271">
        <v>1</v>
      </c>
      <c r="H271">
        <v>3</v>
      </c>
      <c r="I271" t="s">
        <v>778</v>
      </c>
      <c r="J271" t="s">
        <v>0</v>
      </c>
      <c r="K271" t="s">
        <v>1</v>
      </c>
      <c r="L271">
        <v>1328</v>
      </c>
      <c r="N271">
        <v>1005</v>
      </c>
      <c r="O271" t="s">
        <v>1081</v>
      </c>
      <c r="P271" t="s">
        <v>1081</v>
      </c>
      <c r="Q271">
        <v>100</v>
      </c>
      <c r="W271">
        <v>0</v>
      </c>
      <c r="X271">
        <v>841651630</v>
      </c>
      <c r="Y271">
        <v>1.0249999999999999</v>
      </c>
      <c r="AA271">
        <v>13903.31</v>
      </c>
      <c r="AB271">
        <v>0</v>
      </c>
      <c r="AC271">
        <v>0</v>
      </c>
      <c r="AD271">
        <v>0</v>
      </c>
      <c r="AE271">
        <v>2275.5</v>
      </c>
      <c r="AF271">
        <v>0</v>
      </c>
      <c r="AG271">
        <v>0</v>
      </c>
      <c r="AH271">
        <v>0</v>
      </c>
      <c r="AI271">
        <v>6.11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1069</v>
      </c>
      <c r="AT271">
        <v>1.0249999999999999</v>
      </c>
      <c r="AU271" t="s">
        <v>1069</v>
      </c>
      <c r="AV271">
        <v>0</v>
      </c>
      <c r="AW271">
        <v>2</v>
      </c>
      <c r="AX271">
        <v>27909398</v>
      </c>
      <c r="AY271">
        <v>1</v>
      </c>
      <c r="AZ271">
        <v>0</v>
      </c>
      <c r="BA271">
        <v>277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 ca="1">Y271*Source!I100</f>
        <v>1.6317999999999999</v>
      </c>
      <c r="CY271">
        <f>AA271</f>
        <v>13903.31</v>
      </c>
      <c r="CZ271">
        <f>AE271</f>
        <v>2275.5</v>
      </c>
      <c r="DA271">
        <f>AI271</f>
        <v>6.11</v>
      </c>
      <c r="DB271">
        <f>ROUND(ROUND(AT271*CZ271,2),2)</f>
        <v>2332.39</v>
      </c>
      <c r="DC271">
        <f>ROUND(ROUND(AT271*AG271,2),2)</f>
        <v>0</v>
      </c>
    </row>
    <row r="272" spans="1:107">
      <c r="A272">
        <f ca="1">ROW(Source!A100)</f>
        <v>100</v>
      </c>
      <c r="B272">
        <v>27906248</v>
      </c>
      <c r="C272">
        <v>27909388</v>
      </c>
      <c r="D272">
        <v>25179702</v>
      </c>
      <c r="E272">
        <v>1</v>
      </c>
      <c r="F272">
        <v>1</v>
      </c>
      <c r="G272">
        <v>1</v>
      </c>
      <c r="H272">
        <v>3</v>
      </c>
      <c r="I272" t="s">
        <v>1335</v>
      </c>
      <c r="J272" t="s">
        <v>1337</v>
      </c>
      <c r="K272" t="s">
        <v>1336</v>
      </c>
      <c r="L272">
        <v>1339</v>
      </c>
      <c r="N272">
        <v>1007</v>
      </c>
      <c r="O272" t="s">
        <v>1325</v>
      </c>
      <c r="P272" t="s">
        <v>1325</v>
      </c>
      <c r="Q272">
        <v>1</v>
      </c>
      <c r="W272">
        <v>0</v>
      </c>
      <c r="X272">
        <v>1316368120</v>
      </c>
      <c r="Y272">
        <v>1.1306529999999999</v>
      </c>
      <c r="AA272">
        <v>22831.48</v>
      </c>
      <c r="AB272">
        <v>0</v>
      </c>
      <c r="AC272">
        <v>0</v>
      </c>
      <c r="AD272">
        <v>0</v>
      </c>
      <c r="AE272">
        <v>3736.74</v>
      </c>
      <c r="AF272">
        <v>0</v>
      </c>
      <c r="AG272">
        <v>0</v>
      </c>
      <c r="AH272">
        <v>0</v>
      </c>
      <c r="AI272">
        <v>6.11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1069</v>
      </c>
      <c r="AT272">
        <v>1.1306529999999999</v>
      </c>
      <c r="AU272" t="s">
        <v>1069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1069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 ca="1">Y272*Source!I100</f>
        <v>1.799999576</v>
      </c>
      <c r="CY272">
        <f>AA272</f>
        <v>22831.48</v>
      </c>
      <c r="CZ272">
        <f>AE272</f>
        <v>3736.74</v>
      </c>
      <c r="DA272">
        <f>AI272</f>
        <v>6.11</v>
      </c>
      <c r="DB272">
        <f>ROUND(ROUND(AT272*CZ272,2),2)</f>
        <v>4224.96</v>
      </c>
      <c r="DC272">
        <f>ROUND(ROUND(AT272*AG272,2),2)</f>
        <v>0</v>
      </c>
    </row>
    <row r="273" spans="1:107">
      <c r="A273">
        <f ca="1">ROW(Source!A100)</f>
        <v>100</v>
      </c>
      <c r="B273">
        <v>27906248</v>
      </c>
      <c r="C273">
        <v>27909388</v>
      </c>
      <c r="D273">
        <v>25179796</v>
      </c>
      <c r="E273">
        <v>1</v>
      </c>
      <c r="F273">
        <v>1</v>
      </c>
      <c r="G273">
        <v>1</v>
      </c>
      <c r="H273">
        <v>3</v>
      </c>
      <c r="I273" t="s">
        <v>1339</v>
      </c>
      <c r="J273" t="s">
        <v>1341</v>
      </c>
      <c r="K273" t="s">
        <v>1340</v>
      </c>
      <c r="L273">
        <v>1339</v>
      </c>
      <c r="N273">
        <v>1007</v>
      </c>
      <c r="O273" t="s">
        <v>1325</v>
      </c>
      <c r="P273" t="s">
        <v>1325</v>
      </c>
      <c r="Q273">
        <v>1</v>
      </c>
      <c r="W273">
        <v>0</v>
      </c>
      <c r="X273">
        <v>-2121522650</v>
      </c>
      <c r="Y273">
        <v>0.57788899999999999</v>
      </c>
      <c r="AA273">
        <v>28375.94</v>
      </c>
      <c r="AB273">
        <v>0</v>
      </c>
      <c r="AC273">
        <v>0</v>
      </c>
      <c r="AD273">
        <v>0</v>
      </c>
      <c r="AE273">
        <v>4644.18</v>
      </c>
      <c r="AF273">
        <v>0</v>
      </c>
      <c r="AG273">
        <v>0</v>
      </c>
      <c r="AH273">
        <v>0</v>
      </c>
      <c r="AI273">
        <v>6.11</v>
      </c>
      <c r="AJ273">
        <v>1</v>
      </c>
      <c r="AK273">
        <v>1</v>
      </c>
      <c r="AL273">
        <v>1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1069</v>
      </c>
      <c r="AT273">
        <v>0.57788899999999999</v>
      </c>
      <c r="AU273" t="s">
        <v>1069</v>
      </c>
      <c r="AV273">
        <v>0</v>
      </c>
      <c r="AW273">
        <v>1</v>
      </c>
      <c r="AX273">
        <v>-1</v>
      </c>
      <c r="AY273">
        <v>0</v>
      </c>
      <c r="AZ273">
        <v>0</v>
      </c>
      <c r="BA273" t="s">
        <v>1069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 ca="1">Y273*Source!I100</f>
        <v>0.91999928799999997</v>
      </c>
      <c r="CY273">
        <f>AA273</f>
        <v>28375.94</v>
      </c>
      <c r="CZ273">
        <f>AE273</f>
        <v>4644.18</v>
      </c>
      <c r="DA273">
        <f>AI273</f>
        <v>6.11</v>
      </c>
      <c r="DB273">
        <f>ROUND(ROUND(AT273*CZ273,2),2)</f>
        <v>2683.82</v>
      </c>
      <c r="DC273">
        <f>ROUND(ROUND(AT273*AG273,2),2)</f>
        <v>0</v>
      </c>
    </row>
    <row r="274" spans="1:107">
      <c r="A274">
        <f ca="1">ROW(Source!A103)</f>
        <v>103</v>
      </c>
      <c r="B274">
        <v>27906248</v>
      </c>
      <c r="C274">
        <v>27909421</v>
      </c>
      <c r="D274">
        <v>25412980</v>
      </c>
      <c r="E274">
        <v>1</v>
      </c>
      <c r="F274">
        <v>1</v>
      </c>
      <c r="G274">
        <v>1</v>
      </c>
      <c r="H274">
        <v>1</v>
      </c>
      <c r="I274" t="s">
        <v>2</v>
      </c>
      <c r="J274" t="s">
        <v>1069</v>
      </c>
      <c r="K274" t="s">
        <v>3</v>
      </c>
      <c r="L274">
        <v>1191</v>
      </c>
      <c r="N274">
        <v>1013</v>
      </c>
      <c r="O274" t="s">
        <v>600</v>
      </c>
      <c r="P274" t="s">
        <v>600</v>
      </c>
      <c r="Q274">
        <v>1</v>
      </c>
      <c r="W274">
        <v>0</v>
      </c>
      <c r="X274">
        <v>145020957</v>
      </c>
      <c r="Y274">
        <v>92.252999999999986</v>
      </c>
      <c r="AA274">
        <v>0</v>
      </c>
      <c r="AB274">
        <v>0</v>
      </c>
      <c r="AC274">
        <v>0</v>
      </c>
      <c r="AD274">
        <v>55.42</v>
      </c>
      <c r="AE274">
        <v>0</v>
      </c>
      <c r="AF274">
        <v>0</v>
      </c>
      <c r="AG274">
        <v>0</v>
      </c>
      <c r="AH274">
        <v>9.07</v>
      </c>
      <c r="AI274">
        <v>1</v>
      </c>
      <c r="AJ274">
        <v>1</v>
      </c>
      <c r="AK274">
        <v>1</v>
      </c>
      <c r="AL274">
        <v>6.11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1069</v>
      </c>
      <c r="AT274">
        <v>80.22</v>
      </c>
      <c r="AU274" t="s">
        <v>1084</v>
      </c>
      <c r="AV274">
        <v>1</v>
      </c>
      <c r="AW274">
        <v>2</v>
      </c>
      <c r="AX274">
        <v>27909422</v>
      </c>
      <c r="AY274">
        <v>1</v>
      </c>
      <c r="AZ274">
        <v>0</v>
      </c>
      <c r="BA274">
        <v>278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 ca="1">Y274*Source!I103</f>
        <v>55.426524929999985</v>
      </c>
      <c r="CY274">
        <f>AD274</f>
        <v>55.42</v>
      </c>
      <c r="CZ274">
        <f>AH274</f>
        <v>9.07</v>
      </c>
      <c r="DA274">
        <f>AL274</f>
        <v>6.11</v>
      </c>
      <c r="DB274">
        <f>ROUND((ROUND(AT274*CZ274,2)*1.15),2)</f>
        <v>836.74</v>
      </c>
      <c r="DC274">
        <f>ROUND((ROUND(AT274*AG274,2)*1.15),2)</f>
        <v>0</v>
      </c>
    </row>
    <row r="275" spans="1:107">
      <c r="A275">
        <f ca="1">ROW(Source!A103)</f>
        <v>103</v>
      </c>
      <c r="B275">
        <v>27906248</v>
      </c>
      <c r="C275">
        <v>27909421</v>
      </c>
      <c r="D275">
        <v>25412928</v>
      </c>
      <c r="E275">
        <v>1</v>
      </c>
      <c r="F275">
        <v>1</v>
      </c>
      <c r="G275">
        <v>1</v>
      </c>
      <c r="H275">
        <v>1</v>
      </c>
      <c r="I275" t="s">
        <v>601</v>
      </c>
      <c r="J275" t="s">
        <v>1069</v>
      </c>
      <c r="K275" t="s">
        <v>602</v>
      </c>
      <c r="L275">
        <v>1191</v>
      </c>
      <c r="N275">
        <v>1013</v>
      </c>
      <c r="O275" t="s">
        <v>600</v>
      </c>
      <c r="P275" t="s">
        <v>600</v>
      </c>
      <c r="Q275">
        <v>1</v>
      </c>
      <c r="W275">
        <v>0</v>
      </c>
      <c r="X275">
        <v>-1417349443</v>
      </c>
      <c r="Y275">
        <v>0.27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6.11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1069</v>
      </c>
      <c r="AT275">
        <v>0.27</v>
      </c>
      <c r="AU275" t="s">
        <v>1069</v>
      </c>
      <c r="AV275">
        <v>2</v>
      </c>
      <c r="AW275">
        <v>2</v>
      </c>
      <c r="AX275">
        <v>27909423</v>
      </c>
      <c r="AY275">
        <v>1</v>
      </c>
      <c r="AZ275">
        <v>2048</v>
      </c>
      <c r="BA275">
        <v>279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 ca="1">Y275*Source!I103</f>
        <v>0.16221869999999999</v>
      </c>
      <c r="CY275">
        <f>AD275</f>
        <v>0</v>
      </c>
      <c r="CZ275">
        <f>AH275</f>
        <v>0</v>
      </c>
      <c r="DA275">
        <f>AL275</f>
        <v>1</v>
      </c>
      <c r="DB275">
        <f>ROUND(ROUND(AT275*CZ275,2),2)</f>
        <v>0</v>
      </c>
      <c r="DC275">
        <f>ROUND(ROUND(AT275*AG275,2),2)</f>
        <v>0</v>
      </c>
    </row>
    <row r="276" spans="1:107">
      <c r="A276">
        <f ca="1">ROW(Source!A103)</f>
        <v>103</v>
      </c>
      <c r="B276">
        <v>27906248</v>
      </c>
      <c r="C276">
        <v>27909421</v>
      </c>
      <c r="D276">
        <v>25230220</v>
      </c>
      <c r="E276">
        <v>1</v>
      </c>
      <c r="F276">
        <v>1</v>
      </c>
      <c r="G276">
        <v>1</v>
      </c>
      <c r="H276">
        <v>2</v>
      </c>
      <c r="I276" t="s">
        <v>612</v>
      </c>
      <c r="J276" t="s">
        <v>613</v>
      </c>
      <c r="K276" t="s">
        <v>614</v>
      </c>
      <c r="L276">
        <v>1368</v>
      </c>
      <c r="N276">
        <v>1011</v>
      </c>
      <c r="O276" t="s">
        <v>606</v>
      </c>
      <c r="P276" t="s">
        <v>606</v>
      </c>
      <c r="Q276">
        <v>1</v>
      </c>
      <c r="W276">
        <v>0</v>
      </c>
      <c r="X276">
        <v>-1718674368</v>
      </c>
      <c r="Y276">
        <v>0.13750000000000001</v>
      </c>
      <c r="AA276">
        <v>0</v>
      </c>
      <c r="AB276">
        <v>684.26</v>
      </c>
      <c r="AC276">
        <v>13.5</v>
      </c>
      <c r="AD276">
        <v>0</v>
      </c>
      <c r="AE276">
        <v>0</v>
      </c>
      <c r="AF276">
        <v>111.99</v>
      </c>
      <c r="AG276">
        <v>13.5</v>
      </c>
      <c r="AH276">
        <v>0</v>
      </c>
      <c r="AI276">
        <v>1</v>
      </c>
      <c r="AJ276">
        <v>6.11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1069</v>
      </c>
      <c r="AT276">
        <v>0.11</v>
      </c>
      <c r="AU276" t="s">
        <v>1083</v>
      </c>
      <c r="AV276">
        <v>0</v>
      </c>
      <c r="AW276">
        <v>2</v>
      </c>
      <c r="AX276">
        <v>27909424</v>
      </c>
      <c r="AY276">
        <v>1</v>
      </c>
      <c r="AZ276">
        <v>0</v>
      </c>
      <c r="BA276">
        <v>280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 ca="1">Y276*Source!I103</f>
        <v>8.2611375000000001E-2</v>
      </c>
      <c r="CY276">
        <f>AB276</f>
        <v>684.26</v>
      </c>
      <c r="CZ276">
        <f>AF276</f>
        <v>111.99</v>
      </c>
      <c r="DA276">
        <f>AJ276</f>
        <v>6.11</v>
      </c>
      <c r="DB276">
        <f>ROUND((ROUND(AT276*CZ276,2)*1.25),2)</f>
        <v>15.4</v>
      </c>
      <c r="DC276">
        <f>ROUND((ROUND(AT276*AG276,2)*1.25),2)</f>
        <v>1.86</v>
      </c>
    </row>
    <row r="277" spans="1:107">
      <c r="A277">
        <f ca="1">ROW(Source!A103)</f>
        <v>103</v>
      </c>
      <c r="B277">
        <v>27906248</v>
      </c>
      <c r="C277">
        <v>27909421</v>
      </c>
      <c r="D277">
        <v>25230420</v>
      </c>
      <c r="E277">
        <v>1</v>
      </c>
      <c r="F277">
        <v>1</v>
      </c>
      <c r="G277">
        <v>1</v>
      </c>
      <c r="H277">
        <v>2</v>
      </c>
      <c r="I277" t="s">
        <v>615</v>
      </c>
      <c r="J277" t="s">
        <v>616</v>
      </c>
      <c r="K277" t="s">
        <v>617</v>
      </c>
      <c r="L277">
        <v>1368</v>
      </c>
      <c r="N277">
        <v>1011</v>
      </c>
      <c r="O277" t="s">
        <v>606</v>
      </c>
      <c r="P277" t="s">
        <v>606</v>
      </c>
      <c r="Q277">
        <v>1</v>
      </c>
      <c r="W277">
        <v>0</v>
      </c>
      <c r="X277">
        <v>1544661785</v>
      </c>
      <c r="Y277">
        <v>5.3624999999999998</v>
      </c>
      <c r="AA277">
        <v>0</v>
      </c>
      <c r="AB277">
        <v>42.16</v>
      </c>
      <c r="AC277">
        <v>0</v>
      </c>
      <c r="AD277">
        <v>0</v>
      </c>
      <c r="AE277">
        <v>0</v>
      </c>
      <c r="AF277">
        <v>6.9</v>
      </c>
      <c r="AG277">
        <v>0</v>
      </c>
      <c r="AH277">
        <v>0</v>
      </c>
      <c r="AI277">
        <v>1</v>
      </c>
      <c r="AJ277">
        <v>6.11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1069</v>
      </c>
      <c r="AT277">
        <v>4.29</v>
      </c>
      <c r="AU277" t="s">
        <v>1083</v>
      </c>
      <c r="AV277">
        <v>0</v>
      </c>
      <c r="AW277">
        <v>2</v>
      </c>
      <c r="AX277">
        <v>27909425</v>
      </c>
      <c r="AY277">
        <v>1</v>
      </c>
      <c r="AZ277">
        <v>0</v>
      </c>
      <c r="BA277">
        <v>281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 ca="1">Y277*Source!I103</f>
        <v>3.2218436249999995</v>
      </c>
      <c r="CY277">
        <f>AB277</f>
        <v>42.16</v>
      </c>
      <c r="CZ277">
        <f>AF277</f>
        <v>6.9</v>
      </c>
      <c r="DA277">
        <f>AJ277</f>
        <v>6.11</v>
      </c>
      <c r="DB277">
        <f>ROUND((ROUND(AT277*CZ277,2)*1.25),2)</f>
        <v>37</v>
      </c>
      <c r="DC277">
        <f>ROUND((ROUND(AT277*AG277,2)*1.25),2)</f>
        <v>0</v>
      </c>
    </row>
    <row r="278" spans="1:107">
      <c r="A278">
        <f ca="1">ROW(Source!A103)</f>
        <v>103</v>
      </c>
      <c r="B278">
        <v>27906248</v>
      </c>
      <c r="C278">
        <v>27909421</v>
      </c>
      <c r="D278">
        <v>25231607</v>
      </c>
      <c r="E278">
        <v>1</v>
      </c>
      <c r="F278">
        <v>1</v>
      </c>
      <c r="G278">
        <v>1</v>
      </c>
      <c r="H278">
        <v>2</v>
      </c>
      <c r="I278" t="s">
        <v>603</v>
      </c>
      <c r="J278" t="s">
        <v>604</v>
      </c>
      <c r="K278" t="s">
        <v>605</v>
      </c>
      <c r="L278">
        <v>1368</v>
      </c>
      <c r="N278">
        <v>1011</v>
      </c>
      <c r="O278" t="s">
        <v>606</v>
      </c>
      <c r="P278" t="s">
        <v>606</v>
      </c>
      <c r="Q278">
        <v>1</v>
      </c>
      <c r="W278">
        <v>0</v>
      </c>
      <c r="X278">
        <v>1372534845</v>
      </c>
      <c r="Y278">
        <v>0.2</v>
      </c>
      <c r="AA278">
        <v>0</v>
      </c>
      <c r="AB278">
        <v>401.49</v>
      </c>
      <c r="AC278">
        <v>11.6</v>
      </c>
      <c r="AD278">
        <v>0</v>
      </c>
      <c r="AE278">
        <v>0</v>
      </c>
      <c r="AF278">
        <v>65.709999999999994</v>
      </c>
      <c r="AG278">
        <v>11.6</v>
      </c>
      <c r="AH278">
        <v>0</v>
      </c>
      <c r="AI278">
        <v>1</v>
      </c>
      <c r="AJ278">
        <v>6.11</v>
      </c>
      <c r="AK278">
        <v>1</v>
      </c>
      <c r="AL278">
        <v>1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1069</v>
      </c>
      <c r="AT278">
        <v>0.16</v>
      </c>
      <c r="AU278" t="s">
        <v>1083</v>
      </c>
      <c r="AV278">
        <v>0</v>
      </c>
      <c r="AW278">
        <v>2</v>
      </c>
      <c r="AX278">
        <v>27909426</v>
      </c>
      <c r="AY278">
        <v>1</v>
      </c>
      <c r="AZ278">
        <v>0</v>
      </c>
      <c r="BA278">
        <v>282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 ca="1">Y278*Source!I103</f>
        <v>0.12016199999999999</v>
      </c>
      <c r="CY278">
        <f>AB278</f>
        <v>401.49</v>
      </c>
      <c r="CZ278">
        <f>AF278</f>
        <v>65.709999999999994</v>
      </c>
      <c r="DA278">
        <f>AJ278</f>
        <v>6.11</v>
      </c>
      <c r="DB278">
        <f>ROUND((ROUND(AT278*CZ278,2)*1.25),2)</f>
        <v>13.14</v>
      </c>
      <c r="DC278">
        <f>ROUND((ROUND(AT278*AG278,2)*1.25),2)</f>
        <v>2.33</v>
      </c>
    </row>
    <row r="279" spans="1:107">
      <c r="A279">
        <f ca="1">ROW(Source!A103)</f>
        <v>103</v>
      </c>
      <c r="B279">
        <v>27906248</v>
      </c>
      <c r="C279">
        <v>27909421</v>
      </c>
      <c r="D279">
        <v>25231842</v>
      </c>
      <c r="E279">
        <v>1</v>
      </c>
      <c r="F279">
        <v>1</v>
      </c>
      <c r="G279">
        <v>1</v>
      </c>
      <c r="H279">
        <v>2</v>
      </c>
      <c r="I279" t="s">
        <v>618</v>
      </c>
      <c r="J279" t="s">
        <v>619</v>
      </c>
      <c r="K279" t="s">
        <v>620</v>
      </c>
      <c r="L279">
        <v>1368</v>
      </c>
      <c r="N279">
        <v>1011</v>
      </c>
      <c r="O279" t="s">
        <v>606</v>
      </c>
      <c r="P279" t="s">
        <v>606</v>
      </c>
      <c r="Q279">
        <v>1</v>
      </c>
      <c r="W279">
        <v>0</v>
      </c>
      <c r="X279">
        <v>792402865</v>
      </c>
      <c r="Y279">
        <v>2.9</v>
      </c>
      <c r="AA279">
        <v>0</v>
      </c>
      <c r="AB279">
        <v>7.33</v>
      </c>
      <c r="AC279">
        <v>0</v>
      </c>
      <c r="AD279">
        <v>0</v>
      </c>
      <c r="AE279">
        <v>0</v>
      </c>
      <c r="AF279">
        <v>1.2</v>
      </c>
      <c r="AG279">
        <v>0</v>
      </c>
      <c r="AH279">
        <v>0</v>
      </c>
      <c r="AI279">
        <v>1</v>
      </c>
      <c r="AJ279">
        <v>6.11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1069</v>
      </c>
      <c r="AT279">
        <v>2.3199999999999998</v>
      </c>
      <c r="AU279" t="s">
        <v>1083</v>
      </c>
      <c r="AV279">
        <v>0</v>
      </c>
      <c r="AW279">
        <v>2</v>
      </c>
      <c r="AX279">
        <v>27909427</v>
      </c>
      <c r="AY279">
        <v>1</v>
      </c>
      <c r="AZ279">
        <v>0</v>
      </c>
      <c r="BA279">
        <v>283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 ca="1">Y279*Source!I103</f>
        <v>1.7423489999999999</v>
      </c>
      <c r="CY279">
        <f>AB279</f>
        <v>7.33</v>
      </c>
      <c r="CZ279">
        <f>AF279</f>
        <v>1.2</v>
      </c>
      <c r="DA279">
        <f>AJ279</f>
        <v>6.11</v>
      </c>
      <c r="DB279">
        <f>ROUND((ROUND(AT279*CZ279,2)*1.25),2)</f>
        <v>3.48</v>
      </c>
      <c r="DC279">
        <f>ROUND((ROUND(AT279*AG279,2)*1.25),2)</f>
        <v>0</v>
      </c>
    </row>
    <row r="280" spans="1:107">
      <c r="A280">
        <f ca="1">ROW(Source!A103)</f>
        <v>103</v>
      </c>
      <c r="B280">
        <v>27906248</v>
      </c>
      <c r="C280">
        <v>27909421</v>
      </c>
      <c r="D280">
        <v>25231889</v>
      </c>
      <c r="E280">
        <v>1</v>
      </c>
      <c r="F280">
        <v>1</v>
      </c>
      <c r="G280">
        <v>1</v>
      </c>
      <c r="H280">
        <v>2</v>
      </c>
      <c r="I280" t="s">
        <v>621</v>
      </c>
      <c r="J280" t="s">
        <v>622</v>
      </c>
      <c r="K280" t="s">
        <v>623</v>
      </c>
      <c r="L280">
        <v>1368</v>
      </c>
      <c r="N280">
        <v>1011</v>
      </c>
      <c r="O280" t="s">
        <v>606</v>
      </c>
      <c r="P280" t="s">
        <v>606</v>
      </c>
      <c r="Q280">
        <v>1</v>
      </c>
      <c r="W280">
        <v>0</v>
      </c>
      <c r="X280">
        <v>1323835807</v>
      </c>
      <c r="Y280">
        <v>23.637499999999999</v>
      </c>
      <c r="AA280">
        <v>0</v>
      </c>
      <c r="AB280">
        <v>75.209999999999994</v>
      </c>
      <c r="AC280">
        <v>0</v>
      </c>
      <c r="AD280">
        <v>0</v>
      </c>
      <c r="AE280">
        <v>0</v>
      </c>
      <c r="AF280">
        <v>12.31</v>
      </c>
      <c r="AG280">
        <v>0</v>
      </c>
      <c r="AH280">
        <v>0</v>
      </c>
      <c r="AI280">
        <v>1</v>
      </c>
      <c r="AJ280">
        <v>6.11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1069</v>
      </c>
      <c r="AT280">
        <v>18.91</v>
      </c>
      <c r="AU280" t="s">
        <v>1083</v>
      </c>
      <c r="AV280">
        <v>0</v>
      </c>
      <c r="AW280">
        <v>2</v>
      </c>
      <c r="AX280">
        <v>27909428</v>
      </c>
      <c r="AY280">
        <v>1</v>
      </c>
      <c r="AZ280">
        <v>0</v>
      </c>
      <c r="BA280">
        <v>284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 ca="1">Y280*Source!I103</f>
        <v>14.201646374999999</v>
      </c>
      <c r="CY280">
        <f>AB280</f>
        <v>75.209999999999994</v>
      </c>
      <c r="CZ280">
        <f>AF280</f>
        <v>12.31</v>
      </c>
      <c r="DA280">
        <f>AJ280</f>
        <v>6.11</v>
      </c>
      <c r="DB280">
        <f>ROUND((ROUND(AT280*CZ280,2)*1.25),2)</f>
        <v>290.98</v>
      </c>
      <c r="DC280">
        <f>ROUND((ROUND(AT280*AG280,2)*1.25),2)</f>
        <v>0</v>
      </c>
    </row>
    <row r="281" spans="1:107">
      <c r="A281">
        <f ca="1">ROW(Source!A103)</f>
        <v>103</v>
      </c>
      <c r="B281">
        <v>27906248</v>
      </c>
      <c r="C281">
        <v>27909421</v>
      </c>
      <c r="D281">
        <v>25148328</v>
      </c>
      <c r="E281">
        <v>1</v>
      </c>
      <c r="F281">
        <v>1</v>
      </c>
      <c r="G281">
        <v>1</v>
      </c>
      <c r="H281">
        <v>3</v>
      </c>
      <c r="I281" t="s">
        <v>624</v>
      </c>
      <c r="J281" t="s">
        <v>625</v>
      </c>
      <c r="K281" t="s">
        <v>626</v>
      </c>
      <c r="L281">
        <v>1339</v>
      </c>
      <c r="N281">
        <v>1007</v>
      </c>
      <c r="O281" t="s">
        <v>1325</v>
      </c>
      <c r="P281" t="s">
        <v>1325</v>
      </c>
      <c r="Q281">
        <v>1</v>
      </c>
      <c r="W281">
        <v>0</v>
      </c>
      <c r="X281">
        <v>1262771840</v>
      </c>
      <c r="Y281">
        <v>1.95</v>
      </c>
      <c r="AA281">
        <v>38</v>
      </c>
      <c r="AB281">
        <v>0</v>
      </c>
      <c r="AC281">
        <v>0</v>
      </c>
      <c r="AD281">
        <v>0</v>
      </c>
      <c r="AE281">
        <v>6.22</v>
      </c>
      <c r="AF281">
        <v>0</v>
      </c>
      <c r="AG281">
        <v>0</v>
      </c>
      <c r="AH281">
        <v>0</v>
      </c>
      <c r="AI281">
        <v>6.11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1069</v>
      </c>
      <c r="AT281">
        <v>1.95</v>
      </c>
      <c r="AU281" t="s">
        <v>1069</v>
      </c>
      <c r="AV281">
        <v>0</v>
      </c>
      <c r="AW281">
        <v>2</v>
      </c>
      <c r="AX281">
        <v>27909429</v>
      </c>
      <c r="AY281">
        <v>1</v>
      </c>
      <c r="AZ281">
        <v>0</v>
      </c>
      <c r="BA281">
        <v>285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 ca="1">Y281*Source!I103</f>
        <v>1.1715795</v>
      </c>
      <c r="CY281">
        <f t="shared" ref="CY281:CY292" si="38">AA281</f>
        <v>38</v>
      </c>
      <c r="CZ281">
        <f t="shared" ref="CZ281:CZ292" si="39">AE281</f>
        <v>6.22</v>
      </c>
      <c r="DA281">
        <f t="shared" ref="DA281:DA292" si="40">AI281</f>
        <v>6.11</v>
      </c>
      <c r="DB281">
        <f t="shared" ref="DB281:DB292" si="41">ROUND(ROUND(AT281*CZ281,2),2)</f>
        <v>12.13</v>
      </c>
      <c r="DC281">
        <f t="shared" ref="DC281:DC292" si="42">ROUND(ROUND(AT281*AG281,2),2)</f>
        <v>0</v>
      </c>
    </row>
    <row r="282" spans="1:107">
      <c r="A282">
        <f ca="1">ROW(Source!A103)</f>
        <v>103</v>
      </c>
      <c r="B282">
        <v>27906248</v>
      </c>
      <c r="C282">
        <v>27909421</v>
      </c>
      <c r="D282">
        <v>25148335</v>
      </c>
      <c r="E282">
        <v>1</v>
      </c>
      <c r="F282">
        <v>1</v>
      </c>
      <c r="G282">
        <v>1</v>
      </c>
      <c r="H282">
        <v>3</v>
      </c>
      <c r="I282" t="s">
        <v>627</v>
      </c>
      <c r="J282" t="s">
        <v>628</v>
      </c>
      <c r="K282" t="s">
        <v>629</v>
      </c>
      <c r="L282">
        <v>1346</v>
      </c>
      <c r="N282">
        <v>1009</v>
      </c>
      <c r="O282" t="s">
        <v>1216</v>
      </c>
      <c r="P282" t="s">
        <v>1216</v>
      </c>
      <c r="Q282">
        <v>1</v>
      </c>
      <c r="W282">
        <v>0</v>
      </c>
      <c r="X282">
        <v>1721895514</v>
      </c>
      <c r="Y282">
        <v>0.59</v>
      </c>
      <c r="AA282">
        <v>37.21</v>
      </c>
      <c r="AB282">
        <v>0</v>
      </c>
      <c r="AC282">
        <v>0</v>
      </c>
      <c r="AD282">
        <v>0</v>
      </c>
      <c r="AE282">
        <v>6.09</v>
      </c>
      <c r="AF282">
        <v>0</v>
      </c>
      <c r="AG282">
        <v>0</v>
      </c>
      <c r="AH282">
        <v>0</v>
      </c>
      <c r="AI282">
        <v>6.11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1069</v>
      </c>
      <c r="AT282">
        <v>0.59</v>
      </c>
      <c r="AU282" t="s">
        <v>1069</v>
      </c>
      <c r="AV282">
        <v>0</v>
      </c>
      <c r="AW282">
        <v>2</v>
      </c>
      <c r="AX282">
        <v>27909430</v>
      </c>
      <c r="AY282">
        <v>1</v>
      </c>
      <c r="AZ282">
        <v>0</v>
      </c>
      <c r="BA282">
        <v>286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 ca="1">Y282*Source!I103</f>
        <v>0.35447789999999996</v>
      </c>
      <c r="CY282">
        <f t="shared" si="38"/>
        <v>37.21</v>
      </c>
      <c r="CZ282">
        <f t="shared" si="39"/>
        <v>6.09</v>
      </c>
      <c r="DA282">
        <f t="shared" si="40"/>
        <v>6.11</v>
      </c>
      <c r="DB282">
        <f t="shared" si="41"/>
        <v>3.59</v>
      </c>
      <c r="DC282">
        <f t="shared" si="42"/>
        <v>0</v>
      </c>
    </row>
    <row r="283" spans="1:107">
      <c r="A283">
        <f ca="1">ROW(Source!A103)</f>
        <v>103</v>
      </c>
      <c r="B283">
        <v>27906248</v>
      </c>
      <c r="C283">
        <v>27909421</v>
      </c>
      <c r="D283">
        <v>25151428</v>
      </c>
      <c r="E283">
        <v>1</v>
      </c>
      <c r="F283">
        <v>1</v>
      </c>
      <c r="G283">
        <v>1</v>
      </c>
      <c r="H283">
        <v>3</v>
      </c>
      <c r="I283" t="s">
        <v>630</v>
      </c>
      <c r="J283" t="s">
        <v>631</v>
      </c>
      <c r="K283" t="s">
        <v>632</v>
      </c>
      <c r="L283">
        <v>1348</v>
      </c>
      <c r="N283">
        <v>1009</v>
      </c>
      <c r="O283" t="s">
        <v>1094</v>
      </c>
      <c r="P283" t="s">
        <v>1094</v>
      </c>
      <c r="Q283">
        <v>1000</v>
      </c>
      <c r="W283">
        <v>0</v>
      </c>
      <c r="X283">
        <v>1225357214</v>
      </c>
      <c r="Y283">
        <v>1.4E-2</v>
      </c>
      <c r="AA283">
        <v>65676.39</v>
      </c>
      <c r="AB283">
        <v>0</v>
      </c>
      <c r="AC283">
        <v>0</v>
      </c>
      <c r="AD283">
        <v>0</v>
      </c>
      <c r="AE283">
        <v>10749</v>
      </c>
      <c r="AF283">
        <v>0</v>
      </c>
      <c r="AG283">
        <v>0</v>
      </c>
      <c r="AH283">
        <v>0</v>
      </c>
      <c r="AI283">
        <v>6.11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1069</v>
      </c>
      <c r="AT283">
        <v>1.4E-2</v>
      </c>
      <c r="AU283" t="s">
        <v>1069</v>
      </c>
      <c r="AV283">
        <v>0</v>
      </c>
      <c r="AW283">
        <v>2</v>
      </c>
      <c r="AX283">
        <v>27909431</v>
      </c>
      <c r="AY283">
        <v>1</v>
      </c>
      <c r="AZ283">
        <v>0</v>
      </c>
      <c r="BA283">
        <v>287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 ca="1">Y283*Source!I103</f>
        <v>8.4113399999999998E-3</v>
      </c>
      <c r="CY283">
        <f t="shared" si="38"/>
        <v>65676.39</v>
      </c>
      <c r="CZ283">
        <f t="shared" si="39"/>
        <v>10749</v>
      </c>
      <c r="DA283">
        <f t="shared" si="40"/>
        <v>6.11</v>
      </c>
      <c r="DB283">
        <f t="shared" si="41"/>
        <v>150.49</v>
      </c>
      <c r="DC283">
        <f t="shared" si="42"/>
        <v>0</v>
      </c>
    </row>
    <row r="284" spans="1:107">
      <c r="A284">
        <f ca="1">ROW(Source!A103)</f>
        <v>103</v>
      </c>
      <c r="B284">
        <v>27906248</v>
      </c>
      <c r="C284">
        <v>27909421</v>
      </c>
      <c r="D284">
        <v>25152615</v>
      </c>
      <c r="E284">
        <v>1</v>
      </c>
      <c r="F284">
        <v>1</v>
      </c>
      <c r="G284">
        <v>1</v>
      </c>
      <c r="H284">
        <v>3</v>
      </c>
      <c r="I284" t="s">
        <v>633</v>
      </c>
      <c r="J284" t="s">
        <v>634</v>
      </c>
      <c r="K284" t="s">
        <v>635</v>
      </c>
      <c r="L284">
        <v>1348</v>
      </c>
      <c r="N284">
        <v>1009</v>
      </c>
      <c r="O284" t="s">
        <v>1094</v>
      </c>
      <c r="P284" t="s">
        <v>1094</v>
      </c>
      <c r="Q284">
        <v>1000</v>
      </c>
      <c r="W284">
        <v>0</v>
      </c>
      <c r="X284">
        <v>-437906794</v>
      </c>
      <c r="Y284">
        <v>5.0000000000000001E-3</v>
      </c>
      <c r="AA284">
        <v>55234.46</v>
      </c>
      <c r="AB284">
        <v>0</v>
      </c>
      <c r="AC284">
        <v>0</v>
      </c>
      <c r="AD284">
        <v>0</v>
      </c>
      <c r="AE284">
        <v>9040.01</v>
      </c>
      <c r="AF284">
        <v>0</v>
      </c>
      <c r="AG284">
        <v>0</v>
      </c>
      <c r="AH284">
        <v>0</v>
      </c>
      <c r="AI284">
        <v>6.11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1069</v>
      </c>
      <c r="AT284">
        <v>5.0000000000000001E-3</v>
      </c>
      <c r="AU284" t="s">
        <v>1069</v>
      </c>
      <c r="AV284">
        <v>0</v>
      </c>
      <c r="AW284">
        <v>2</v>
      </c>
      <c r="AX284">
        <v>27909432</v>
      </c>
      <c r="AY284">
        <v>1</v>
      </c>
      <c r="AZ284">
        <v>0</v>
      </c>
      <c r="BA284">
        <v>288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 ca="1">Y284*Source!I103</f>
        <v>3.0040499999999999E-3</v>
      </c>
      <c r="CY284">
        <f t="shared" si="38"/>
        <v>55234.46</v>
      </c>
      <c r="CZ284">
        <f t="shared" si="39"/>
        <v>9040.01</v>
      </c>
      <c r="DA284">
        <f t="shared" si="40"/>
        <v>6.11</v>
      </c>
      <c r="DB284">
        <f t="shared" si="41"/>
        <v>45.2</v>
      </c>
      <c r="DC284">
        <f t="shared" si="42"/>
        <v>0</v>
      </c>
    </row>
    <row r="285" spans="1:107">
      <c r="A285">
        <f ca="1">ROW(Source!A103)</f>
        <v>103</v>
      </c>
      <c r="B285">
        <v>27906248</v>
      </c>
      <c r="C285">
        <v>27909421</v>
      </c>
      <c r="D285">
        <v>25152713</v>
      </c>
      <c r="E285">
        <v>1</v>
      </c>
      <c r="F285">
        <v>1</v>
      </c>
      <c r="G285">
        <v>1</v>
      </c>
      <c r="H285">
        <v>3</v>
      </c>
      <c r="I285" t="s">
        <v>159</v>
      </c>
      <c r="J285" t="s">
        <v>161</v>
      </c>
      <c r="K285" t="s">
        <v>160</v>
      </c>
      <c r="L285">
        <v>1348</v>
      </c>
      <c r="N285">
        <v>1009</v>
      </c>
      <c r="O285" t="s">
        <v>1094</v>
      </c>
      <c r="P285" t="s">
        <v>1094</v>
      </c>
      <c r="Q285">
        <v>1000</v>
      </c>
      <c r="W285">
        <v>0</v>
      </c>
      <c r="X285">
        <v>1174701286</v>
      </c>
      <c r="Y285">
        <v>1.0000000000000001E-5</v>
      </c>
      <c r="AA285">
        <v>73185.58</v>
      </c>
      <c r="AB285">
        <v>0</v>
      </c>
      <c r="AC285">
        <v>0</v>
      </c>
      <c r="AD285">
        <v>0</v>
      </c>
      <c r="AE285">
        <v>11978</v>
      </c>
      <c r="AF285">
        <v>0</v>
      </c>
      <c r="AG285">
        <v>0</v>
      </c>
      <c r="AH285">
        <v>0</v>
      </c>
      <c r="AI285">
        <v>6.11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1069</v>
      </c>
      <c r="AT285">
        <v>1.0000000000000001E-5</v>
      </c>
      <c r="AU285" t="s">
        <v>1069</v>
      </c>
      <c r="AV285">
        <v>0</v>
      </c>
      <c r="AW285">
        <v>2</v>
      </c>
      <c r="AX285">
        <v>27909433</v>
      </c>
      <c r="AY285">
        <v>1</v>
      </c>
      <c r="AZ285">
        <v>0</v>
      </c>
      <c r="BA285">
        <v>289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 ca="1">Y285*Source!I103</f>
        <v>6.0081000000000001E-6</v>
      </c>
      <c r="CY285">
        <f t="shared" si="38"/>
        <v>73185.58</v>
      </c>
      <c r="CZ285">
        <f t="shared" si="39"/>
        <v>11978</v>
      </c>
      <c r="DA285">
        <f t="shared" si="40"/>
        <v>6.11</v>
      </c>
      <c r="DB285">
        <f t="shared" si="41"/>
        <v>0.12</v>
      </c>
      <c r="DC285">
        <f t="shared" si="42"/>
        <v>0</v>
      </c>
    </row>
    <row r="286" spans="1:107">
      <c r="A286">
        <f ca="1">ROW(Source!A103)</f>
        <v>103</v>
      </c>
      <c r="B286">
        <v>27906248</v>
      </c>
      <c r="C286">
        <v>27909421</v>
      </c>
      <c r="D286">
        <v>25153693</v>
      </c>
      <c r="E286">
        <v>1</v>
      </c>
      <c r="F286">
        <v>1</v>
      </c>
      <c r="G286">
        <v>1</v>
      </c>
      <c r="H286">
        <v>3</v>
      </c>
      <c r="I286" t="s">
        <v>636</v>
      </c>
      <c r="J286" t="s">
        <v>637</v>
      </c>
      <c r="K286" t="s">
        <v>638</v>
      </c>
      <c r="L286">
        <v>1348</v>
      </c>
      <c r="N286">
        <v>1009</v>
      </c>
      <c r="O286" t="s">
        <v>1094</v>
      </c>
      <c r="P286" t="s">
        <v>1094</v>
      </c>
      <c r="Q286">
        <v>1000</v>
      </c>
      <c r="W286">
        <v>0</v>
      </c>
      <c r="X286">
        <v>-2116243625</v>
      </c>
      <c r="Y286">
        <v>1E-4</v>
      </c>
      <c r="AA286">
        <v>231569</v>
      </c>
      <c r="AB286">
        <v>0</v>
      </c>
      <c r="AC286">
        <v>0</v>
      </c>
      <c r="AD286">
        <v>0</v>
      </c>
      <c r="AE286">
        <v>37900</v>
      </c>
      <c r="AF286">
        <v>0</v>
      </c>
      <c r="AG286">
        <v>0</v>
      </c>
      <c r="AH286">
        <v>0</v>
      </c>
      <c r="AI286">
        <v>6.11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1069</v>
      </c>
      <c r="AT286">
        <v>1E-4</v>
      </c>
      <c r="AU286" t="s">
        <v>1069</v>
      </c>
      <c r="AV286">
        <v>0</v>
      </c>
      <c r="AW286">
        <v>2</v>
      </c>
      <c r="AX286">
        <v>27909434</v>
      </c>
      <c r="AY286">
        <v>1</v>
      </c>
      <c r="AZ286">
        <v>0</v>
      </c>
      <c r="BA286">
        <v>290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 ca="1">Y286*Source!I103</f>
        <v>6.0080999999999996E-5</v>
      </c>
      <c r="CY286">
        <f t="shared" si="38"/>
        <v>231569</v>
      </c>
      <c r="CZ286">
        <f t="shared" si="39"/>
        <v>37900</v>
      </c>
      <c r="DA286">
        <f t="shared" si="40"/>
        <v>6.11</v>
      </c>
      <c r="DB286">
        <f t="shared" si="41"/>
        <v>3.79</v>
      </c>
      <c r="DC286">
        <f t="shared" si="42"/>
        <v>0</v>
      </c>
    </row>
    <row r="287" spans="1:107">
      <c r="A287">
        <f ca="1">ROW(Source!A103)</f>
        <v>103</v>
      </c>
      <c r="B287">
        <v>27906248</v>
      </c>
      <c r="C287">
        <v>27909421</v>
      </c>
      <c r="D287">
        <v>25173443</v>
      </c>
      <c r="E287">
        <v>1</v>
      </c>
      <c r="F287">
        <v>1</v>
      </c>
      <c r="G287">
        <v>1</v>
      </c>
      <c r="H287">
        <v>3</v>
      </c>
      <c r="I287" t="s">
        <v>639</v>
      </c>
      <c r="J287" t="s">
        <v>640</v>
      </c>
      <c r="K287" t="s">
        <v>641</v>
      </c>
      <c r="L287">
        <v>1302</v>
      </c>
      <c r="N287">
        <v>1003</v>
      </c>
      <c r="O287" t="s">
        <v>1372</v>
      </c>
      <c r="P287" t="s">
        <v>1372</v>
      </c>
      <c r="Q287">
        <v>10</v>
      </c>
      <c r="W287">
        <v>0</v>
      </c>
      <c r="X287">
        <v>-1640127157</v>
      </c>
      <c r="Y287">
        <v>1.8700000000000001E-2</v>
      </c>
      <c r="AA287">
        <v>306.97000000000003</v>
      </c>
      <c r="AB287">
        <v>0</v>
      </c>
      <c r="AC287">
        <v>0</v>
      </c>
      <c r="AD287">
        <v>0</v>
      </c>
      <c r="AE287">
        <v>50.24</v>
      </c>
      <c r="AF287">
        <v>0</v>
      </c>
      <c r="AG287">
        <v>0</v>
      </c>
      <c r="AH287">
        <v>0</v>
      </c>
      <c r="AI287">
        <v>6.11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1069</v>
      </c>
      <c r="AT287">
        <v>1.8700000000000001E-2</v>
      </c>
      <c r="AU287" t="s">
        <v>1069</v>
      </c>
      <c r="AV287">
        <v>0</v>
      </c>
      <c r="AW287">
        <v>2</v>
      </c>
      <c r="AX287">
        <v>27909436</v>
      </c>
      <c r="AY287">
        <v>1</v>
      </c>
      <c r="AZ287">
        <v>0</v>
      </c>
      <c r="BA287">
        <v>292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 ca="1">Y287*Source!I103</f>
        <v>1.1235146999999999E-2</v>
      </c>
      <c r="CY287">
        <f t="shared" si="38"/>
        <v>306.97000000000003</v>
      </c>
      <c r="CZ287">
        <f t="shared" si="39"/>
        <v>50.24</v>
      </c>
      <c r="DA287">
        <f t="shared" si="40"/>
        <v>6.11</v>
      </c>
      <c r="DB287">
        <f t="shared" si="41"/>
        <v>0.94</v>
      </c>
      <c r="DC287">
        <f t="shared" si="42"/>
        <v>0</v>
      </c>
    </row>
    <row r="288" spans="1:107">
      <c r="A288">
        <f ca="1">ROW(Source!A103)</f>
        <v>103</v>
      </c>
      <c r="B288">
        <v>27906248</v>
      </c>
      <c r="C288">
        <v>27909421</v>
      </c>
      <c r="D288">
        <v>25173801</v>
      </c>
      <c r="E288">
        <v>1</v>
      </c>
      <c r="F288">
        <v>1</v>
      </c>
      <c r="G288">
        <v>1</v>
      </c>
      <c r="H288">
        <v>3</v>
      </c>
      <c r="I288" t="s">
        <v>642</v>
      </c>
      <c r="J288" t="s">
        <v>643</v>
      </c>
      <c r="K288" t="s">
        <v>644</v>
      </c>
      <c r="L288">
        <v>1348</v>
      </c>
      <c r="N288">
        <v>1009</v>
      </c>
      <c r="O288" t="s">
        <v>1094</v>
      </c>
      <c r="P288" t="s">
        <v>1094</v>
      </c>
      <c r="Q288">
        <v>1000</v>
      </c>
      <c r="W288">
        <v>0</v>
      </c>
      <c r="X288">
        <v>-1396314973</v>
      </c>
      <c r="Y288">
        <v>3.0000000000000001E-5</v>
      </c>
      <c r="AA288">
        <v>27221.27</v>
      </c>
      <c r="AB288">
        <v>0</v>
      </c>
      <c r="AC288">
        <v>0</v>
      </c>
      <c r="AD288">
        <v>0</v>
      </c>
      <c r="AE288">
        <v>4455.2</v>
      </c>
      <c r="AF288">
        <v>0</v>
      </c>
      <c r="AG288">
        <v>0</v>
      </c>
      <c r="AH288">
        <v>0</v>
      </c>
      <c r="AI288">
        <v>6.11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1069</v>
      </c>
      <c r="AT288">
        <v>3.0000000000000001E-5</v>
      </c>
      <c r="AU288" t="s">
        <v>1069</v>
      </c>
      <c r="AV288">
        <v>0</v>
      </c>
      <c r="AW288">
        <v>2</v>
      </c>
      <c r="AX288">
        <v>27909437</v>
      </c>
      <c r="AY288">
        <v>1</v>
      </c>
      <c r="AZ288">
        <v>0</v>
      </c>
      <c r="BA288">
        <v>293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 ca="1">Y288*Source!I103</f>
        <v>1.80243E-5</v>
      </c>
      <c r="CY288">
        <f t="shared" si="38"/>
        <v>27221.27</v>
      </c>
      <c r="CZ288">
        <f t="shared" si="39"/>
        <v>4455.2</v>
      </c>
      <c r="DA288">
        <f t="shared" si="40"/>
        <v>6.11</v>
      </c>
      <c r="DB288">
        <f t="shared" si="41"/>
        <v>0.13</v>
      </c>
      <c r="DC288">
        <f t="shared" si="42"/>
        <v>0</v>
      </c>
    </row>
    <row r="289" spans="1:107">
      <c r="A289">
        <f ca="1">ROW(Source!A103)</f>
        <v>103</v>
      </c>
      <c r="B289">
        <v>27906248</v>
      </c>
      <c r="C289">
        <v>27909421</v>
      </c>
      <c r="D289">
        <v>25174560</v>
      </c>
      <c r="E289">
        <v>1</v>
      </c>
      <c r="F289">
        <v>1</v>
      </c>
      <c r="G289">
        <v>1</v>
      </c>
      <c r="H289">
        <v>3</v>
      </c>
      <c r="I289" t="s">
        <v>645</v>
      </c>
      <c r="J289" t="s">
        <v>646</v>
      </c>
      <c r="K289" t="s">
        <v>647</v>
      </c>
      <c r="L289">
        <v>1348</v>
      </c>
      <c r="N289">
        <v>1009</v>
      </c>
      <c r="O289" t="s">
        <v>1094</v>
      </c>
      <c r="P289" t="s">
        <v>1094</v>
      </c>
      <c r="Q289">
        <v>1000</v>
      </c>
      <c r="W289">
        <v>0</v>
      </c>
      <c r="X289">
        <v>900832145</v>
      </c>
      <c r="Y289">
        <v>1.9400000000000001E-3</v>
      </c>
      <c r="AA289">
        <v>30061.200000000001</v>
      </c>
      <c r="AB289">
        <v>0</v>
      </c>
      <c r="AC289">
        <v>0</v>
      </c>
      <c r="AD289">
        <v>0</v>
      </c>
      <c r="AE289">
        <v>4920</v>
      </c>
      <c r="AF289">
        <v>0</v>
      </c>
      <c r="AG289">
        <v>0</v>
      </c>
      <c r="AH289">
        <v>0</v>
      </c>
      <c r="AI289">
        <v>6.11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1069</v>
      </c>
      <c r="AT289">
        <v>1.9400000000000001E-3</v>
      </c>
      <c r="AU289" t="s">
        <v>1069</v>
      </c>
      <c r="AV289">
        <v>0</v>
      </c>
      <c r="AW289">
        <v>2</v>
      </c>
      <c r="AX289">
        <v>27909438</v>
      </c>
      <c r="AY289">
        <v>1</v>
      </c>
      <c r="AZ289">
        <v>0</v>
      </c>
      <c r="BA289">
        <v>294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 ca="1">Y289*Source!I103</f>
        <v>1.1655713999999999E-3</v>
      </c>
      <c r="CY289">
        <f t="shared" si="38"/>
        <v>30061.200000000001</v>
      </c>
      <c r="CZ289">
        <f t="shared" si="39"/>
        <v>4920</v>
      </c>
      <c r="DA289">
        <f t="shared" si="40"/>
        <v>6.11</v>
      </c>
      <c r="DB289">
        <f t="shared" si="41"/>
        <v>9.5399999999999991</v>
      </c>
      <c r="DC289">
        <f t="shared" si="42"/>
        <v>0</v>
      </c>
    </row>
    <row r="290" spans="1:107">
      <c r="A290">
        <f ca="1">ROW(Source!A103)</f>
        <v>103</v>
      </c>
      <c r="B290">
        <v>27906248</v>
      </c>
      <c r="C290">
        <v>27909421</v>
      </c>
      <c r="D290">
        <v>25178464</v>
      </c>
      <c r="E290">
        <v>1</v>
      </c>
      <c r="F290">
        <v>1</v>
      </c>
      <c r="G290">
        <v>1</v>
      </c>
      <c r="H290">
        <v>3</v>
      </c>
      <c r="I290" t="s">
        <v>4</v>
      </c>
      <c r="J290" t="s">
        <v>5</v>
      </c>
      <c r="K290" t="s">
        <v>6</v>
      </c>
      <c r="L290">
        <v>1339</v>
      </c>
      <c r="N290">
        <v>1007</v>
      </c>
      <c r="O290" t="s">
        <v>1325</v>
      </c>
      <c r="P290" t="s">
        <v>1325</v>
      </c>
      <c r="Q290">
        <v>1</v>
      </c>
      <c r="W290">
        <v>0</v>
      </c>
      <c r="X290">
        <v>1283004816</v>
      </c>
      <c r="Y290">
        <v>1.0300000000000001E-3</v>
      </c>
      <c r="AA290">
        <v>10387</v>
      </c>
      <c r="AB290">
        <v>0</v>
      </c>
      <c r="AC290">
        <v>0</v>
      </c>
      <c r="AD290">
        <v>0</v>
      </c>
      <c r="AE290">
        <v>1700</v>
      </c>
      <c r="AF290">
        <v>0</v>
      </c>
      <c r="AG290">
        <v>0</v>
      </c>
      <c r="AH290">
        <v>0</v>
      </c>
      <c r="AI290">
        <v>6.11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1069</v>
      </c>
      <c r="AT290">
        <v>1.0300000000000001E-3</v>
      </c>
      <c r="AU290" t="s">
        <v>1069</v>
      </c>
      <c r="AV290">
        <v>0</v>
      </c>
      <c r="AW290">
        <v>2</v>
      </c>
      <c r="AX290">
        <v>27909439</v>
      </c>
      <c r="AY290">
        <v>1</v>
      </c>
      <c r="AZ290">
        <v>0</v>
      </c>
      <c r="BA290">
        <v>295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 ca="1">Y290*Source!I103</f>
        <v>6.1883430000000007E-4</v>
      </c>
      <c r="CY290">
        <f t="shared" si="38"/>
        <v>10387</v>
      </c>
      <c r="CZ290">
        <f t="shared" si="39"/>
        <v>1700</v>
      </c>
      <c r="DA290">
        <f t="shared" si="40"/>
        <v>6.11</v>
      </c>
      <c r="DB290">
        <f t="shared" si="41"/>
        <v>1.75</v>
      </c>
      <c r="DC290">
        <f t="shared" si="42"/>
        <v>0</v>
      </c>
    </row>
    <row r="291" spans="1:107">
      <c r="A291">
        <f ca="1">ROW(Source!A103)</f>
        <v>103</v>
      </c>
      <c r="B291">
        <v>27906248</v>
      </c>
      <c r="C291">
        <v>27909421</v>
      </c>
      <c r="D291">
        <v>25186091</v>
      </c>
      <c r="E291">
        <v>1</v>
      </c>
      <c r="F291">
        <v>1</v>
      </c>
      <c r="G291">
        <v>1</v>
      </c>
      <c r="H291">
        <v>3</v>
      </c>
      <c r="I291" t="s">
        <v>648</v>
      </c>
      <c r="J291" t="s">
        <v>649</v>
      </c>
      <c r="K291" t="s">
        <v>650</v>
      </c>
      <c r="L291">
        <v>1348</v>
      </c>
      <c r="N291">
        <v>1009</v>
      </c>
      <c r="O291" t="s">
        <v>1094</v>
      </c>
      <c r="P291" t="s">
        <v>1094</v>
      </c>
      <c r="Q291">
        <v>1000</v>
      </c>
      <c r="W291">
        <v>0</v>
      </c>
      <c r="X291">
        <v>-1655298345</v>
      </c>
      <c r="Y291">
        <v>3.1E-4</v>
      </c>
      <c r="AA291">
        <v>95438.2</v>
      </c>
      <c r="AB291">
        <v>0</v>
      </c>
      <c r="AC291">
        <v>0</v>
      </c>
      <c r="AD291">
        <v>0</v>
      </c>
      <c r="AE291">
        <v>15620</v>
      </c>
      <c r="AF291">
        <v>0</v>
      </c>
      <c r="AG291">
        <v>0</v>
      </c>
      <c r="AH291">
        <v>0</v>
      </c>
      <c r="AI291">
        <v>6.11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1069</v>
      </c>
      <c r="AT291">
        <v>3.1E-4</v>
      </c>
      <c r="AU291" t="s">
        <v>1069</v>
      </c>
      <c r="AV291">
        <v>0</v>
      </c>
      <c r="AW291">
        <v>2</v>
      </c>
      <c r="AX291">
        <v>27909440</v>
      </c>
      <c r="AY291">
        <v>1</v>
      </c>
      <c r="AZ291">
        <v>0</v>
      </c>
      <c r="BA291">
        <v>296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 ca="1">Y291*Source!I103</f>
        <v>1.862511E-4</v>
      </c>
      <c r="CY291">
        <f t="shared" si="38"/>
        <v>95438.2</v>
      </c>
      <c r="CZ291">
        <f t="shared" si="39"/>
        <v>15620</v>
      </c>
      <c r="DA291">
        <f t="shared" si="40"/>
        <v>6.11</v>
      </c>
      <c r="DB291">
        <f t="shared" si="41"/>
        <v>4.84</v>
      </c>
      <c r="DC291">
        <f t="shared" si="42"/>
        <v>0</v>
      </c>
    </row>
    <row r="292" spans="1:107">
      <c r="A292">
        <f ca="1">ROW(Source!A103)</f>
        <v>103</v>
      </c>
      <c r="B292">
        <v>27906248</v>
      </c>
      <c r="C292">
        <v>27909421</v>
      </c>
      <c r="D292">
        <v>25187286</v>
      </c>
      <c r="E292">
        <v>1</v>
      </c>
      <c r="F292">
        <v>1</v>
      </c>
      <c r="G292">
        <v>1</v>
      </c>
      <c r="H292">
        <v>3</v>
      </c>
      <c r="I292" t="s">
        <v>651</v>
      </c>
      <c r="J292" t="s">
        <v>652</v>
      </c>
      <c r="K292" t="s">
        <v>653</v>
      </c>
      <c r="L292">
        <v>1348</v>
      </c>
      <c r="N292">
        <v>1009</v>
      </c>
      <c r="O292" t="s">
        <v>1094</v>
      </c>
      <c r="P292" t="s">
        <v>1094</v>
      </c>
      <c r="Q292">
        <v>1000</v>
      </c>
      <c r="W292">
        <v>0</v>
      </c>
      <c r="X292">
        <v>-639604785</v>
      </c>
      <c r="Y292">
        <v>5.9999999999999995E-4</v>
      </c>
      <c r="AA292">
        <v>57556.2</v>
      </c>
      <c r="AB292">
        <v>0</v>
      </c>
      <c r="AC292">
        <v>0</v>
      </c>
      <c r="AD292">
        <v>0</v>
      </c>
      <c r="AE292">
        <v>9420</v>
      </c>
      <c r="AF292">
        <v>0</v>
      </c>
      <c r="AG292">
        <v>0</v>
      </c>
      <c r="AH292">
        <v>0</v>
      </c>
      <c r="AI292">
        <v>6.11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1069</v>
      </c>
      <c r="AT292">
        <v>5.9999999999999995E-4</v>
      </c>
      <c r="AU292" t="s">
        <v>1069</v>
      </c>
      <c r="AV292">
        <v>0</v>
      </c>
      <c r="AW292">
        <v>2</v>
      </c>
      <c r="AX292">
        <v>27909441</v>
      </c>
      <c r="AY292">
        <v>1</v>
      </c>
      <c r="AZ292">
        <v>0</v>
      </c>
      <c r="BA292">
        <v>297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 ca="1">Y292*Source!I103</f>
        <v>3.6048599999999992E-4</v>
      </c>
      <c r="CY292">
        <f t="shared" si="38"/>
        <v>57556.2</v>
      </c>
      <c r="CZ292">
        <f t="shared" si="39"/>
        <v>9420</v>
      </c>
      <c r="DA292">
        <f t="shared" si="40"/>
        <v>6.11</v>
      </c>
      <c r="DB292">
        <f t="shared" si="41"/>
        <v>5.65</v>
      </c>
      <c r="DC292">
        <f t="shared" si="42"/>
        <v>0</v>
      </c>
    </row>
    <row r="293" spans="1:107">
      <c r="A293">
        <f ca="1">ROW(Source!A104)</f>
        <v>104</v>
      </c>
      <c r="B293">
        <v>27906248</v>
      </c>
      <c r="C293">
        <v>27907110</v>
      </c>
      <c r="D293">
        <v>25418547</v>
      </c>
      <c r="E293">
        <v>1</v>
      </c>
      <c r="F293">
        <v>1</v>
      </c>
      <c r="G293">
        <v>1</v>
      </c>
      <c r="H293">
        <v>1</v>
      </c>
      <c r="I293" t="s">
        <v>776</v>
      </c>
      <c r="J293" t="s">
        <v>1069</v>
      </c>
      <c r="K293" t="s">
        <v>777</v>
      </c>
      <c r="L293">
        <v>1191</v>
      </c>
      <c r="N293">
        <v>1013</v>
      </c>
      <c r="O293" t="s">
        <v>600</v>
      </c>
      <c r="P293" t="s">
        <v>600</v>
      </c>
      <c r="Q293">
        <v>1</v>
      </c>
      <c r="W293">
        <v>0</v>
      </c>
      <c r="X293">
        <v>-784637506</v>
      </c>
      <c r="Y293">
        <v>8.831999999999999</v>
      </c>
      <c r="AA293">
        <v>0</v>
      </c>
      <c r="AB293">
        <v>0</v>
      </c>
      <c r="AC293">
        <v>0</v>
      </c>
      <c r="AD293">
        <v>53.4</v>
      </c>
      <c r="AE293">
        <v>0</v>
      </c>
      <c r="AF293">
        <v>0</v>
      </c>
      <c r="AG293">
        <v>0</v>
      </c>
      <c r="AH293">
        <v>8.74</v>
      </c>
      <c r="AI293">
        <v>1</v>
      </c>
      <c r="AJ293">
        <v>1</v>
      </c>
      <c r="AK293">
        <v>1</v>
      </c>
      <c r="AL293">
        <v>6.11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1069</v>
      </c>
      <c r="AT293">
        <v>7.68</v>
      </c>
      <c r="AU293" t="s">
        <v>1084</v>
      </c>
      <c r="AV293">
        <v>1</v>
      </c>
      <c r="AW293">
        <v>2</v>
      </c>
      <c r="AX293">
        <v>27907118</v>
      </c>
      <c r="AY293">
        <v>1</v>
      </c>
      <c r="AZ293">
        <v>0</v>
      </c>
      <c r="BA293">
        <v>298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 ca="1">Y293*Source!I104</f>
        <v>14.060543999999998</v>
      </c>
      <c r="CY293">
        <f>AD293</f>
        <v>53.4</v>
      </c>
      <c r="CZ293">
        <f>AH293</f>
        <v>8.74</v>
      </c>
      <c r="DA293">
        <f>AL293</f>
        <v>6.11</v>
      </c>
      <c r="DB293">
        <f>ROUND((ROUND(AT293*CZ293,2)*1.15),2)</f>
        <v>77.19</v>
      </c>
      <c r="DC293">
        <f>ROUND((ROUND(AT293*AG293,2)*1.15),2)</f>
        <v>0</v>
      </c>
    </row>
    <row r="294" spans="1:107">
      <c r="A294">
        <f ca="1">ROW(Source!A104)</f>
        <v>104</v>
      </c>
      <c r="B294">
        <v>27906248</v>
      </c>
      <c r="C294">
        <v>27907110</v>
      </c>
      <c r="D294">
        <v>25412928</v>
      </c>
      <c r="E294">
        <v>1</v>
      </c>
      <c r="F294">
        <v>1</v>
      </c>
      <c r="G294">
        <v>1</v>
      </c>
      <c r="H294">
        <v>1</v>
      </c>
      <c r="I294" t="s">
        <v>601</v>
      </c>
      <c r="J294" t="s">
        <v>1069</v>
      </c>
      <c r="K294" t="s">
        <v>602</v>
      </c>
      <c r="L294">
        <v>1191</v>
      </c>
      <c r="N294">
        <v>1013</v>
      </c>
      <c r="O294" t="s">
        <v>600</v>
      </c>
      <c r="P294" t="s">
        <v>600</v>
      </c>
      <c r="Q294">
        <v>1</v>
      </c>
      <c r="W294">
        <v>0</v>
      </c>
      <c r="X294">
        <v>-1417349443</v>
      </c>
      <c r="Y294">
        <v>0.12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6.11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1069</v>
      </c>
      <c r="AT294">
        <v>0.12</v>
      </c>
      <c r="AU294" t="s">
        <v>1069</v>
      </c>
      <c r="AV294">
        <v>2</v>
      </c>
      <c r="AW294">
        <v>2</v>
      </c>
      <c r="AX294">
        <v>27907119</v>
      </c>
      <c r="AY294">
        <v>1</v>
      </c>
      <c r="AZ294">
        <v>2048</v>
      </c>
      <c r="BA294">
        <v>299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 ca="1">Y294*Source!I104</f>
        <v>0.19104000000000002</v>
      </c>
      <c r="CY294">
        <f>AD294</f>
        <v>0</v>
      </c>
      <c r="CZ294">
        <f>AH294</f>
        <v>0</v>
      </c>
      <c r="DA294">
        <f>AL294</f>
        <v>1</v>
      </c>
      <c r="DB294">
        <f>ROUND(ROUND(AT294*CZ294,2),2)</f>
        <v>0</v>
      </c>
      <c r="DC294">
        <f>ROUND(ROUND(AT294*AG294,2),2)</f>
        <v>0</v>
      </c>
    </row>
    <row r="295" spans="1:107">
      <c r="A295">
        <f ca="1">ROW(Source!A104)</f>
        <v>104</v>
      </c>
      <c r="B295">
        <v>27906248</v>
      </c>
      <c r="C295">
        <v>27907110</v>
      </c>
      <c r="D295">
        <v>25230220</v>
      </c>
      <c r="E295">
        <v>1</v>
      </c>
      <c r="F295">
        <v>1</v>
      </c>
      <c r="G295">
        <v>1</v>
      </c>
      <c r="H295">
        <v>2</v>
      </c>
      <c r="I295" t="s">
        <v>612</v>
      </c>
      <c r="J295" t="s">
        <v>613</v>
      </c>
      <c r="K295" t="s">
        <v>614</v>
      </c>
      <c r="L295">
        <v>1368</v>
      </c>
      <c r="N295">
        <v>1011</v>
      </c>
      <c r="O295" t="s">
        <v>606</v>
      </c>
      <c r="P295" t="s">
        <v>606</v>
      </c>
      <c r="Q295">
        <v>1</v>
      </c>
      <c r="W295">
        <v>0</v>
      </c>
      <c r="X295">
        <v>-1718674368</v>
      </c>
      <c r="Y295">
        <v>0.05</v>
      </c>
      <c r="AA295">
        <v>0</v>
      </c>
      <c r="AB295">
        <v>684.26</v>
      </c>
      <c r="AC295">
        <v>13.5</v>
      </c>
      <c r="AD295">
        <v>0</v>
      </c>
      <c r="AE295">
        <v>0</v>
      </c>
      <c r="AF295">
        <v>111.99</v>
      </c>
      <c r="AG295">
        <v>13.5</v>
      </c>
      <c r="AH295">
        <v>0</v>
      </c>
      <c r="AI295">
        <v>1</v>
      </c>
      <c r="AJ295">
        <v>6.11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1069</v>
      </c>
      <c r="AT295">
        <v>0.04</v>
      </c>
      <c r="AU295" t="s">
        <v>1083</v>
      </c>
      <c r="AV295">
        <v>0</v>
      </c>
      <c r="AW295">
        <v>2</v>
      </c>
      <c r="AX295">
        <v>27907120</v>
      </c>
      <c r="AY295">
        <v>1</v>
      </c>
      <c r="AZ295">
        <v>0</v>
      </c>
      <c r="BA295">
        <v>300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 ca="1">Y295*Source!I104</f>
        <v>7.9600000000000004E-2</v>
      </c>
      <c r="CY295">
        <f>AB295</f>
        <v>684.26</v>
      </c>
      <c r="CZ295">
        <f>AF295</f>
        <v>111.99</v>
      </c>
      <c r="DA295">
        <f>AJ295</f>
        <v>6.11</v>
      </c>
      <c r="DB295">
        <f>ROUND((ROUND(AT295*CZ295,2)*1.25),2)</f>
        <v>5.6</v>
      </c>
      <c r="DC295">
        <f>ROUND((ROUND(AT295*AG295,2)*1.25),2)</f>
        <v>0.68</v>
      </c>
    </row>
    <row r="296" spans="1:107">
      <c r="A296">
        <f ca="1">ROW(Source!A104)</f>
        <v>104</v>
      </c>
      <c r="B296">
        <v>27906248</v>
      </c>
      <c r="C296">
        <v>27907110</v>
      </c>
      <c r="D296">
        <v>25231607</v>
      </c>
      <c r="E296">
        <v>1</v>
      </c>
      <c r="F296">
        <v>1</v>
      </c>
      <c r="G296">
        <v>1</v>
      </c>
      <c r="H296">
        <v>2</v>
      </c>
      <c r="I296" t="s">
        <v>603</v>
      </c>
      <c r="J296" t="s">
        <v>604</v>
      </c>
      <c r="K296" t="s">
        <v>605</v>
      </c>
      <c r="L296">
        <v>1368</v>
      </c>
      <c r="N296">
        <v>1011</v>
      </c>
      <c r="O296" t="s">
        <v>606</v>
      </c>
      <c r="P296" t="s">
        <v>606</v>
      </c>
      <c r="Q296">
        <v>1</v>
      </c>
      <c r="W296">
        <v>0</v>
      </c>
      <c r="X296">
        <v>1372534845</v>
      </c>
      <c r="Y296">
        <v>0.1</v>
      </c>
      <c r="AA296">
        <v>0</v>
      </c>
      <c r="AB296">
        <v>401.49</v>
      </c>
      <c r="AC296">
        <v>11.6</v>
      </c>
      <c r="AD296">
        <v>0</v>
      </c>
      <c r="AE296">
        <v>0</v>
      </c>
      <c r="AF296">
        <v>65.709999999999994</v>
      </c>
      <c r="AG296">
        <v>11.6</v>
      </c>
      <c r="AH296">
        <v>0</v>
      </c>
      <c r="AI296">
        <v>1</v>
      </c>
      <c r="AJ296">
        <v>6.11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1069</v>
      </c>
      <c r="AT296">
        <v>0.08</v>
      </c>
      <c r="AU296" t="s">
        <v>1083</v>
      </c>
      <c r="AV296">
        <v>0</v>
      </c>
      <c r="AW296">
        <v>2</v>
      </c>
      <c r="AX296">
        <v>27907121</v>
      </c>
      <c r="AY296">
        <v>1</v>
      </c>
      <c r="AZ296">
        <v>0</v>
      </c>
      <c r="BA296">
        <v>301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 ca="1">Y296*Source!I104</f>
        <v>0.15920000000000001</v>
      </c>
      <c r="CY296">
        <f>AB296</f>
        <v>401.49</v>
      </c>
      <c r="CZ296">
        <f>AF296</f>
        <v>65.709999999999994</v>
      </c>
      <c r="DA296">
        <f>AJ296</f>
        <v>6.11</v>
      </c>
      <c r="DB296">
        <f>ROUND((ROUND(AT296*CZ296,2)*1.25),2)</f>
        <v>6.58</v>
      </c>
      <c r="DC296">
        <f>ROUND((ROUND(AT296*AG296,2)*1.25),2)</f>
        <v>1.1599999999999999</v>
      </c>
    </row>
    <row r="297" spans="1:107">
      <c r="A297">
        <f ca="1">ROW(Source!A104)</f>
        <v>104</v>
      </c>
      <c r="B297">
        <v>27906248</v>
      </c>
      <c r="C297">
        <v>27907110</v>
      </c>
      <c r="D297">
        <v>25148658</v>
      </c>
      <c r="E297">
        <v>1</v>
      </c>
      <c r="F297">
        <v>1</v>
      </c>
      <c r="G297">
        <v>1</v>
      </c>
      <c r="H297">
        <v>3</v>
      </c>
      <c r="I297" t="s">
        <v>1355</v>
      </c>
      <c r="J297" t="s">
        <v>1357</v>
      </c>
      <c r="K297" t="s">
        <v>1356</v>
      </c>
      <c r="L297">
        <v>1348</v>
      </c>
      <c r="N297">
        <v>1009</v>
      </c>
      <c r="O297" t="s">
        <v>1094</v>
      </c>
      <c r="P297" t="s">
        <v>1094</v>
      </c>
      <c r="Q297">
        <v>1000</v>
      </c>
      <c r="W297">
        <v>1</v>
      </c>
      <c r="X297">
        <v>-1044631310</v>
      </c>
      <c r="Y297">
        <v>-1.4E-2</v>
      </c>
      <c r="AA297">
        <v>116701</v>
      </c>
      <c r="AB297">
        <v>0</v>
      </c>
      <c r="AC297">
        <v>0</v>
      </c>
      <c r="AD297">
        <v>0</v>
      </c>
      <c r="AE297">
        <v>19100</v>
      </c>
      <c r="AF297">
        <v>0</v>
      </c>
      <c r="AG297">
        <v>0</v>
      </c>
      <c r="AH297">
        <v>0</v>
      </c>
      <c r="AI297">
        <v>6.11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1069</v>
      </c>
      <c r="AT297">
        <v>-1.4E-2</v>
      </c>
      <c r="AU297" t="s">
        <v>1069</v>
      </c>
      <c r="AV297">
        <v>0</v>
      </c>
      <c r="AW297">
        <v>2</v>
      </c>
      <c r="AX297">
        <v>27907122</v>
      </c>
      <c r="AY297">
        <v>1</v>
      </c>
      <c r="AZ297">
        <v>6144</v>
      </c>
      <c r="BA297">
        <v>302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 ca="1">Y297*Source!I104</f>
        <v>-2.2288000000000002E-2</v>
      </c>
      <c r="CY297">
        <f>AA297</f>
        <v>116701</v>
      </c>
      <c r="CZ297">
        <f>AE297</f>
        <v>19100</v>
      </c>
      <c r="DA297">
        <f>AI297</f>
        <v>6.11</v>
      </c>
      <c r="DB297">
        <f>ROUND(ROUND(AT297*CZ297,2),2)</f>
        <v>-267.39999999999998</v>
      </c>
      <c r="DC297">
        <f>ROUND(ROUND(AT297*AG297,2),2)</f>
        <v>0</v>
      </c>
    </row>
    <row r="298" spans="1:107">
      <c r="A298">
        <f ca="1">ROW(Source!A104)</f>
        <v>104</v>
      </c>
      <c r="B298">
        <v>27906248</v>
      </c>
      <c r="C298">
        <v>27907110</v>
      </c>
      <c r="D298">
        <v>25149961</v>
      </c>
      <c r="E298">
        <v>1</v>
      </c>
      <c r="F298">
        <v>1</v>
      </c>
      <c r="G298">
        <v>1</v>
      </c>
      <c r="H298">
        <v>3</v>
      </c>
      <c r="I298" t="s">
        <v>728</v>
      </c>
      <c r="J298" t="s">
        <v>729</v>
      </c>
      <c r="K298" t="s">
        <v>730</v>
      </c>
      <c r="L298">
        <v>1339</v>
      </c>
      <c r="N298">
        <v>1007</v>
      </c>
      <c r="O298" t="s">
        <v>1325</v>
      </c>
      <c r="P298" t="s">
        <v>1325</v>
      </c>
      <c r="Q298">
        <v>1</v>
      </c>
      <c r="W298">
        <v>0</v>
      </c>
      <c r="X298">
        <v>-1660354250</v>
      </c>
      <c r="Y298">
        <v>0.28000000000000003</v>
      </c>
      <c r="AA298">
        <v>14.91</v>
      </c>
      <c r="AB298">
        <v>0</v>
      </c>
      <c r="AC298">
        <v>0</v>
      </c>
      <c r="AD298">
        <v>0</v>
      </c>
      <c r="AE298">
        <v>2.44</v>
      </c>
      <c r="AF298">
        <v>0</v>
      </c>
      <c r="AG298">
        <v>0</v>
      </c>
      <c r="AH298">
        <v>0</v>
      </c>
      <c r="AI298">
        <v>6.11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1069</v>
      </c>
      <c r="AT298">
        <v>0.28000000000000003</v>
      </c>
      <c r="AU298" t="s">
        <v>1069</v>
      </c>
      <c r="AV298">
        <v>0</v>
      </c>
      <c r="AW298">
        <v>2</v>
      </c>
      <c r="AX298">
        <v>27907123</v>
      </c>
      <c r="AY298">
        <v>1</v>
      </c>
      <c r="AZ298">
        <v>0</v>
      </c>
      <c r="BA298">
        <v>303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 ca="1">Y298*Source!I104</f>
        <v>0.44576000000000005</v>
      </c>
      <c r="CY298">
        <f>AA298</f>
        <v>14.91</v>
      </c>
      <c r="CZ298">
        <f>AE298</f>
        <v>2.44</v>
      </c>
      <c r="DA298">
        <f>AI298</f>
        <v>6.11</v>
      </c>
      <c r="DB298">
        <f>ROUND(ROUND(AT298*CZ298,2),2)</f>
        <v>0.68</v>
      </c>
      <c r="DC298">
        <f>ROUND(ROUND(AT298*AG298,2),2)</f>
        <v>0</v>
      </c>
    </row>
    <row r="299" spans="1:107">
      <c r="A299">
        <f ca="1">ROW(Source!A104)</f>
        <v>104</v>
      </c>
      <c r="B299">
        <v>27906248</v>
      </c>
      <c r="C299">
        <v>27907110</v>
      </c>
      <c r="D299">
        <v>25185715</v>
      </c>
      <c r="E299">
        <v>1</v>
      </c>
      <c r="F299">
        <v>1</v>
      </c>
      <c r="G299">
        <v>1</v>
      </c>
      <c r="H299">
        <v>3</v>
      </c>
      <c r="I299" t="s">
        <v>1351</v>
      </c>
      <c r="J299" t="s">
        <v>1353</v>
      </c>
      <c r="K299" t="s">
        <v>1352</v>
      </c>
      <c r="L299">
        <v>1346</v>
      </c>
      <c r="N299">
        <v>1009</v>
      </c>
      <c r="O299" t="s">
        <v>1216</v>
      </c>
      <c r="P299" t="s">
        <v>1216</v>
      </c>
      <c r="Q299">
        <v>1</v>
      </c>
      <c r="W299">
        <v>0</v>
      </c>
      <c r="X299">
        <v>1872365097</v>
      </c>
      <c r="Y299">
        <v>14</v>
      </c>
      <c r="AA299">
        <v>96.78</v>
      </c>
      <c r="AB299">
        <v>0</v>
      </c>
      <c r="AC299">
        <v>0</v>
      </c>
      <c r="AD299">
        <v>0</v>
      </c>
      <c r="AE299">
        <v>15.84</v>
      </c>
      <c r="AF299">
        <v>0</v>
      </c>
      <c r="AG299">
        <v>0</v>
      </c>
      <c r="AH299">
        <v>0</v>
      </c>
      <c r="AI299">
        <v>6.11</v>
      </c>
      <c r="AJ299">
        <v>1</v>
      </c>
      <c r="AK299">
        <v>1</v>
      </c>
      <c r="AL299">
        <v>1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1069</v>
      </c>
      <c r="AT299">
        <v>14</v>
      </c>
      <c r="AU299" t="s">
        <v>1069</v>
      </c>
      <c r="AV299">
        <v>0</v>
      </c>
      <c r="AW299">
        <v>1</v>
      </c>
      <c r="AX299">
        <v>-1</v>
      </c>
      <c r="AY299">
        <v>0</v>
      </c>
      <c r="AZ299">
        <v>0</v>
      </c>
      <c r="BA299" t="s">
        <v>1069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 ca="1">Y299*Source!I104</f>
        <v>22.288</v>
      </c>
      <c r="CY299">
        <f>AA299</f>
        <v>96.78</v>
      </c>
      <c r="CZ299">
        <f>AE299</f>
        <v>15.84</v>
      </c>
      <c r="DA299">
        <f>AI299</f>
        <v>6.11</v>
      </c>
      <c r="DB299">
        <f>ROUND(ROUND(AT299*CZ299,2),2)</f>
        <v>221.76</v>
      </c>
      <c r="DC299">
        <f>ROUND(ROUND(AT299*AG299,2),2)</f>
        <v>0</v>
      </c>
    </row>
    <row r="300" spans="1:107">
      <c r="A300">
        <f ca="1">ROW(Source!A107)</f>
        <v>107</v>
      </c>
      <c r="B300">
        <v>27906248</v>
      </c>
      <c r="C300">
        <v>27907126</v>
      </c>
      <c r="D300">
        <v>25414889</v>
      </c>
      <c r="E300">
        <v>1</v>
      </c>
      <c r="F300">
        <v>1</v>
      </c>
      <c r="G300">
        <v>1</v>
      </c>
      <c r="H300">
        <v>1</v>
      </c>
      <c r="I300" t="s">
        <v>7</v>
      </c>
      <c r="J300" t="s">
        <v>1069</v>
      </c>
      <c r="K300" t="s">
        <v>8</v>
      </c>
      <c r="L300">
        <v>1191</v>
      </c>
      <c r="N300">
        <v>1013</v>
      </c>
      <c r="O300" t="s">
        <v>600</v>
      </c>
      <c r="P300" t="s">
        <v>600</v>
      </c>
      <c r="Q300">
        <v>1</v>
      </c>
      <c r="W300">
        <v>0</v>
      </c>
      <c r="X300">
        <v>1850719656</v>
      </c>
      <c r="Y300">
        <v>76.589999999999989</v>
      </c>
      <c r="AA300">
        <v>0</v>
      </c>
      <c r="AB300">
        <v>0</v>
      </c>
      <c r="AC300">
        <v>0</v>
      </c>
      <c r="AD300">
        <v>50.77</v>
      </c>
      <c r="AE300">
        <v>0</v>
      </c>
      <c r="AF300">
        <v>0</v>
      </c>
      <c r="AG300">
        <v>0</v>
      </c>
      <c r="AH300">
        <v>8.31</v>
      </c>
      <c r="AI300">
        <v>1</v>
      </c>
      <c r="AJ300">
        <v>1</v>
      </c>
      <c r="AK300">
        <v>1</v>
      </c>
      <c r="AL300">
        <v>6.11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1069</v>
      </c>
      <c r="AT300">
        <v>66.599999999999994</v>
      </c>
      <c r="AU300" t="s">
        <v>1084</v>
      </c>
      <c r="AV300">
        <v>1</v>
      </c>
      <c r="AW300">
        <v>2</v>
      </c>
      <c r="AX300">
        <v>27907138</v>
      </c>
      <c r="AY300">
        <v>1</v>
      </c>
      <c r="AZ300">
        <v>0</v>
      </c>
      <c r="BA300">
        <v>304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 ca="1">Y300*Source!I107</f>
        <v>58.20839999999999</v>
      </c>
      <c r="CY300">
        <f>AD300</f>
        <v>50.77</v>
      </c>
      <c r="CZ300">
        <f>AH300</f>
        <v>8.31</v>
      </c>
      <c r="DA300">
        <f>AL300</f>
        <v>6.11</v>
      </c>
      <c r="DB300">
        <f>ROUND((ROUND(AT300*CZ300,2)*1.15),2)</f>
        <v>636.47</v>
      </c>
      <c r="DC300">
        <f>ROUND((ROUND(AT300*AG300,2)*1.15),2)</f>
        <v>0</v>
      </c>
    </row>
    <row r="301" spans="1:107">
      <c r="A301">
        <f ca="1">ROW(Source!A107)</f>
        <v>107</v>
      </c>
      <c r="B301">
        <v>27906248</v>
      </c>
      <c r="C301">
        <v>27907126</v>
      </c>
      <c r="D301">
        <v>25412928</v>
      </c>
      <c r="E301">
        <v>1</v>
      </c>
      <c r="F301">
        <v>1</v>
      </c>
      <c r="G301">
        <v>1</v>
      </c>
      <c r="H301">
        <v>1</v>
      </c>
      <c r="I301" t="s">
        <v>601</v>
      </c>
      <c r="J301" t="s">
        <v>1069</v>
      </c>
      <c r="K301" t="s">
        <v>602</v>
      </c>
      <c r="L301">
        <v>1191</v>
      </c>
      <c r="N301">
        <v>1013</v>
      </c>
      <c r="O301" t="s">
        <v>600</v>
      </c>
      <c r="P301" t="s">
        <v>600</v>
      </c>
      <c r="Q301">
        <v>1</v>
      </c>
      <c r="W301">
        <v>0</v>
      </c>
      <c r="X301">
        <v>-1417349443</v>
      </c>
      <c r="Y301">
        <v>0.69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1</v>
      </c>
      <c r="AJ301">
        <v>1</v>
      </c>
      <c r="AK301">
        <v>6.11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1069</v>
      </c>
      <c r="AT301">
        <v>0.69</v>
      </c>
      <c r="AU301" t="s">
        <v>1069</v>
      </c>
      <c r="AV301">
        <v>2</v>
      </c>
      <c r="AW301">
        <v>2</v>
      </c>
      <c r="AX301">
        <v>27907139</v>
      </c>
      <c r="AY301">
        <v>1</v>
      </c>
      <c r="AZ301">
        <v>2048</v>
      </c>
      <c r="BA301">
        <v>305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 ca="1">Y301*Source!I107</f>
        <v>0.52439999999999998</v>
      </c>
      <c r="CY301">
        <f>AD301</f>
        <v>0</v>
      </c>
      <c r="CZ301">
        <f>AH301</f>
        <v>0</v>
      </c>
      <c r="DA301">
        <f>AL301</f>
        <v>1</v>
      </c>
      <c r="DB301">
        <f>ROUND(ROUND(AT301*CZ301,2),2)</f>
        <v>0</v>
      </c>
      <c r="DC301">
        <f>ROUND(ROUND(AT301*AG301,2),2)</f>
        <v>0</v>
      </c>
    </row>
    <row r="302" spans="1:107">
      <c r="A302">
        <f ca="1">ROW(Source!A107)</f>
        <v>107</v>
      </c>
      <c r="B302">
        <v>27906248</v>
      </c>
      <c r="C302">
        <v>27907126</v>
      </c>
      <c r="D302">
        <v>25230514</v>
      </c>
      <c r="E302">
        <v>1</v>
      </c>
      <c r="F302">
        <v>1</v>
      </c>
      <c r="G302">
        <v>1</v>
      </c>
      <c r="H302">
        <v>2</v>
      </c>
      <c r="I302" t="s">
        <v>658</v>
      </c>
      <c r="J302" t="s">
        <v>659</v>
      </c>
      <c r="K302" t="s">
        <v>660</v>
      </c>
      <c r="L302">
        <v>1368</v>
      </c>
      <c r="N302">
        <v>1011</v>
      </c>
      <c r="O302" t="s">
        <v>606</v>
      </c>
      <c r="P302" t="s">
        <v>606</v>
      </c>
      <c r="Q302">
        <v>1</v>
      </c>
      <c r="W302">
        <v>0</v>
      </c>
      <c r="X302">
        <v>1188625873</v>
      </c>
      <c r="Y302">
        <v>0.35000000000000003</v>
      </c>
      <c r="AA302">
        <v>0</v>
      </c>
      <c r="AB302">
        <v>191</v>
      </c>
      <c r="AC302">
        <v>13.5</v>
      </c>
      <c r="AD302">
        <v>0</v>
      </c>
      <c r="AE302">
        <v>0</v>
      </c>
      <c r="AF302">
        <v>31.26</v>
      </c>
      <c r="AG302">
        <v>13.5</v>
      </c>
      <c r="AH302">
        <v>0</v>
      </c>
      <c r="AI302">
        <v>1</v>
      </c>
      <c r="AJ302">
        <v>6.11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1069</v>
      </c>
      <c r="AT302">
        <v>0.28000000000000003</v>
      </c>
      <c r="AU302" t="s">
        <v>1083</v>
      </c>
      <c r="AV302">
        <v>0</v>
      </c>
      <c r="AW302">
        <v>2</v>
      </c>
      <c r="AX302">
        <v>27907140</v>
      </c>
      <c r="AY302">
        <v>1</v>
      </c>
      <c r="AZ302">
        <v>0</v>
      </c>
      <c r="BA302">
        <v>306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 ca="1">Y302*Source!I107</f>
        <v>0.26600000000000001</v>
      </c>
      <c r="CY302">
        <f>AB302</f>
        <v>191</v>
      </c>
      <c r="CZ302">
        <f>AF302</f>
        <v>31.26</v>
      </c>
      <c r="DA302">
        <f>AJ302</f>
        <v>6.11</v>
      </c>
      <c r="DB302">
        <f>ROUND((ROUND(AT302*CZ302,2)*1.25),2)</f>
        <v>10.94</v>
      </c>
      <c r="DC302">
        <f>ROUND((ROUND(AT302*AG302,2)*1.25),2)</f>
        <v>4.7300000000000004</v>
      </c>
    </row>
    <row r="303" spans="1:107">
      <c r="A303">
        <f ca="1">ROW(Source!A107)</f>
        <v>107</v>
      </c>
      <c r="B303">
        <v>27906248</v>
      </c>
      <c r="C303">
        <v>27907126</v>
      </c>
      <c r="D303">
        <v>25231607</v>
      </c>
      <c r="E303">
        <v>1</v>
      </c>
      <c r="F303">
        <v>1</v>
      </c>
      <c r="G303">
        <v>1</v>
      </c>
      <c r="H303">
        <v>2</v>
      </c>
      <c r="I303" t="s">
        <v>603</v>
      </c>
      <c r="J303" t="s">
        <v>604</v>
      </c>
      <c r="K303" t="s">
        <v>605</v>
      </c>
      <c r="L303">
        <v>1368</v>
      </c>
      <c r="N303">
        <v>1011</v>
      </c>
      <c r="O303" t="s">
        <v>606</v>
      </c>
      <c r="P303" t="s">
        <v>606</v>
      </c>
      <c r="Q303">
        <v>1</v>
      </c>
      <c r="W303">
        <v>0</v>
      </c>
      <c r="X303">
        <v>1372534845</v>
      </c>
      <c r="Y303">
        <v>0.51249999999999996</v>
      </c>
      <c r="AA303">
        <v>0</v>
      </c>
      <c r="AB303">
        <v>401.49</v>
      </c>
      <c r="AC303">
        <v>11.6</v>
      </c>
      <c r="AD303">
        <v>0</v>
      </c>
      <c r="AE303">
        <v>0</v>
      </c>
      <c r="AF303">
        <v>65.709999999999994</v>
      </c>
      <c r="AG303">
        <v>11.6</v>
      </c>
      <c r="AH303">
        <v>0</v>
      </c>
      <c r="AI303">
        <v>1</v>
      </c>
      <c r="AJ303">
        <v>6.11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1069</v>
      </c>
      <c r="AT303">
        <v>0.41</v>
      </c>
      <c r="AU303" t="s">
        <v>1083</v>
      </c>
      <c r="AV303">
        <v>0</v>
      </c>
      <c r="AW303">
        <v>2</v>
      </c>
      <c r="AX303">
        <v>27907141</v>
      </c>
      <c r="AY303">
        <v>1</v>
      </c>
      <c r="AZ303">
        <v>0</v>
      </c>
      <c r="BA303">
        <v>307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 ca="1">Y303*Source!I107</f>
        <v>0.38949999999999996</v>
      </c>
      <c r="CY303">
        <f>AB303</f>
        <v>401.49</v>
      </c>
      <c r="CZ303">
        <f>AF303</f>
        <v>65.709999999999994</v>
      </c>
      <c r="DA303">
        <f>AJ303</f>
        <v>6.11</v>
      </c>
      <c r="DB303">
        <f>ROUND((ROUND(AT303*CZ303,2)*1.25),2)</f>
        <v>33.68</v>
      </c>
      <c r="DC303">
        <f>ROUND((ROUND(AT303*AG303,2)*1.25),2)</f>
        <v>5.95</v>
      </c>
    </row>
    <row r="304" spans="1:107">
      <c r="A304">
        <f ca="1">ROW(Source!A107)</f>
        <v>107</v>
      </c>
      <c r="B304">
        <v>27906248</v>
      </c>
      <c r="C304">
        <v>27907126</v>
      </c>
      <c r="D304">
        <v>25152694</v>
      </c>
      <c r="E304">
        <v>1</v>
      </c>
      <c r="F304">
        <v>1</v>
      </c>
      <c r="G304">
        <v>1</v>
      </c>
      <c r="H304">
        <v>3</v>
      </c>
      <c r="I304" t="s">
        <v>9</v>
      </c>
      <c r="J304" t="s">
        <v>10</v>
      </c>
      <c r="K304" t="s">
        <v>11</v>
      </c>
      <c r="L304">
        <v>1348</v>
      </c>
      <c r="N304">
        <v>1009</v>
      </c>
      <c r="O304" t="s">
        <v>1094</v>
      </c>
      <c r="P304" t="s">
        <v>1094</v>
      </c>
      <c r="Q304">
        <v>1000</v>
      </c>
      <c r="W304">
        <v>0</v>
      </c>
      <c r="X304">
        <v>-41639361</v>
      </c>
      <c r="Y304">
        <v>6.0000000000000001E-3</v>
      </c>
      <c r="AA304">
        <v>59348.87</v>
      </c>
      <c r="AB304">
        <v>0</v>
      </c>
      <c r="AC304">
        <v>0</v>
      </c>
      <c r="AD304">
        <v>0</v>
      </c>
      <c r="AE304">
        <v>9713.4</v>
      </c>
      <c r="AF304">
        <v>0</v>
      </c>
      <c r="AG304">
        <v>0</v>
      </c>
      <c r="AH304">
        <v>0</v>
      </c>
      <c r="AI304">
        <v>6.11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1069</v>
      </c>
      <c r="AT304">
        <v>6.0000000000000001E-3</v>
      </c>
      <c r="AU304" t="s">
        <v>1069</v>
      </c>
      <c r="AV304">
        <v>0</v>
      </c>
      <c r="AW304">
        <v>2</v>
      </c>
      <c r="AX304">
        <v>27907142</v>
      </c>
      <c r="AY304">
        <v>1</v>
      </c>
      <c r="AZ304">
        <v>0</v>
      </c>
      <c r="BA304">
        <v>308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 ca="1">Y304*Source!I107</f>
        <v>4.5599999999999998E-3</v>
      </c>
      <c r="CY304">
        <f t="shared" ref="CY304:CY310" si="43">AA304</f>
        <v>59348.87</v>
      </c>
      <c r="CZ304">
        <f t="shared" ref="CZ304:CZ310" si="44">AE304</f>
        <v>9713.4</v>
      </c>
      <c r="DA304">
        <f t="shared" ref="DA304:DA310" si="45">AI304</f>
        <v>6.11</v>
      </c>
      <c r="DB304">
        <f t="shared" ref="DB304:DB310" si="46">ROUND(ROUND(AT304*CZ304,2),2)</f>
        <v>58.28</v>
      </c>
      <c r="DC304">
        <f t="shared" ref="DC304:DC310" si="47">ROUND(ROUND(AT304*AG304,2),2)</f>
        <v>0</v>
      </c>
    </row>
    <row r="305" spans="1:107">
      <c r="A305">
        <f ca="1">ROW(Source!A107)</f>
        <v>107</v>
      </c>
      <c r="B305">
        <v>27906248</v>
      </c>
      <c r="C305">
        <v>27907126</v>
      </c>
      <c r="D305">
        <v>25154653</v>
      </c>
      <c r="E305">
        <v>1</v>
      </c>
      <c r="F305">
        <v>1</v>
      </c>
      <c r="G305">
        <v>1</v>
      </c>
      <c r="H305">
        <v>3</v>
      </c>
      <c r="I305" t="s">
        <v>12</v>
      </c>
      <c r="J305" t="s">
        <v>13</v>
      </c>
      <c r="K305" t="s">
        <v>14</v>
      </c>
      <c r="L305">
        <v>1348</v>
      </c>
      <c r="N305">
        <v>1009</v>
      </c>
      <c r="O305" t="s">
        <v>1094</v>
      </c>
      <c r="P305" t="s">
        <v>1094</v>
      </c>
      <c r="Q305">
        <v>1000</v>
      </c>
      <c r="W305">
        <v>0</v>
      </c>
      <c r="X305">
        <v>-1421715385</v>
      </c>
      <c r="Y305">
        <v>7.0000000000000007E-2</v>
      </c>
      <c r="AA305">
        <v>4460.18</v>
      </c>
      <c r="AB305">
        <v>0</v>
      </c>
      <c r="AC305">
        <v>0</v>
      </c>
      <c r="AD305">
        <v>0</v>
      </c>
      <c r="AE305">
        <v>729.98</v>
      </c>
      <c r="AF305">
        <v>0</v>
      </c>
      <c r="AG305">
        <v>0</v>
      </c>
      <c r="AH305">
        <v>0</v>
      </c>
      <c r="AI305">
        <v>6.11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1069</v>
      </c>
      <c r="AT305">
        <v>7.0000000000000007E-2</v>
      </c>
      <c r="AU305" t="s">
        <v>1069</v>
      </c>
      <c r="AV305">
        <v>0</v>
      </c>
      <c r="AW305">
        <v>2</v>
      </c>
      <c r="AX305">
        <v>27907143</v>
      </c>
      <c r="AY305">
        <v>1</v>
      </c>
      <c r="AZ305">
        <v>0</v>
      </c>
      <c r="BA305">
        <v>309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 ca="1">Y305*Source!I107</f>
        <v>5.3200000000000004E-2</v>
      </c>
      <c r="CY305">
        <f t="shared" si="43"/>
        <v>4460.18</v>
      </c>
      <c r="CZ305">
        <f t="shared" si="44"/>
        <v>729.98</v>
      </c>
      <c r="DA305">
        <f t="shared" si="45"/>
        <v>6.11</v>
      </c>
      <c r="DB305">
        <f t="shared" si="46"/>
        <v>51.1</v>
      </c>
      <c r="DC305">
        <f t="shared" si="47"/>
        <v>0</v>
      </c>
    </row>
    <row r="306" spans="1:107">
      <c r="A306">
        <f ca="1">ROW(Source!A107)</f>
        <v>107</v>
      </c>
      <c r="B306">
        <v>27906248</v>
      </c>
      <c r="C306">
        <v>27907126</v>
      </c>
      <c r="D306">
        <v>25155488</v>
      </c>
      <c r="E306">
        <v>1</v>
      </c>
      <c r="F306">
        <v>1</v>
      </c>
      <c r="G306">
        <v>1</v>
      </c>
      <c r="H306">
        <v>3</v>
      </c>
      <c r="I306" t="s">
        <v>15</v>
      </c>
      <c r="J306" t="s">
        <v>16</v>
      </c>
      <c r="K306" t="s">
        <v>17</v>
      </c>
      <c r="L306">
        <v>1339</v>
      </c>
      <c r="N306">
        <v>1007</v>
      </c>
      <c r="O306" t="s">
        <v>1325</v>
      </c>
      <c r="P306" t="s">
        <v>1325</v>
      </c>
      <c r="Q306">
        <v>1</v>
      </c>
      <c r="W306">
        <v>0</v>
      </c>
      <c r="X306">
        <v>-1813551736</v>
      </c>
      <c r="Y306">
        <v>0.03</v>
      </c>
      <c r="AA306">
        <v>3118.54</v>
      </c>
      <c r="AB306">
        <v>0</v>
      </c>
      <c r="AC306">
        <v>0</v>
      </c>
      <c r="AD306">
        <v>0</v>
      </c>
      <c r="AE306">
        <v>510.4</v>
      </c>
      <c r="AF306">
        <v>0</v>
      </c>
      <c r="AG306">
        <v>0</v>
      </c>
      <c r="AH306">
        <v>0</v>
      </c>
      <c r="AI306">
        <v>6.11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1069</v>
      </c>
      <c r="AT306">
        <v>0.03</v>
      </c>
      <c r="AU306" t="s">
        <v>1069</v>
      </c>
      <c r="AV306">
        <v>0</v>
      </c>
      <c r="AW306">
        <v>2</v>
      </c>
      <c r="AX306">
        <v>27907144</v>
      </c>
      <c r="AY306">
        <v>1</v>
      </c>
      <c r="AZ306">
        <v>0</v>
      </c>
      <c r="BA306">
        <v>310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 ca="1">Y306*Source!I107</f>
        <v>2.2800000000000001E-2</v>
      </c>
      <c r="CY306">
        <f t="shared" si="43"/>
        <v>3118.54</v>
      </c>
      <c r="CZ306">
        <f t="shared" si="44"/>
        <v>510.4</v>
      </c>
      <c r="DA306">
        <f t="shared" si="45"/>
        <v>6.11</v>
      </c>
      <c r="DB306">
        <f t="shared" si="46"/>
        <v>15.31</v>
      </c>
      <c r="DC306">
        <f t="shared" si="47"/>
        <v>0</v>
      </c>
    </row>
    <row r="307" spans="1:107">
      <c r="A307">
        <f ca="1">ROW(Source!A107)</f>
        <v>107</v>
      </c>
      <c r="B307">
        <v>27906248</v>
      </c>
      <c r="C307">
        <v>27907126</v>
      </c>
      <c r="D307">
        <v>25178466</v>
      </c>
      <c r="E307">
        <v>1</v>
      </c>
      <c r="F307">
        <v>1</v>
      </c>
      <c r="G307">
        <v>1</v>
      </c>
      <c r="H307">
        <v>3</v>
      </c>
      <c r="I307" t="s">
        <v>18</v>
      </c>
      <c r="J307" t="s">
        <v>19</v>
      </c>
      <c r="K307" t="s">
        <v>20</v>
      </c>
      <c r="L307">
        <v>1339</v>
      </c>
      <c r="N307">
        <v>1007</v>
      </c>
      <c r="O307" t="s">
        <v>1325</v>
      </c>
      <c r="P307" t="s">
        <v>1325</v>
      </c>
      <c r="Q307">
        <v>1</v>
      </c>
      <c r="W307">
        <v>0</v>
      </c>
      <c r="X307">
        <v>-395792271</v>
      </c>
      <c r="Y307">
        <v>0.52</v>
      </c>
      <c r="AA307">
        <v>7863.57</v>
      </c>
      <c r="AB307">
        <v>0</v>
      </c>
      <c r="AC307">
        <v>0</v>
      </c>
      <c r="AD307">
        <v>0</v>
      </c>
      <c r="AE307">
        <v>1287</v>
      </c>
      <c r="AF307">
        <v>0</v>
      </c>
      <c r="AG307">
        <v>0</v>
      </c>
      <c r="AH307">
        <v>0</v>
      </c>
      <c r="AI307">
        <v>6.11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1069</v>
      </c>
      <c r="AT307">
        <v>0.52</v>
      </c>
      <c r="AU307" t="s">
        <v>1069</v>
      </c>
      <c r="AV307">
        <v>0</v>
      </c>
      <c r="AW307">
        <v>2</v>
      </c>
      <c r="AX307">
        <v>27907145</v>
      </c>
      <c r="AY307">
        <v>1</v>
      </c>
      <c r="AZ307">
        <v>0</v>
      </c>
      <c r="BA307">
        <v>311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 ca="1">Y307*Source!I107</f>
        <v>0.3952</v>
      </c>
      <c r="CY307">
        <f t="shared" si="43"/>
        <v>7863.57</v>
      </c>
      <c r="CZ307">
        <f t="shared" si="44"/>
        <v>1287</v>
      </c>
      <c r="DA307">
        <f t="shared" si="45"/>
        <v>6.11</v>
      </c>
      <c r="DB307">
        <f t="shared" si="46"/>
        <v>669.24</v>
      </c>
      <c r="DC307">
        <f t="shared" si="47"/>
        <v>0</v>
      </c>
    </row>
    <row r="308" spans="1:107">
      <c r="A308">
        <f ca="1">ROW(Source!A107)</f>
        <v>107</v>
      </c>
      <c r="B308">
        <v>27906248</v>
      </c>
      <c r="C308">
        <v>27907126</v>
      </c>
      <c r="D308">
        <v>25179425</v>
      </c>
      <c r="E308">
        <v>1</v>
      </c>
      <c r="F308">
        <v>1</v>
      </c>
      <c r="G308">
        <v>1</v>
      </c>
      <c r="H308">
        <v>3</v>
      </c>
      <c r="I308" t="s">
        <v>1361</v>
      </c>
      <c r="J308" t="s">
        <v>1364</v>
      </c>
      <c r="K308" t="s">
        <v>1362</v>
      </c>
      <c r="L308">
        <v>1329</v>
      </c>
      <c r="N308">
        <v>1005</v>
      </c>
      <c r="O308" t="s">
        <v>1363</v>
      </c>
      <c r="P308" t="s">
        <v>1363</v>
      </c>
      <c r="Q308">
        <v>1000</v>
      </c>
      <c r="W308">
        <v>1</v>
      </c>
      <c r="X308">
        <v>1310136093</v>
      </c>
      <c r="Y308">
        <v>-0.105</v>
      </c>
      <c r="AA308">
        <v>34216</v>
      </c>
      <c r="AB308">
        <v>0</v>
      </c>
      <c r="AC308">
        <v>0</v>
      </c>
      <c r="AD308">
        <v>0</v>
      </c>
      <c r="AE308">
        <v>5600</v>
      </c>
      <c r="AF308">
        <v>0</v>
      </c>
      <c r="AG308">
        <v>0</v>
      </c>
      <c r="AH308">
        <v>0</v>
      </c>
      <c r="AI308">
        <v>6.11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1069</v>
      </c>
      <c r="AT308">
        <v>-0.105</v>
      </c>
      <c r="AU308" t="s">
        <v>1069</v>
      </c>
      <c r="AV308">
        <v>0</v>
      </c>
      <c r="AW308">
        <v>2</v>
      </c>
      <c r="AX308">
        <v>27907146</v>
      </c>
      <c r="AY308">
        <v>1</v>
      </c>
      <c r="AZ308">
        <v>6144</v>
      </c>
      <c r="BA308">
        <v>312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 ca="1">Y308*Source!I107</f>
        <v>-7.9799999999999996E-2</v>
      </c>
      <c r="CY308">
        <f t="shared" si="43"/>
        <v>34216</v>
      </c>
      <c r="CZ308">
        <f t="shared" si="44"/>
        <v>5600</v>
      </c>
      <c r="DA308">
        <f t="shared" si="45"/>
        <v>6.11</v>
      </c>
      <c r="DB308">
        <f t="shared" si="46"/>
        <v>-588</v>
      </c>
      <c r="DC308">
        <f t="shared" si="47"/>
        <v>0</v>
      </c>
    </row>
    <row r="309" spans="1:107">
      <c r="A309">
        <f ca="1">ROW(Source!A107)</f>
        <v>107</v>
      </c>
      <c r="B309">
        <v>27906248</v>
      </c>
      <c r="C309">
        <v>27907126</v>
      </c>
      <c r="D309">
        <v>25179678</v>
      </c>
      <c r="E309">
        <v>1</v>
      </c>
      <c r="F309">
        <v>1</v>
      </c>
      <c r="G309">
        <v>1</v>
      </c>
      <c r="H309">
        <v>3</v>
      </c>
      <c r="I309" t="s">
        <v>1327</v>
      </c>
      <c r="J309" t="s">
        <v>1329</v>
      </c>
      <c r="K309" t="s">
        <v>1328</v>
      </c>
      <c r="L309">
        <v>1339</v>
      </c>
      <c r="N309">
        <v>1007</v>
      </c>
      <c r="O309" t="s">
        <v>1325</v>
      </c>
      <c r="P309" t="s">
        <v>1325</v>
      </c>
      <c r="Q309">
        <v>1</v>
      </c>
      <c r="W309">
        <v>0</v>
      </c>
      <c r="X309">
        <v>-1503429209</v>
      </c>
      <c r="Y309">
        <v>1.802632</v>
      </c>
      <c r="AA309">
        <v>27773.37</v>
      </c>
      <c r="AB309">
        <v>0</v>
      </c>
      <c r="AC309">
        <v>0</v>
      </c>
      <c r="AD309">
        <v>0</v>
      </c>
      <c r="AE309">
        <v>4545.5600000000004</v>
      </c>
      <c r="AF309">
        <v>0</v>
      </c>
      <c r="AG309">
        <v>0</v>
      </c>
      <c r="AH309">
        <v>0</v>
      </c>
      <c r="AI309">
        <v>6.11</v>
      </c>
      <c r="AJ309">
        <v>1</v>
      </c>
      <c r="AK309">
        <v>1</v>
      </c>
      <c r="AL309">
        <v>1</v>
      </c>
      <c r="AN309">
        <v>0</v>
      </c>
      <c r="AO309">
        <v>0</v>
      </c>
      <c r="AP309">
        <v>0</v>
      </c>
      <c r="AQ309">
        <v>0</v>
      </c>
      <c r="AR309">
        <v>0</v>
      </c>
      <c r="AS309" t="s">
        <v>1069</v>
      </c>
      <c r="AT309">
        <v>1.802632</v>
      </c>
      <c r="AU309" t="s">
        <v>1069</v>
      </c>
      <c r="AV309">
        <v>0</v>
      </c>
      <c r="AW309">
        <v>1</v>
      </c>
      <c r="AX309">
        <v>-1</v>
      </c>
      <c r="AY309">
        <v>0</v>
      </c>
      <c r="AZ309">
        <v>0</v>
      </c>
      <c r="BA309" t="s">
        <v>1069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 ca="1">Y309*Source!I107</f>
        <v>1.3700003199999999</v>
      </c>
      <c r="CY309">
        <f t="shared" si="43"/>
        <v>27773.37</v>
      </c>
      <c r="CZ309">
        <f t="shared" si="44"/>
        <v>4545.5600000000004</v>
      </c>
      <c r="DA309">
        <f t="shared" si="45"/>
        <v>6.11</v>
      </c>
      <c r="DB309">
        <f t="shared" si="46"/>
        <v>8193.9699999999993</v>
      </c>
      <c r="DC309">
        <f t="shared" si="47"/>
        <v>0</v>
      </c>
    </row>
    <row r="310" spans="1:107">
      <c r="A310">
        <f ca="1">ROW(Source!A107)</f>
        <v>107</v>
      </c>
      <c r="B310">
        <v>27906248</v>
      </c>
      <c r="C310">
        <v>27907126</v>
      </c>
      <c r="D310">
        <v>25185069</v>
      </c>
      <c r="E310">
        <v>1</v>
      </c>
      <c r="F310">
        <v>1</v>
      </c>
      <c r="G310">
        <v>1</v>
      </c>
      <c r="H310">
        <v>3</v>
      </c>
      <c r="I310" t="s">
        <v>21</v>
      </c>
      <c r="J310" t="s">
        <v>22</v>
      </c>
      <c r="K310" t="s">
        <v>23</v>
      </c>
      <c r="L310">
        <v>1348</v>
      </c>
      <c r="N310">
        <v>1009</v>
      </c>
      <c r="O310" t="s">
        <v>1094</v>
      </c>
      <c r="P310" t="s">
        <v>1094</v>
      </c>
      <c r="Q310">
        <v>1000</v>
      </c>
      <c r="W310">
        <v>0</v>
      </c>
      <c r="X310">
        <v>-350008690</v>
      </c>
      <c r="Y310">
        <v>2.9999999999999997E-4</v>
      </c>
      <c r="AA310">
        <v>161915</v>
      </c>
      <c r="AB310">
        <v>0</v>
      </c>
      <c r="AC310">
        <v>0</v>
      </c>
      <c r="AD310">
        <v>0</v>
      </c>
      <c r="AE310">
        <v>26500</v>
      </c>
      <c r="AF310">
        <v>0</v>
      </c>
      <c r="AG310">
        <v>0</v>
      </c>
      <c r="AH310">
        <v>0</v>
      </c>
      <c r="AI310">
        <v>6.11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1069</v>
      </c>
      <c r="AT310">
        <v>2.9999999999999997E-4</v>
      </c>
      <c r="AU310" t="s">
        <v>1069</v>
      </c>
      <c r="AV310">
        <v>0</v>
      </c>
      <c r="AW310">
        <v>2</v>
      </c>
      <c r="AX310">
        <v>27907147</v>
      </c>
      <c r="AY310">
        <v>1</v>
      </c>
      <c r="AZ310">
        <v>0</v>
      </c>
      <c r="BA310">
        <v>313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 ca="1">Y310*Source!I107</f>
        <v>2.2799999999999999E-4</v>
      </c>
      <c r="CY310">
        <f t="shared" si="43"/>
        <v>161915</v>
      </c>
      <c r="CZ310">
        <f t="shared" si="44"/>
        <v>26500</v>
      </c>
      <c r="DA310">
        <f t="shared" si="45"/>
        <v>6.11</v>
      </c>
      <c r="DB310">
        <f t="shared" si="46"/>
        <v>7.95</v>
      </c>
      <c r="DC310">
        <f t="shared" si="47"/>
        <v>0</v>
      </c>
    </row>
    <row r="311" spans="1:107">
      <c r="A311">
        <f ca="1">ROW(Source!A110)</f>
        <v>110</v>
      </c>
      <c r="B311">
        <v>27906248</v>
      </c>
      <c r="C311">
        <v>27907150</v>
      </c>
      <c r="D311">
        <v>25413300</v>
      </c>
      <c r="E311">
        <v>1</v>
      </c>
      <c r="F311">
        <v>1</v>
      </c>
      <c r="G311">
        <v>1</v>
      </c>
      <c r="H311">
        <v>1</v>
      </c>
      <c r="I311" t="s">
        <v>610</v>
      </c>
      <c r="J311" t="s">
        <v>1069</v>
      </c>
      <c r="K311" t="s">
        <v>611</v>
      </c>
      <c r="L311">
        <v>1191</v>
      </c>
      <c r="N311">
        <v>1013</v>
      </c>
      <c r="O311" t="s">
        <v>600</v>
      </c>
      <c r="P311" t="s">
        <v>600</v>
      </c>
      <c r="Q311">
        <v>1</v>
      </c>
      <c r="W311">
        <v>0</v>
      </c>
      <c r="X311">
        <v>-400197608</v>
      </c>
      <c r="Y311">
        <v>7.7049999999999992</v>
      </c>
      <c r="AA311">
        <v>0</v>
      </c>
      <c r="AB311">
        <v>0</v>
      </c>
      <c r="AC311">
        <v>0</v>
      </c>
      <c r="AD311">
        <v>52.12</v>
      </c>
      <c r="AE311">
        <v>0</v>
      </c>
      <c r="AF311">
        <v>0</v>
      </c>
      <c r="AG311">
        <v>0</v>
      </c>
      <c r="AH311">
        <v>8.5299999999999994</v>
      </c>
      <c r="AI311">
        <v>1</v>
      </c>
      <c r="AJ311">
        <v>1</v>
      </c>
      <c r="AK311">
        <v>1</v>
      </c>
      <c r="AL311">
        <v>6.11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1069</v>
      </c>
      <c r="AT311">
        <v>6.7</v>
      </c>
      <c r="AU311" t="s">
        <v>1084</v>
      </c>
      <c r="AV311">
        <v>1</v>
      </c>
      <c r="AW311">
        <v>2</v>
      </c>
      <c r="AX311">
        <v>27907155</v>
      </c>
      <c r="AY311">
        <v>1</v>
      </c>
      <c r="AZ311">
        <v>0</v>
      </c>
      <c r="BA311">
        <v>314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 ca="1">Y311*Source!I110</f>
        <v>3.7369249999999994</v>
      </c>
      <c r="CY311">
        <f>AD311</f>
        <v>52.12</v>
      </c>
      <c r="CZ311">
        <f>AH311</f>
        <v>8.5299999999999994</v>
      </c>
      <c r="DA311">
        <f>AL311</f>
        <v>6.11</v>
      </c>
      <c r="DB311">
        <f>ROUND((ROUND(AT311*CZ311,2)*1.15),2)</f>
        <v>65.72</v>
      </c>
      <c r="DC311">
        <f>ROUND((ROUND(AT311*AG311,2)*1.15),2)</f>
        <v>0</v>
      </c>
    </row>
    <row r="312" spans="1:107">
      <c r="A312">
        <f ca="1">ROW(Source!A110)</f>
        <v>110</v>
      </c>
      <c r="B312">
        <v>27906248</v>
      </c>
      <c r="C312">
        <v>27907150</v>
      </c>
      <c r="D312">
        <v>25180399</v>
      </c>
      <c r="E312">
        <v>1</v>
      </c>
      <c r="F312">
        <v>1</v>
      </c>
      <c r="G312">
        <v>1</v>
      </c>
      <c r="H312">
        <v>3</v>
      </c>
      <c r="I312" t="s">
        <v>1370</v>
      </c>
      <c r="J312" t="s">
        <v>1373</v>
      </c>
      <c r="K312" t="s">
        <v>1371</v>
      </c>
      <c r="L312">
        <v>1302</v>
      </c>
      <c r="N312">
        <v>1003</v>
      </c>
      <c r="O312" t="s">
        <v>1372</v>
      </c>
      <c r="P312" t="s">
        <v>1372</v>
      </c>
      <c r="Q312">
        <v>10</v>
      </c>
      <c r="W312">
        <v>0</v>
      </c>
      <c r="X312">
        <v>-1799600013</v>
      </c>
      <c r="Y312">
        <v>10</v>
      </c>
      <c r="AA312">
        <v>156.41999999999999</v>
      </c>
      <c r="AB312">
        <v>0</v>
      </c>
      <c r="AC312">
        <v>0</v>
      </c>
      <c r="AD312">
        <v>0</v>
      </c>
      <c r="AE312">
        <v>25.6</v>
      </c>
      <c r="AF312">
        <v>0</v>
      </c>
      <c r="AG312">
        <v>0</v>
      </c>
      <c r="AH312">
        <v>0</v>
      </c>
      <c r="AI312">
        <v>6.11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1069</v>
      </c>
      <c r="AT312">
        <v>10</v>
      </c>
      <c r="AU312" t="s">
        <v>1069</v>
      </c>
      <c r="AV312">
        <v>0</v>
      </c>
      <c r="AW312">
        <v>1</v>
      </c>
      <c r="AX312">
        <v>-1</v>
      </c>
      <c r="AY312">
        <v>0</v>
      </c>
      <c r="AZ312">
        <v>0</v>
      </c>
      <c r="BA312" t="s">
        <v>1069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 ca="1">Y312*Source!I110</f>
        <v>4.8499999999999996</v>
      </c>
      <c r="CY312">
        <f>AA312</f>
        <v>156.41999999999999</v>
      </c>
      <c r="CZ312">
        <f>AE312</f>
        <v>25.6</v>
      </c>
      <c r="DA312">
        <f>AI312</f>
        <v>6.11</v>
      </c>
      <c r="DB312">
        <f>ROUND(ROUND(AT312*CZ312,2),2)</f>
        <v>256</v>
      </c>
      <c r="DC312">
        <f>ROUND(ROUND(AT312*AG312,2),2)</f>
        <v>0</v>
      </c>
    </row>
    <row r="313" spans="1:107">
      <c r="A313">
        <f ca="1">ROW(Source!A110)</f>
        <v>110</v>
      </c>
      <c r="B313">
        <v>27906248</v>
      </c>
      <c r="C313">
        <v>27907150</v>
      </c>
      <c r="D313">
        <v>25185138</v>
      </c>
      <c r="E313">
        <v>1</v>
      </c>
      <c r="F313">
        <v>1</v>
      </c>
      <c r="G313">
        <v>1</v>
      </c>
      <c r="H313">
        <v>3</v>
      </c>
      <c r="I313" t="s">
        <v>24</v>
      </c>
      <c r="J313" t="s">
        <v>25</v>
      </c>
      <c r="K313" t="s">
        <v>26</v>
      </c>
      <c r="L313">
        <v>1346</v>
      </c>
      <c r="N313">
        <v>1009</v>
      </c>
      <c r="O313" t="s">
        <v>1216</v>
      </c>
      <c r="P313" t="s">
        <v>1216</v>
      </c>
      <c r="Q313">
        <v>1</v>
      </c>
      <c r="W313">
        <v>0</v>
      </c>
      <c r="X313">
        <v>-1230081286</v>
      </c>
      <c r="Y313">
        <v>0.8</v>
      </c>
      <c r="AA313">
        <v>274.95</v>
      </c>
      <c r="AB313">
        <v>0</v>
      </c>
      <c r="AC313">
        <v>0</v>
      </c>
      <c r="AD313">
        <v>0</v>
      </c>
      <c r="AE313">
        <v>45</v>
      </c>
      <c r="AF313">
        <v>0</v>
      </c>
      <c r="AG313">
        <v>0</v>
      </c>
      <c r="AH313">
        <v>0</v>
      </c>
      <c r="AI313">
        <v>6.11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1069</v>
      </c>
      <c r="AT313">
        <v>0.8</v>
      </c>
      <c r="AU313" t="s">
        <v>1069</v>
      </c>
      <c r="AV313">
        <v>0</v>
      </c>
      <c r="AW313">
        <v>2</v>
      </c>
      <c r="AX313">
        <v>27907157</v>
      </c>
      <c r="AY313">
        <v>1</v>
      </c>
      <c r="AZ313">
        <v>0</v>
      </c>
      <c r="BA313">
        <v>316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 ca="1">Y313*Source!I110</f>
        <v>0.38800000000000001</v>
      </c>
      <c r="CY313">
        <f>AA313</f>
        <v>274.95</v>
      </c>
      <c r="CZ313">
        <f>AE313</f>
        <v>45</v>
      </c>
      <c r="DA313">
        <f>AI313</f>
        <v>6.11</v>
      </c>
      <c r="DB313">
        <f>ROUND(ROUND(AT313*CZ313,2),2)</f>
        <v>36</v>
      </c>
      <c r="DC313">
        <f>ROUND(ROUND(AT313*AG313,2),2)</f>
        <v>0</v>
      </c>
    </row>
    <row r="314" spans="1:107">
      <c r="A314">
        <f ca="1">ROW(Source!A112)</f>
        <v>112</v>
      </c>
      <c r="B314">
        <v>27906248</v>
      </c>
      <c r="C314">
        <v>27907159</v>
      </c>
      <c r="D314">
        <v>25418020</v>
      </c>
      <c r="E314">
        <v>1</v>
      </c>
      <c r="F314">
        <v>1</v>
      </c>
      <c r="G314">
        <v>1</v>
      </c>
      <c r="H314">
        <v>1</v>
      </c>
      <c r="I314" t="s">
        <v>27</v>
      </c>
      <c r="J314" t="s">
        <v>1069</v>
      </c>
      <c r="K314" t="s">
        <v>28</v>
      </c>
      <c r="L314">
        <v>1191</v>
      </c>
      <c r="N314">
        <v>1013</v>
      </c>
      <c r="O314" t="s">
        <v>600</v>
      </c>
      <c r="P314" t="s">
        <v>600</v>
      </c>
      <c r="Q314">
        <v>1</v>
      </c>
      <c r="W314">
        <v>0</v>
      </c>
      <c r="X314">
        <v>-200730820</v>
      </c>
      <c r="Y314">
        <v>9.0045000000000002</v>
      </c>
      <c r="AA314">
        <v>0</v>
      </c>
      <c r="AB314">
        <v>0</v>
      </c>
      <c r="AC314">
        <v>0</v>
      </c>
      <c r="AD314">
        <v>51.2</v>
      </c>
      <c r="AE314">
        <v>0</v>
      </c>
      <c r="AF314">
        <v>0</v>
      </c>
      <c r="AG314">
        <v>0</v>
      </c>
      <c r="AH314">
        <v>8.3800000000000008</v>
      </c>
      <c r="AI314">
        <v>1</v>
      </c>
      <c r="AJ314">
        <v>1</v>
      </c>
      <c r="AK314">
        <v>1</v>
      </c>
      <c r="AL314">
        <v>6.11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1069</v>
      </c>
      <c r="AT314">
        <v>7.83</v>
      </c>
      <c r="AU314" t="s">
        <v>1084</v>
      </c>
      <c r="AV314">
        <v>1</v>
      </c>
      <c r="AW314">
        <v>2</v>
      </c>
      <c r="AX314">
        <v>27907167</v>
      </c>
      <c r="AY314">
        <v>1</v>
      </c>
      <c r="AZ314">
        <v>0</v>
      </c>
      <c r="BA314">
        <v>317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 ca="1">Y314*Source!I112</f>
        <v>0.5132565</v>
      </c>
      <c r="CY314">
        <f>AD314</f>
        <v>51.2</v>
      </c>
      <c r="CZ314">
        <f>AH314</f>
        <v>8.3800000000000008</v>
      </c>
      <c r="DA314">
        <f>AL314</f>
        <v>6.11</v>
      </c>
      <c r="DB314">
        <f>ROUND((ROUND(AT314*CZ314,2)*1.15),2)</f>
        <v>75.459999999999994</v>
      </c>
      <c r="DC314">
        <f>ROUND((ROUND(AT314*AG314,2)*1.15),2)</f>
        <v>0</v>
      </c>
    </row>
    <row r="315" spans="1:107">
      <c r="A315">
        <f ca="1">ROW(Source!A112)</f>
        <v>112</v>
      </c>
      <c r="B315">
        <v>27906248</v>
      </c>
      <c r="C315">
        <v>27907159</v>
      </c>
      <c r="D315">
        <v>25412928</v>
      </c>
      <c r="E315">
        <v>1</v>
      </c>
      <c r="F315">
        <v>1</v>
      </c>
      <c r="G315">
        <v>1</v>
      </c>
      <c r="H315">
        <v>1</v>
      </c>
      <c r="I315" t="s">
        <v>601</v>
      </c>
      <c r="J315" t="s">
        <v>1069</v>
      </c>
      <c r="K315" t="s">
        <v>602</v>
      </c>
      <c r="L315">
        <v>1191</v>
      </c>
      <c r="N315">
        <v>1013</v>
      </c>
      <c r="O315" t="s">
        <v>600</v>
      </c>
      <c r="P315" t="s">
        <v>600</v>
      </c>
      <c r="Q315">
        <v>1</v>
      </c>
      <c r="W315">
        <v>0</v>
      </c>
      <c r="X315">
        <v>-1417349443</v>
      </c>
      <c r="Y315">
        <v>0.05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6.11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1069</v>
      </c>
      <c r="AT315">
        <v>0.05</v>
      </c>
      <c r="AU315" t="s">
        <v>1069</v>
      </c>
      <c r="AV315">
        <v>2</v>
      </c>
      <c r="AW315">
        <v>2</v>
      </c>
      <c r="AX315">
        <v>27907168</v>
      </c>
      <c r="AY315">
        <v>1</v>
      </c>
      <c r="AZ315">
        <v>2048</v>
      </c>
      <c r="BA315">
        <v>318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 ca="1">Y315*Source!I112</f>
        <v>2.8500000000000001E-3</v>
      </c>
      <c r="CY315">
        <f>AD315</f>
        <v>0</v>
      </c>
      <c r="CZ315">
        <f>AH315</f>
        <v>0</v>
      </c>
      <c r="DA315">
        <f>AL315</f>
        <v>1</v>
      </c>
      <c r="DB315">
        <f>ROUND(ROUND(AT315*CZ315,2),2)</f>
        <v>0</v>
      </c>
      <c r="DC315">
        <f>ROUND(ROUND(AT315*AG315,2),2)</f>
        <v>0</v>
      </c>
    </row>
    <row r="316" spans="1:107">
      <c r="A316">
        <f ca="1">ROW(Source!A112)</f>
        <v>112</v>
      </c>
      <c r="B316">
        <v>27906248</v>
      </c>
      <c r="C316">
        <v>27907159</v>
      </c>
      <c r="D316">
        <v>25230510</v>
      </c>
      <c r="E316">
        <v>1</v>
      </c>
      <c r="F316">
        <v>1</v>
      </c>
      <c r="G316">
        <v>1</v>
      </c>
      <c r="H316">
        <v>2</v>
      </c>
      <c r="I316" t="s">
        <v>29</v>
      </c>
      <c r="J316" t="s">
        <v>30</v>
      </c>
      <c r="K316" t="s">
        <v>31</v>
      </c>
      <c r="L316">
        <v>1368</v>
      </c>
      <c r="N316">
        <v>1011</v>
      </c>
      <c r="O316" t="s">
        <v>606</v>
      </c>
      <c r="P316" t="s">
        <v>606</v>
      </c>
      <c r="Q316">
        <v>1</v>
      </c>
      <c r="W316">
        <v>0</v>
      </c>
      <c r="X316">
        <v>368031958</v>
      </c>
      <c r="Y316">
        <v>1.2500000000000001E-2</v>
      </c>
      <c r="AA316">
        <v>0</v>
      </c>
      <c r="AB316">
        <v>169</v>
      </c>
      <c r="AC316">
        <v>11.6</v>
      </c>
      <c r="AD316">
        <v>0</v>
      </c>
      <c r="AE316">
        <v>0</v>
      </c>
      <c r="AF316">
        <v>27.66</v>
      </c>
      <c r="AG316">
        <v>11.6</v>
      </c>
      <c r="AH316">
        <v>0</v>
      </c>
      <c r="AI316">
        <v>1</v>
      </c>
      <c r="AJ316">
        <v>6.11</v>
      </c>
      <c r="AK316">
        <v>1</v>
      </c>
      <c r="AL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1069</v>
      </c>
      <c r="AT316">
        <v>0.01</v>
      </c>
      <c r="AU316" t="s">
        <v>1083</v>
      </c>
      <c r="AV316">
        <v>0</v>
      </c>
      <c r="AW316">
        <v>2</v>
      </c>
      <c r="AX316">
        <v>27907169</v>
      </c>
      <c r="AY316">
        <v>1</v>
      </c>
      <c r="AZ316">
        <v>0</v>
      </c>
      <c r="BA316">
        <v>319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 ca="1">Y316*Source!I112</f>
        <v>7.1250000000000003E-4</v>
      </c>
      <c r="CY316">
        <f>AB316</f>
        <v>169</v>
      </c>
      <c r="CZ316">
        <f>AF316</f>
        <v>27.66</v>
      </c>
      <c r="DA316">
        <f>AJ316</f>
        <v>6.11</v>
      </c>
      <c r="DB316">
        <f>ROUND((ROUND(AT316*CZ316,2)*1.25),2)</f>
        <v>0.35</v>
      </c>
      <c r="DC316">
        <f>ROUND((ROUND(AT316*AG316,2)*1.25),2)</f>
        <v>0.15</v>
      </c>
    </row>
    <row r="317" spans="1:107">
      <c r="A317">
        <f ca="1">ROW(Source!A112)</f>
        <v>112</v>
      </c>
      <c r="B317">
        <v>27906248</v>
      </c>
      <c r="C317">
        <v>27907159</v>
      </c>
      <c r="D317">
        <v>25231607</v>
      </c>
      <c r="E317">
        <v>1</v>
      </c>
      <c r="F317">
        <v>1</v>
      </c>
      <c r="G317">
        <v>1</v>
      </c>
      <c r="H317">
        <v>2</v>
      </c>
      <c r="I317" t="s">
        <v>603</v>
      </c>
      <c r="J317" t="s">
        <v>604</v>
      </c>
      <c r="K317" t="s">
        <v>605</v>
      </c>
      <c r="L317">
        <v>1368</v>
      </c>
      <c r="N317">
        <v>1011</v>
      </c>
      <c r="O317" t="s">
        <v>606</v>
      </c>
      <c r="P317" t="s">
        <v>606</v>
      </c>
      <c r="Q317">
        <v>1</v>
      </c>
      <c r="W317">
        <v>0</v>
      </c>
      <c r="X317">
        <v>1372534845</v>
      </c>
      <c r="Y317">
        <v>0.05</v>
      </c>
      <c r="AA317">
        <v>0</v>
      </c>
      <c r="AB317">
        <v>401.49</v>
      </c>
      <c r="AC317">
        <v>11.6</v>
      </c>
      <c r="AD317">
        <v>0</v>
      </c>
      <c r="AE317">
        <v>0</v>
      </c>
      <c r="AF317">
        <v>65.709999999999994</v>
      </c>
      <c r="AG317">
        <v>11.6</v>
      </c>
      <c r="AH317">
        <v>0</v>
      </c>
      <c r="AI317">
        <v>1</v>
      </c>
      <c r="AJ317">
        <v>6.11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1069</v>
      </c>
      <c r="AT317">
        <v>0.04</v>
      </c>
      <c r="AU317" t="s">
        <v>1083</v>
      </c>
      <c r="AV317">
        <v>0</v>
      </c>
      <c r="AW317">
        <v>2</v>
      </c>
      <c r="AX317">
        <v>27907170</v>
      </c>
      <c r="AY317">
        <v>1</v>
      </c>
      <c r="AZ317">
        <v>0</v>
      </c>
      <c r="BA317">
        <v>320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 ca="1">Y317*Source!I112</f>
        <v>2.8500000000000001E-3</v>
      </c>
      <c r="CY317">
        <f>AB317</f>
        <v>401.49</v>
      </c>
      <c r="CZ317">
        <f>AF317</f>
        <v>65.709999999999994</v>
      </c>
      <c r="DA317">
        <f>AJ317</f>
        <v>6.11</v>
      </c>
      <c r="DB317">
        <f>ROUND((ROUND(AT317*CZ317,2)*1.25),2)</f>
        <v>3.29</v>
      </c>
      <c r="DC317">
        <f>ROUND((ROUND(AT317*AG317,2)*1.25),2)</f>
        <v>0.57999999999999996</v>
      </c>
    </row>
    <row r="318" spans="1:107">
      <c r="A318">
        <f ca="1">ROW(Source!A112)</f>
        <v>112</v>
      </c>
      <c r="B318">
        <v>27906248</v>
      </c>
      <c r="C318">
        <v>27907159</v>
      </c>
      <c r="D318">
        <v>25149961</v>
      </c>
      <c r="E318">
        <v>1</v>
      </c>
      <c r="F318">
        <v>1</v>
      </c>
      <c r="G318">
        <v>1</v>
      </c>
      <c r="H318">
        <v>3</v>
      </c>
      <c r="I318" t="s">
        <v>728</v>
      </c>
      <c r="J318" t="s">
        <v>729</v>
      </c>
      <c r="K318" t="s">
        <v>730</v>
      </c>
      <c r="L318">
        <v>1339</v>
      </c>
      <c r="N318">
        <v>1007</v>
      </c>
      <c r="O318" t="s">
        <v>1325</v>
      </c>
      <c r="P318" t="s">
        <v>1325</v>
      </c>
      <c r="Q318">
        <v>1</v>
      </c>
      <c r="W318">
        <v>0</v>
      </c>
      <c r="X318">
        <v>-1660354250</v>
      </c>
      <c r="Y318">
        <v>0.01</v>
      </c>
      <c r="AA318">
        <v>14.91</v>
      </c>
      <c r="AB318">
        <v>0</v>
      </c>
      <c r="AC318">
        <v>0</v>
      </c>
      <c r="AD318">
        <v>0</v>
      </c>
      <c r="AE318">
        <v>2.44</v>
      </c>
      <c r="AF318">
        <v>0</v>
      </c>
      <c r="AG318">
        <v>0</v>
      </c>
      <c r="AH318">
        <v>0</v>
      </c>
      <c r="AI318">
        <v>6.11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1069</v>
      </c>
      <c r="AT318">
        <v>0.01</v>
      </c>
      <c r="AU318" t="s">
        <v>1069</v>
      </c>
      <c r="AV318">
        <v>0</v>
      </c>
      <c r="AW318">
        <v>2</v>
      </c>
      <c r="AX318">
        <v>27907171</v>
      </c>
      <c r="AY318">
        <v>1</v>
      </c>
      <c r="AZ318">
        <v>0</v>
      </c>
      <c r="BA318">
        <v>321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 ca="1">Y318*Source!I112</f>
        <v>5.7000000000000009E-4</v>
      </c>
      <c r="CY318">
        <f>AA318</f>
        <v>14.91</v>
      </c>
      <c r="CZ318">
        <f>AE318</f>
        <v>2.44</v>
      </c>
      <c r="DA318">
        <f>AI318</f>
        <v>6.11</v>
      </c>
      <c r="DB318">
        <f>ROUND(ROUND(AT318*CZ318,2),2)</f>
        <v>0.02</v>
      </c>
      <c r="DC318">
        <f>ROUND(ROUND(AT318*AG318,2),2)</f>
        <v>0</v>
      </c>
    </row>
    <row r="319" spans="1:107">
      <c r="A319">
        <f ca="1">ROW(Source!A112)</f>
        <v>112</v>
      </c>
      <c r="B319">
        <v>27906248</v>
      </c>
      <c r="C319">
        <v>27907159</v>
      </c>
      <c r="D319">
        <v>25153690</v>
      </c>
      <c r="E319">
        <v>1</v>
      </c>
      <c r="F319">
        <v>1</v>
      </c>
      <c r="G319">
        <v>1</v>
      </c>
      <c r="H319">
        <v>3</v>
      </c>
      <c r="I319" t="s">
        <v>739</v>
      </c>
      <c r="J319" t="s">
        <v>740</v>
      </c>
      <c r="K319" t="s">
        <v>741</v>
      </c>
      <c r="L319">
        <v>1346</v>
      </c>
      <c r="N319">
        <v>1009</v>
      </c>
      <c r="O319" t="s">
        <v>1216</v>
      </c>
      <c r="P319" t="s">
        <v>1216</v>
      </c>
      <c r="Q319">
        <v>1</v>
      </c>
      <c r="W319">
        <v>0</v>
      </c>
      <c r="X319">
        <v>813963326</v>
      </c>
      <c r="Y319">
        <v>1</v>
      </c>
      <c r="AA319">
        <v>11.12</v>
      </c>
      <c r="AB319">
        <v>0</v>
      </c>
      <c r="AC319">
        <v>0</v>
      </c>
      <c r="AD319">
        <v>0</v>
      </c>
      <c r="AE319">
        <v>1.82</v>
      </c>
      <c r="AF319">
        <v>0</v>
      </c>
      <c r="AG319">
        <v>0</v>
      </c>
      <c r="AH319">
        <v>0</v>
      </c>
      <c r="AI319">
        <v>6.11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1069</v>
      </c>
      <c r="AT319">
        <v>1</v>
      </c>
      <c r="AU319" t="s">
        <v>1069</v>
      </c>
      <c r="AV319">
        <v>0</v>
      </c>
      <c r="AW319">
        <v>2</v>
      </c>
      <c r="AX319">
        <v>27907172</v>
      </c>
      <c r="AY319">
        <v>1</v>
      </c>
      <c r="AZ319">
        <v>0</v>
      </c>
      <c r="BA319">
        <v>322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 ca="1">Y319*Source!I112</f>
        <v>5.7000000000000002E-2</v>
      </c>
      <c r="CY319">
        <f>AA319</f>
        <v>11.12</v>
      </c>
      <c r="CZ319">
        <f>AE319</f>
        <v>1.82</v>
      </c>
      <c r="DA319">
        <f>AI319</f>
        <v>6.11</v>
      </c>
      <c r="DB319">
        <f>ROUND(ROUND(AT319*CZ319,2),2)</f>
        <v>1.82</v>
      </c>
      <c r="DC319">
        <f>ROUND(ROUND(AT319*AG319,2),2)</f>
        <v>0</v>
      </c>
    </row>
    <row r="320" spans="1:107">
      <c r="A320">
        <f ca="1">ROW(Source!A112)</f>
        <v>112</v>
      </c>
      <c r="B320">
        <v>27906248</v>
      </c>
      <c r="C320">
        <v>27907159</v>
      </c>
      <c r="D320">
        <v>25185939</v>
      </c>
      <c r="E320">
        <v>1</v>
      </c>
      <c r="F320">
        <v>1</v>
      </c>
      <c r="G320">
        <v>1</v>
      </c>
      <c r="H320">
        <v>3</v>
      </c>
      <c r="I320" t="s">
        <v>1265</v>
      </c>
      <c r="J320" t="s">
        <v>1267</v>
      </c>
      <c r="K320" t="s">
        <v>1266</v>
      </c>
      <c r="L320">
        <v>1348</v>
      </c>
      <c r="N320">
        <v>1009</v>
      </c>
      <c r="O320" t="s">
        <v>1094</v>
      </c>
      <c r="P320" t="s">
        <v>1094</v>
      </c>
      <c r="Q320">
        <v>1000</v>
      </c>
      <c r="W320">
        <v>0</v>
      </c>
      <c r="X320">
        <v>960802034</v>
      </c>
      <c r="Y320">
        <v>1.2E-2</v>
      </c>
      <c r="AA320">
        <v>137381.26999999999</v>
      </c>
      <c r="AB320">
        <v>0</v>
      </c>
      <c r="AC320">
        <v>0</v>
      </c>
      <c r="AD320">
        <v>0</v>
      </c>
      <c r="AE320">
        <v>22484.66</v>
      </c>
      <c r="AF320">
        <v>0</v>
      </c>
      <c r="AG320">
        <v>0</v>
      </c>
      <c r="AH320">
        <v>0</v>
      </c>
      <c r="AI320">
        <v>6.11</v>
      </c>
      <c r="AJ320">
        <v>1</v>
      </c>
      <c r="AK320">
        <v>1</v>
      </c>
      <c r="AL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1069</v>
      </c>
      <c r="AT320">
        <v>1.2E-2</v>
      </c>
      <c r="AU320" t="s">
        <v>1069</v>
      </c>
      <c r="AV320">
        <v>0</v>
      </c>
      <c r="AW320">
        <v>1</v>
      </c>
      <c r="AX320">
        <v>-1</v>
      </c>
      <c r="AY320">
        <v>0</v>
      </c>
      <c r="AZ320">
        <v>0</v>
      </c>
      <c r="BA320" t="s">
        <v>1069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 ca="1">Y320*Source!I112</f>
        <v>6.8400000000000004E-4</v>
      </c>
      <c r="CY320">
        <f>AA320</f>
        <v>137381.26999999999</v>
      </c>
      <c r="CZ320">
        <f>AE320</f>
        <v>22484.66</v>
      </c>
      <c r="DA320">
        <f>AI320</f>
        <v>6.11</v>
      </c>
      <c r="DB320">
        <f>ROUND(ROUND(AT320*CZ320,2),2)</f>
        <v>269.82</v>
      </c>
      <c r="DC320">
        <f>ROUND(ROUND(AT320*AG320,2),2)</f>
        <v>0</v>
      </c>
    </row>
    <row r="321" spans="1:107">
      <c r="A321">
        <f ca="1">ROW(Source!A114)</f>
        <v>114</v>
      </c>
      <c r="B321">
        <v>27906248</v>
      </c>
      <c r="C321">
        <v>27909480</v>
      </c>
      <c r="D321">
        <v>25425411</v>
      </c>
      <c r="E321">
        <v>1</v>
      </c>
      <c r="F321">
        <v>1</v>
      </c>
      <c r="G321">
        <v>1</v>
      </c>
      <c r="H321">
        <v>1</v>
      </c>
      <c r="I321" t="s">
        <v>32</v>
      </c>
      <c r="J321" t="s">
        <v>1069</v>
      </c>
      <c r="K321" t="s">
        <v>33</v>
      </c>
      <c r="L321">
        <v>1191</v>
      </c>
      <c r="N321">
        <v>1013</v>
      </c>
      <c r="O321" t="s">
        <v>600</v>
      </c>
      <c r="P321" t="s">
        <v>600</v>
      </c>
      <c r="Q321">
        <v>1</v>
      </c>
      <c r="W321">
        <v>0</v>
      </c>
      <c r="X321">
        <v>-362667798</v>
      </c>
      <c r="Y321">
        <v>11.051499999999999</v>
      </c>
      <c r="AA321">
        <v>0</v>
      </c>
      <c r="AB321">
        <v>0</v>
      </c>
      <c r="AC321">
        <v>0</v>
      </c>
      <c r="AD321">
        <v>64.16</v>
      </c>
      <c r="AE321">
        <v>0</v>
      </c>
      <c r="AF321">
        <v>0</v>
      </c>
      <c r="AG321">
        <v>0</v>
      </c>
      <c r="AH321">
        <v>10.5</v>
      </c>
      <c r="AI321">
        <v>1</v>
      </c>
      <c r="AJ321">
        <v>1</v>
      </c>
      <c r="AK321">
        <v>1</v>
      </c>
      <c r="AL321">
        <v>6.11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1069</v>
      </c>
      <c r="AT321">
        <v>9.61</v>
      </c>
      <c r="AU321" t="s">
        <v>1084</v>
      </c>
      <c r="AV321">
        <v>1</v>
      </c>
      <c r="AW321">
        <v>2</v>
      </c>
      <c r="AX321">
        <v>27909481</v>
      </c>
      <c r="AY321">
        <v>1</v>
      </c>
      <c r="AZ321">
        <v>0</v>
      </c>
      <c r="BA321">
        <v>324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 ca="1">Y321*Source!I114</f>
        <v>1.1272529999999998</v>
      </c>
      <c r="CY321">
        <f>AD321</f>
        <v>64.16</v>
      </c>
      <c r="CZ321">
        <f>AH321</f>
        <v>10.5</v>
      </c>
      <c r="DA321">
        <f>AL321</f>
        <v>6.11</v>
      </c>
      <c r="DB321">
        <f>ROUND((ROUND(AT321*CZ321,2)*1.15),2)</f>
        <v>116.05</v>
      </c>
      <c r="DC321">
        <f>ROUND((ROUND(AT321*AG321,2)*1.15),2)</f>
        <v>0</v>
      </c>
    </row>
    <row r="322" spans="1:107">
      <c r="A322">
        <f ca="1">ROW(Source!A114)</f>
        <v>114</v>
      </c>
      <c r="B322">
        <v>27906248</v>
      </c>
      <c r="C322">
        <v>27909480</v>
      </c>
      <c r="D322">
        <v>25412928</v>
      </c>
      <c r="E322">
        <v>1</v>
      </c>
      <c r="F322">
        <v>1</v>
      </c>
      <c r="G322">
        <v>1</v>
      </c>
      <c r="H322">
        <v>1</v>
      </c>
      <c r="I322" t="s">
        <v>601</v>
      </c>
      <c r="J322" t="s">
        <v>1069</v>
      </c>
      <c r="K322" t="s">
        <v>602</v>
      </c>
      <c r="L322">
        <v>1191</v>
      </c>
      <c r="N322">
        <v>1013</v>
      </c>
      <c r="O322" t="s">
        <v>600</v>
      </c>
      <c r="P322" t="s">
        <v>600</v>
      </c>
      <c r="Q322">
        <v>1</v>
      </c>
      <c r="W322">
        <v>0</v>
      </c>
      <c r="X322">
        <v>-1417349443</v>
      </c>
      <c r="Y322">
        <v>0.02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6.11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1069</v>
      </c>
      <c r="AT322">
        <v>0.02</v>
      </c>
      <c r="AU322" t="s">
        <v>1069</v>
      </c>
      <c r="AV322">
        <v>2</v>
      </c>
      <c r="AW322">
        <v>2</v>
      </c>
      <c r="AX322">
        <v>27909482</v>
      </c>
      <c r="AY322">
        <v>1</v>
      </c>
      <c r="AZ322">
        <v>2048</v>
      </c>
      <c r="BA322">
        <v>325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 ca="1">Y322*Source!I114</f>
        <v>2.0399999999999997E-3</v>
      </c>
      <c r="CY322">
        <f>AD322</f>
        <v>0</v>
      </c>
      <c r="CZ322">
        <f>AH322</f>
        <v>0</v>
      </c>
      <c r="DA322">
        <f>AL322</f>
        <v>1</v>
      </c>
      <c r="DB322">
        <f>ROUND(ROUND(AT322*CZ322,2),2)</f>
        <v>0</v>
      </c>
      <c r="DC322">
        <f>ROUND(ROUND(AT322*AG322,2),2)</f>
        <v>0</v>
      </c>
    </row>
    <row r="323" spans="1:107">
      <c r="A323">
        <f ca="1">ROW(Source!A114)</f>
        <v>114</v>
      </c>
      <c r="B323">
        <v>27906248</v>
      </c>
      <c r="C323">
        <v>27909480</v>
      </c>
      <c r="D323">
        <v>25231607</v>
      </c>
      <c r="E323">
        <v>1</v>
      </c>
      <c r="F323">
        <v>1</v>
      </c>
      <c r="G323">
        <v>1</v>
      </c>
      <c r="H323">
        <v>2</v>
      </c>
      <c r="I323" t="s">
        <v>603</v>
      </c>
      <c r="J323" t="s">
        <v>604</v>
      </c>
      <c r="K323" t="s">
        <v>605</v>
      </c>
      <c r="L323">
        <v>1368</v>
      </c>
      <c r="N323">
        <v>1011</v>
      </c>
      <c r="O323" t="s">
        <v>606</v>
      </c>
      <c r="P323" t="s">
        <v>606</v>
      </c>
      <c r="Q323">
        <v>1</v>
      </c>
      <c r="W323">
        <v>0</v>
      </c>
      <c r="X323">
        <v>1372534845</v>
      </c>
      <c r="Y323">
        <v>2.5000000000000001E-2</v>
      </c>
      <c r="AA323">
        <v>0</v>
      </c>
      <c r="AB323">
        <v>401.49</v>
      </c>
      <c r="AC323">
        <v>11.6</v>
      </c>
      <c r="AD323">
        <v>0</v>
      </c>
      <c r="AE323">
        <v>0</v>
      </c>
      <c r="AF323">
        <v>65.709999999999994</v>
      </c>
      <c r="AG323">
        <v>11.6</v>
      </c>
      <c r="AH323">
        <v>0</v>
      </c>
      <c r="AI323">
        <v>1</v>
      </c>
      <c r="AJ323">
        <v>6.11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1069</v>
      </c>
      <c r="AT323">
        <v>0.02</v>
      </c>
      <c r="AU323" t="s">
        <v>1083</v>
      </c>
      <c r="AV323">
        <v>0</v>
      </c>
      <c r="AW323">
        <v>2</v>
      </c>
      <c r="AX323">
        <v>27909483</v>
      </c>
      <c r="AY323">
        <v>1</v>
      </c>
      <c r="AZ323">
        <v>0</v>
      </c>
      <c r="BA323">
        <v>326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 ca="1">Y323*Source!I114</f>
        <v>2.5500000000000002E-3</v>
      </c>
      <c r="CY323">
        <f>AB323</f>
        <v>401.49</v>
      </c>
      <c r="CZ323">
        <f>AF323</f>
        <v>65.709999999999994</v>
      </c>
      <c r="DA323">
        <f>AJ323</f>
        <v>6.11</v>
      </c>
      <c r="DB323">
        <f>ROUND((ROUND(AT323*CZ323,2)*1.25),2)</f>
        <v>1.64</v>
      </c>
      <c r="DC323">
        <f>ROUND((ROUND(AT323*AG323,2)*1.25),2)</f>
        <v>0.28999999999999998</v>
      </c>
    </row>
    <row r="324" spans="1:107">
      <c r="A324">
        <f ca="1">ROW(Source!A114)</f>
        <v>114</v>
      </c>
      <c r="B324">
        <v>27906248</v>
      </c>
      <c r="C324">
        <v>27909480</v>
      </c>
      <c r="D324">
        <v>25185757</v>
      </c>
      <c r="E324">
        <v>1</v>
      </c>
      <c r="F324">
        <v>1</v>
      </c>
      <c r="G324">
        <v>1</v>
      </c>
      <c r="H324">
        <v>3</v>
      </c>
      <c r="I324" t="s">
        <v>1384</v>
      </c>
      <c r="J324" t="s">
        <v>1386</v>
      </c>
      <c r="K324" t="s">
        <v>1385</v>
      </c>
      <c r="L324">
        <v>1296</v>
      </c>
      <c r="N324">
        <v>1002</v>
      </c>
      <c r="O324" t="s">
        <v>1220</v>
      </c>
      <c r="P324" t="s">
        <v>1220</v>
      </c>
      <c r="Q324">
        <v>1</v>
      </c>
      <c r="W324">
        <v>0</v>
      </c>
      <c r="X324">
        <v>-1949931974</v>
      </c>
      <c r="Y324">
        <v>22.5</v>
      </c>
      <c r="AA324">
        <v>601.65</v>
      </c>
      <c r="AB324">
        <v>0</v>
      </c>
      <c r="AC324">
        <v>0</v>
      </c>
      <c r="AD324">
        <v>0</v>
      </c>
      <c r="AE324">
        <v>98.47</v>
      </c>
      <c r="AF324">
        <v>0</v>
      </c>
      <c r="AG324">
        <v>0</v>
      </c>
      <c r="AH324">
        <v>0</v>
      </c>
      <c r="AI324">
        <v>6.11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1069</v>
      </c>
      <c r="AT324">
        <v>22.5</v>
      </c>
      <c r="AU324" t="s">
        <v>1069</v>
      </c>
      <c r="AV324">
        <v>0</v>
      </c>
      <c r="AW324">
        <v>1</v>
      </c>
      <c r="AX324">
        <v>-1</v>
      </c>
      <c r="AY324">
        <v>0</v>
      </c>
      <c r="AZ324">
        <v>0</v>
      </c>
      <c r="BA324" t="s">
        <v>1069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 ca="1">Y324*Source!I114</f>
        <v>2.2949999999999999</v>
      </c>
      <c r="CY324">
        <f>AA324</f>
        <v>601.65</v>
      </c>
      <c r="CZ324">
        <f>AE324</f>
        <v>98.47</v>
      </c>
      <c r="DA324">
        <f>AI324</f>
        <v>6.11</v>
      </c>
      <c r="DB324">
        <f>ROUND(ROUND(AT324*CZ324,2),2)</f>
        <v>2215.58</v>
      </c>
      <c r="DC324">
        <f>ROUND(ROUND(AT324*AG324,2),2)</f>
        <v>0</v>
      </c>
    </row>
    <row r="325" spans="1:107">
      <c r="A325">
        <f ca="1">ROW(Source!A116)</f>
        <v>116</v>
      </c>
      <c r="B325">
        <v>27906248</v>
      </c>
      <c r="C325">
        <v>27907176</v>
      </c>
      <c r="D325">
        <v>25413300</v>
      </c>
      <c r="E325">
        <v>1</v>
      </c>
      <c r="F325">
        <v>1</v>
      </c>
      <c r="G325">
        <v>1</v>
      </c>
      <c r="H325">
        <v>1</v>
      </c>
      <c r="I325" t="s">
        <v>610</v>
      </c>
      <c r="J325" t="s">
        <v>1069</v>
      </c>
      <c r="K325" t="s">
        <v>611</v>
      </c>
      <c r="L325">
        <v>1191</v>
      </c>
      <c r="N325">
        <v>1013</v>
      </c>
      <c r="O325" t="s">
        <v>600</v>
      </c>
      <c r="P325" t="s">
        <v>600</v>
      </c>
      <c r="Q325">
        <v>1</v>
      </c>
      <c r="W325">
        <v>0</v>
      </c>
      <c r="X325">
        <v>-400197608</v>
      </c>
      <c r="Y325">
        <v>53.026499999999999</v>
      </c>
      <c r="AA325">
        <v>0</v>
      </c>
      <c r="AB325">
        <v>0</v>
      </c>
      <c r="AC325">
        <v>0</v>
      </c>
      <c r="AD325">
        <v>52.12</v>
      </c>
      <c r="AE325">
        <v>0</v>
      </c>
      <c r="AF325">
        <v>0</v>
      </c>
      <c r="AG325">
        <v>0</v>
      </c>
      <c r="AH325">
        <v>8.5299999999999994</v>
      </c>
      <c r="AI325">
        <v>1</v>
      </c>
      <c r="AJ325">
        <v>1</v>
      </c>
      <c r="AK325">
        <v>1</v>
      </c>
      <c r="AL325">
        <v>6.11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1069</v>
      </c>
      <c r="AT325">
        <v>46.11</v>
      </c>
      <c r="AU325" t="s">
        <v>1084</v>
      </c>
      <c r="AV325">
        <v>1</v>
      </c>
      <c r="AW325">
        <v>2</v>
      </c>
      <c r="AX325">
        <v>27907188</v>
      </c>
      <c r="AY325">
        <v>1</v>
      </c>
      <c r="AZ325">
        <v>0</v>
      </c>
      <c r="BA325">
        <v>328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 ca="1">Y325*Source!I116</f>
        <v>38.709344999999999</v>
      </c>
      <c r="CY325">
        <f>AD325</f>
        <v>52.12</v>
      </c>
      <c r="CZ325">
        <f>AH325</f>
        <v>8.5299999999999994</v>
      </c>
      <c r="DA325">
        <f>AL325</f>
        <v>6.11</v>
      </c>
      <c r="DB325">
        <f>ROUND((ROUND(AT325*CZ325,2)*1.15),2)</f>
        <v>452.32</v>
      </c>
      <c r="DC325">
        <f>ROUND((ROUND(AT325*AG325,2)*1.15),2)</f>
        <v>0</v>
      </c>
    </row>
    <row r="326" spans="1:107">
      <c r="A326">
        <f ca="1">ROW(Source!A116)</f>
        <v>116</v>
      </c>
      <c r="B326">
        <v>27906248</v>
      </c>
      <c r="C326">
        <v>27907176</v>
      </c>
      <c r="D326">
        <v>25412928</v>
      </c>
      <c r="E326">
        <v>1</v>
      </c>
      <c r="F326">
        <v>1</v>
      </c>
      <c r="G326">
        <v>1</v>
      </c>
      <c r="H326">
        <v>1</v>
      </c>
      <c r="I326" t="s">
        <v>601</v>
      </c>
      <c r="J326" t="s">
        <v>1069</v>
      </c>
      <c r="K326" t="s">
        <v>602</v>
      </c>
      <c r="L326">
        <v>1191</v>
      </c>
      <c r="N326">
        <v>1013</v>
      </c>
      <c r="O326" t="s">
        <v>600</v>
      </c>
      <c r="P326" t="s">
        <v>600</v>
      </c>
      <c r="Q326">
        <v>1</v>
      </c>
      <c r="W326">
        <v>0</v>
      </c>
      <c r="X326">
        <v>-1417349443</v>
      </c>
      <c r="Y326">
        <v>0.04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6.11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1069</v>
      </c>
      <c r="AT326">
        <v>0.04</v>
      </c>
      <c r="AU326" t="s">
        <v>1069</v>
      </c>
      <c r="AV326">
        <v>2</v>
      </c>
      <c r="AW326">
        <v>2</v>
      </c>
      <c r="AX326">
        <v>27907189</v>
      </c>
      <c r="AY326">
        <v>1</v>
      </c>
      <c r="AZ326">
        <v>2048</v>
      </c>
      <c r="BA326">
        <v>329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 ca="1">Y326*Source!I116</f>
        <v>2.92E-2</v>
      </c>
      <c r="CY326">
        <f>AD326</f>
        <v>0</v>
      </c>
      <c r="CZ326">
        <f>AH326</f>
        <v>0</v>
      </c>
      <c r="DA326">
        <f>AL326</f>
        <v>1</v>
      </c>
      <c r="DB326">
        <f>ROUND(ROUND(AT326*CZ326,2),2)</f>
        <v>0</v>
      </c>
      <c r="DC326">
        <f>ROUND(ROUND(AT326*AG326,2),2)</f>
        <v>0</v>
      </c>
    </row>
    <row r="327" spans="1:107">
      <c r="A327">
        <f ca="1">ROW(Source!A116)</f>
        <v>116</v>
      </c>
      <c r="B327">
        <v>27906248</v>
      </c>
      <c r="C327">
        <v>27907176</v>
      </c>
      <c r="D327">
        <v>25230514</v>
      </c>
      <c r="E327">
        <v>1</v>
      </c>
      <c r="F327">
        <v>1</v>
      </c>
      <c r="G327">
        <v>1</v>
      </c>
      <c r="H327">
        <v>2</v>
      </c>
      <c r="I327" t="s">
        <v>658</v>
      </c>
      <c r="J327" t="s">
        <v>659</v>
      </c>
      <c r="K327" t="s">
        <v>660</v>
      </c>
      <c r="L327">
        <v>1368</v>
      </c>
      <c r="N327">
        <v>1011</v>
      </c>
      <c r="O327" t="s">
        <v>606</v>
      </c>
      <c r="P327" t="s">
        <v>606</v>
      </c>
      <c r="Q327">
        <v>1</v>
      </c>
      <c r="W327">
        <v>0</v>
      </c>
      <c r="X327">
        <v>1188625873</v>
      </c>
      <c r="Y327">
        <v>0.05</v>
      </c>
      <c r="AA327">
        <v>0</v>
      </c>
      <c r="AB327">
        <v>191</v>
      </c>
      <c r="AC327">
        <v>13.5</v>
      </c>
      <c r="AD327">
        <v>0</v>
      </c>
      <c r="AE327">
        <v>0</v>
      </c>
      <c r="AF327">
        <v>31.26</v>
      </c>
      <c r="AG327">
        <v>13.5</v>
      </c>
      <c r="AH327">
        <v>0</v>
      </c>
      <c r="AI327">
        <v>1</v>
      </c>
      <c r="AJ327">
        <v>6.11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1069</v>
      </c>
      <c r="AT327">
        <v>0.04</v>
      </c>
      <c r="AU327" t="s">
        <v>1083</v>
      </c>
      <c r="AV327">
        <v>0</v>
      </c>
      <c r="AW327">
        <v>2</v>
      </c>
      <c r="AX327">
        <v>27907190</v>
      </c>
      <c r="AY327">
        <v>1</v>
      </c>
      <c r="AZ327">
        <v>0</v>
      </c>
      <c r="BA327">
        <v>330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 ca="1">Y327*Source!I116</f>
        <v>3.6499999999999998E-2</v>
      </c>
      <c r="CY327">
        <f>AB327</f>
        <v>191</v>
      </c>
      <c r="CZ327">
        <f>AF327</f>
        <v>31.26</v>
      </c>
      <c r="DA327">
        <f>AJ327</f>
        <v>6.11</v>
      </c>
      <c r="DB327">
        <f>ROUND((ROUND(AT327*CZ327,2)*1.25),2)</f>
        <v>1.56</v>
      </c>
      <c r="DC327">
        <f>ROUND((ROUND(AT327*AG327,2)*1.25),2)</f>
        <v>0.68</v>
      </c>
    </row>
    <row r="328" spans="1:107">
      <c r="A328">
        <f ca="1">ROW(Source!A116)</f>
        <v>116</v>
      </c>
      <c r="B328">
        <v>27906248</v>
      </c>
      <c r="C328">
        <v>27907176</v>
      </c>
      <c r="D328">
        <v>25231607</v>
      </c>
      <c r="E328">
        <v>1</v>
      </c>
      <c r="F328">
        <v>1</v>
      </c>
      <c r="G328">
        <v>1</v>
      </c>
      <c r="H328">
        <v>2</v>
      </c>
      <c r="I328" t="s">
        <v>603</v>
      </c>
      <c r="J328" t="s">
        <v>604</v>
      </c>
      <c r="K328" t="s">
        <v>605</v>
      </c>
      <c r="L328">
        <v>1368</v>
      </c>
      <c r="N328">
        <v>1011</v>
      </c>
      <c r="O328" t="s">
        <v>606</v>
      </c>
      <c r="P328" t="s">
        <v>606</v>
      </c>
      <c r="Q328">
        <v>1</v>
      </c>
      <c r="W328">
        <v>0</v>
      </c>
      <c r="X328">
        <v>1372534845</v>
      </c>
      <c r="Y328">
        <v>5.0000000000000001E-3</v>
      </c>
      <c r="AA328">
        <v>0</v>
      </c>
      <c r="AB328">
        <v>401.49</v>
      </c>
      <c r="AC328">
        <v>11.6</v>
      </c>
      <c r="AD328">
        <v>0</v>
      </c>
      <c r="AE328">
        <v>0</v>
      </c>
      <c r="AF328">
        <v>65.709999999999994</v>
      </c>
      <c r="AG328">
        <v>11.6</v>
      </c>
      <c r="AH328">
        <v>0</v>
      </c>
      <c r="AI328">
        <v>1</v>
      </c>
      <c r="AJ328">
        <v>6.11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1069</v>
      </c>
      <c r="AT328">
        <v>4.0000000000000001E-3</v>
      </c>
      <c r="AU328" t="s">
        <v>1083</v>
      </c>
      <c r="AV328">
        <v>0</v>
      </c>
      <c r="AW328">
        <v>2</v>
      </c>
      <c r="AX328">
        <v>27907191</v>
      </c>
      <c r="AY328">
        <v>1</v>
      </c>
      <c r="AZ328">
        <v>0</v>
      </c>
      <c r="BA328">
        <v>331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 ca="1">Y328*Source!I116</f>
        <v>3.65E-3</v>
      </c>
      <c r="CY328">
        <f>AB328</f>
        <v>401.49</v>
      </c>
      <c r="CZ328">
        <f>AF328</f>
        <v>65.709999999999994</v>
      </c>
      <c r="DA328">
        <f>AJ328</f>
        <v>6.11</v>
      </c>
      <c r="DB328">
        <f>ROUND((ROUND(AT328*CZ328,2)*1.25),2)</f>
        <v>0.33</v>
      </c>
      <c r="DC328">
        <f>ROUND((ROUND(AT328*AG328,2)*1.25),2)</f>
        <v>0.06</v>
      </c>
    </row>
    <row r="329" spans="1:107">
      <c r="A329">
        <f ca="1">ROW(Source!A116)</f>
        <v>116</v>
      </c>
      <c r="B329">
        <v>27906248</v>
      </c>
      <c r="C329">
        <v>27907176</v>
      </c>
      <c r="D329">
        <v>25152784</v>
      </c>
      <c r="E329">
        <v>1</v>
      </c>
      <c r="F329">
        <v>1</v>
      </c>
      <c r="G329">
        <v>1</v>
      </c>
      <c r="H329">
        <v>3</v>
      </c>
      <c r="I329" t="s">
        <v>693</v>
      </c>
      <c r="J329" t="s">
        <v>694</v>
      </c>
      <c r="K329" t="s">
        <v>695</v>
      </c>
      <c r="L329">
        <v>1355</v>
      </c>
      <c r="N329">
        <v>1010</v>
      </c>
      <c r="O329" t="s">
        <v>185</v>
      </c>
      <c r="P329" t="s">
        <v>185</v>
      </c>
      <c r="Q329">
        <v>100</v>
      </c>
      <c r="W329">
        <v>0</v>
      </c>
      <c r="X329">
        <v>1307649985</v>
      </c>
      <c r="Y329">
        <v>2.5099999999999998</v>
      </c>
      <c r="AA329">
        <v>427.7</v>
      </c>
      <c r="AB329">
        <v>0</v>
      </c>
      <c r="AC329">
        <v>0</v>
      </c>
      <c r="AD329">
        <v>0</v>
      </c>
      <c r="AE329">
        <v>70</v>
      </c>
      <c r="AF329">
        <v>0</v>
      </c>
      <c r="AG329">
        <v>0</v>
      </c>
      <c r="AH329">
        <v>0</v>
      </c>
      <c r="AI329">
        <v>6.11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1069</v>
      </c>
      <c r="AT329">
        <v>2.5099999999999998</v>
      </c>
      <c r="AU329" t="s">
        <v>1069</v>
      </c>
      <c r="AV329">
        <v>0</v>
      </c>
      <c r="AW329">
        <v>2</v>
      </c>
      <c r="AX329">
        <v>27907192</v>
      </c>
      <c r="AY329">
        <v>1</v>
      </c>
      <c r="AZ329">
        <v>0</v>
      </c>
      <c r="BA329">
        <v>332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 ca="1">Y329*Source!I116</f>
        <v>1.8322999999999998</v>
      </c>
      <c r="CY329">
        <f t="shared" ref="CY329:CY335" si="48">AA329</f>
        <v>427.7</v>
      </c>
      <c r="CZ329">
        <f t="shared" ref="CZ329:CZ335" si="49">AE329</f>
        <v>70</v>
      </c>
      <c r="DA329">
        <f t="shared" ref="DA329:DA335" si="50">AI329</f>
        <v>6.11</v>
      </c>
      <c r="DB329">
        <f t="shared" ref="DB329:DB335" si="51">ROUND(ROUND(AT329*CZ329,2),2)</f>
        <v>175.7</v>
      </c>
      <c r="DC329">
        <f t="shared" ref="DC329:DC335" si="52">ROUND(ROUND(AT329*AG329,2),2)</f>
        <v>0</v>
      </c>
    </row>
    <row r="330" spans="1:107">
      <c r="A330">
        <f ca="1">ROW(Source!A116)</f>
        <v>116</v>
      </c>
      <c r="B330">
        <v>27906248</v>
      </c>
      <c r="C330">
        <v>27907176</v>
      </c>
      <c r="D330">
        <v>25152829</v>
      </c>
      <c r="E330">
        <v>1</v>
      </c>
      <c r="F330">
        <v>1</v>
      </c>
      <c r="G330">
        <v>1</v>
      </c>
      <c r="H330">
        <v>3</v>
      </c>
      <c r="I330" t="s">
        <v>696</v>
      </c>
      <c r="J330" t="s">
        <v>697</v>
      </c>
      <c r="K330" t="s">
        <v>698</v>
      </c>
      <c r="L330">
        <v>1355</v>
      </c>
      <c r="N330">
        <v>1010</v>
      </c>
      <c r="O330" t="s">
        <v>185</v>
      </c>
      <c r="P330" t="s">
        <v>185</v>
      </c>
      <c r="Q330">
        <v>100</v>
      </c>
      <c r="W330">
        <v>0</v>
      </c>
      <c r="X330">
        <v>1135215184</v>
      </c>
      <c r="Y330">
        <v>1.51</v>
      </c>
      <c r="AA330">
        <v>48.88</v>
      </c>
      <c r="AB330">
        <v>0</v>
      </c>
      <c r="AC330">
        <v>0</v>
      </c>
      <c r="AD330">
        <v>0</v>
      </c>
      <c r="AE330">
        <v>8</v>
      </c>
      <c r="AF330">
        <v>0</v>
      </c>
      <c r="AG330">
        <v>0</v>
      </c>
      <c r="AH330">
        <v>0</v>
      </c>
      <c r="AI330">
        <v>6.11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1069</v>
      </c>
      <c r="AT330">
        <v>1.51</v>
      </c>
      <c r="AU330" t="s">
        <v>1069</v>
      </c>
      <c r="AV330">
        <v>0</v>
      </c>
      <c r="AW330">
        <v>2</v>
      </c>
      <c r="AX330">
        <v>27907193</v>
      </c>
      <c r="AY330">
        <v>1</v>
      </c>
      <c r="AZ330">
        <v>0</v>
      </c>
      <c r="BA330">
        <v>333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 ca="1">Y330*Source!I116</f>
        <v>1.1023000000000001</v>
      </c>
      <c r="CY330">
        <f t="shared" si="48"/>
        <v>48.88</v>
      </c>
      <c r="CZ330">
        <f t="shared" si="49"/>
        <v>8</v>
      </c>
      <c r="DA330">
        <f t="shared" si="50"/>
        <v>6.11</v>
      </c>
      <c r="DB330">
        <f t="shared" si="51"/>
        <v>12.08</v>
      </c>
      <c r="DC330">
        <f t="shared" si="52"/>
        <v>0</v>
      </c>
    </row>
    <row r="331" spans="1:107">
      <c r="A331">
        <f ca="1">ROW(Source!A116)</f>
        <v>116</v>
      </c>
      <c r="B331">
        <v>27906248</v>
      </c>
      <c r="C331">
        <v>27907176</v>
      </c>
      <c r="D331">
        <v>25153057</v>
      </c>
      <c r="E331">
        <v>1</v>
      </c>
      <c r="F331">
        <v>1</v>
      </c>
      <c r="G331">
        <v>1</v>
      </c>
      <c r="H331">
        <v>3</v>
      </c>
      <c r="I331" t="s">
        <v>699</v>
      </c>
      <c r="J331" t="s">
        <v>700</v>
      </c>
      <c r="K331" t="s">
        <v>701</v>
      </c>
      <c r="L331">
        <v>1355</v>
      </c>
      <c r="N331">
        <v>1010</v>
      </c>
      <c r="O331" t="s">
        <v>185</v>
      </c>
      <c r="P331" t="s">
        <v>185</v>
      </c>
      <c r="Q331">
        <v>100</v>
      </c>
      <c r="W331">
        <v>0</v>
      </c>
      <c r="X331">
        <v>-144904215</v>
      </c>
      <c r="Y331">
        <v>5.0199999999999996</v>
      </c>
      <c r="AA331">
        <v>12.22</v>
      </c>
      <c r="AB331">
        <v>0</v>
      </c>
      <c r="AC331">
        <v>0</v>
      </c>
      <c r="AD331">
        <v>0</v>
      </c>
      <c r="AE331">
        <v>2</v>
      </c>
      <c r="AF331">
        <v>0</v>
      </c>
      <c r="AG331">
        <v>0</v>
      </c>
      <c r="AH331">
        <v>0</v>
      </c>
      <c r="AI331">
        <v>6.11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1069</v>
      </c>
      <c r="AT331">
        <v>5.0199999999999996</v>
      </c>
      <c r="AU331" t="s">
        <v>1069</v>
      </c>
      <c r="AV331">
        <v>0</v>
      </c>
      <c r="AW331">
        <v>2</v>
      </c>
      <c r="AX331">
        <v>27907194</v>
      </c>
      <c r="AY331">
        <v>1</v>
      </c>
      <c r="AZ331">
        <v>0</v>
      </c>
      <c r="BA331">
        <v>334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 ca="1">Y331*Source!I116</f>
        <v>3.6645999999999996</v>
      </c>
      <c r="CY331">
        <f t="shared" si="48"/>
        <v>12.22</v>
      </c>
      <c r="CZ331">
        <f t="shared" si="49"/>
        <v>2</v>
      </c>
      <c r="DA331">
        <f t="shared" si="50"/>
        <v>6.11</v>
      </c>
      <c r="DB331">
        <f t="shared" si="51"/>
        <v>10.039999999999999</v>
      </c>
      <c r="DC331">
        <f t="shared" si="52"/>
        <v>0</v>
      </c>
    </row>
    <row r="332" spans="1:107">
      <c r="A332">
        <f ca="1">ROW(Source!A116)</f>
        <v>116</v>
      </c>
      <c r="B332">
        <v>27906248</v>
      </c>
      <c r="C332">
        <v>27907176</v>
      </c>
      <c r="D332">
        <v>25171055</v>
      </c>
      <c r="E332">
        <v>1</v>
      </c>
      <c r="F332">
        <v>1</v>
      </c>
      <c r="G332">
        <v>1</v>
      </c>
      <c r="H332">
        <v>3</v>
      </c>
      <c r="I332" t="s">
        <v>702</v>
      </c>
      <c r="J332" t="s">
        <v>703</v>
      </c>
      <c r="K332" t="s">
        <v>704</v>
      </c>
      <c r="L332">
        <v>1301</v>
      </c>
      <c r="N332">
        <v>1003</v>
      </c>
      <c r="O332" t="s">
        <v>222</v>
      </c>
      <c r="P332" t="s">
        <v>222</v>
      </c>
      <c r="Q332">
        <v>1</v>
      </c>
      <c r="W332">
        <v>0</v>
      </c>
      <c r="X332">
        <v>-180360835</v>
      </c>
      <c r="Y332">
        <v>121.5</v>
      </c>
      <c r="AA332">
        <v>42.22</v>
      </c>
      <c r="AB332">
        <v>0</v>
      </c>
      <c r="AC332">
        <v>0</v>
      </c>
      <c r="AD332">
        <v>0</v>
      </c>
      <c r="AE332">
        <v>6.91</v>
      </c>
      <c r="AF332">
        <v>0</v>
      </c>
      <c r="AG332">
        <v>0</v>
      </c>
      <c r="AH332">
        <v>0</v>
      </c>
      <c r="AI332">
        <v>6.11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1069</v>
      </c>
      <c r="AT332">
        <v>121.5</v>
      </c>
      <c r="AU332" t="s">
        <v>1069</v>
      </c>
      <c r="AV332">
        <v>0</v>
      </c>
      <c r="AW332">
        <v>2</v>
      </c>
      <c r="AX332">
        <v>27907195</v>
      </c>
      <c r="AY332">
        <v>1</v>
      </c>
      <c r="AZ332">
        <v>0</v>
      </c>
      <c r="BA332">
        <v>335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 ca="1">Y332*Source!I116</f>
        <v>88.694999999999993</v>
      </c>
      <c r="CY332">
        <f t="shared" si="48"/>
        <v>42.22</v>
      </c>
      <c r="CZ332">
        <f t="shared" si="49"/>
        <v>6.91</v>
      </c>
      <c r="DA332">
        <f t="shared" si="50"/>
        <v>6.11</v>
      </c>
      <c r="DB332">
        <f t="shared" si="51"/>
        <v>839.57</v>
      </c>
      <c r="DC332">
        <f t="shared" si="52"/>
        <v>0</v>
      </c>
    </row>
    <row r="333" spans="1:107">
      <c r="A333">
        <f ca="1">ROW(Source!A116)</f>
        <v>116</v>
      </c>
      <c r="B333">
        <v>27906248</v>
      </c>
      <c r="C333">
        <v>27907176</v>
      </c>
      <c r="D333">
        <v>25171117</v>
      </c>
      <c r="E333">
        <v>1</v>
      </c>
      <c r="F333">
        <v>1</v>
      </c>
      <c r="G333">
        <v>1</v>
      </c>
      <c r="H333">
        <v>3</v>
      </c>
      <c r="I333" t="s">
        <v>705</v>
      </c>
      <c r="J333" t="s">
        <v>706</v>
      </c>
      <c r="K333" t="s">
        <v>707</v>
      </c>
      <c r="L333">
        <v>1301</v>
      </c>
      <c r="N333">
        <v>1003</v>
      </c>
      <c r="O333" t="s">
        <v>222</v>
      </c>
      <c r="P333" t="s">
        <v>222</v>
      </c>
      <c r="Q333">
        <v>1</v>
      </c>
      <c r="W333">
        <v>0</v>
      </c>
      <c r="X333">
        <v>-972512293</v>
      </c>
      <c r="Y333">
        <v>229.5</v>
      </c>
      <c r="AA333">
        <v>49.25</v>
      </c>
      <c r="AB333">
        <v>0</v>
      </c>
      <c r="AC333">
        <v>0</v>
      </c>
      <c r="AD333">
        <v>0</v>
      </c>
      <c r="AE333">
        <v>8.06</v>
      </c>
      <c r="AF333">
        <v>0</v>
      </c>
      <c r="AG333">
        <v>0</v>
      </c>
      <c r="AH333">
        <v>0</v>
      </c>
      <c r="AI333">
        <v>6.11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1069</v>
      </c>
      <c r="AT333">
        <v>229.5</v>
      </c>
      <c r="AU333" t="s">
        <v>1069</v>
      </c>
      <c r="AV333">
        <v>0</v>
      </c>
      <c r="AW333">
        <v>2</v>
      </c>
      <c r="AX333">
        <v>27907196</v>
      </c>
      <c r="AY333">
        <v>1</v>
      </c>
      <c r="AZ333">
        <v>0</v>
      </c>
      <c r="BA333">
        <v>336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 ca="1">Y333*Source!I116</f>
        <v>167.535</v>
      </c>
      <c r="CY333">
        <f t="shared" si="48"/>
        <v>49.25</v>
      </c>
      <c r="CZ333">
        <f t="shared" si="49"/>
        <v>8.06</v>
      </c>
      <c r="DA333">
        <f t="shared" si="50"/>
        <v>6.11</v>
      </c>
      <c r="DB333">
        <f t="shared" si="51"/>
        <v>1849.77</v>
      </c>
      <c r="DC333">
        <f t="shared" si="52"/>
        <v>0</v>
      </c>
    </row>
    <row r="334" spans="1:107">
      <c r="A334">
        <f ca="1">ROW(Source!A116)</f>
        <v>116</v>
      </c>
      <c r="B334">
        <v>27906248</v>
      </c>
      <c r="C334">
        <v>27907176</v>
      </c>
      <c r="D334">
        <v>25171158</v>
      </c>
      <c r="E334">
        <v>1</v>
      </c>
      <c r="F334">
        <v>1</v>
      </c>
      <c r="G334">
        <v>1</v>
      </c>
      <c r="H334">
        <v>3</v>
      </c>
      <c r="I334" t="s">
        <v>708</v>
      </c>
      <c r="J334" t="s">
        <v>709</v>
      </c>
      <c r="K334" t="s">
        <v>710</v>
      </c>
      <c r="L334">
        <v>1355</v>
      </c>
      <c r="N334">
        <v>1010</v>
      </c>
      <c r="O334" t="s">
        <v>185</v>
      </c>
      <c r="P334" t="s">
        <v>185</v>
      </c>
      <c r="Q334">
        <v>100</v>
      </c>
      <c r="W334">
        <v>0</v>
      </c>
      <c r="X334">
        <v>-1604878988</v>
      </c>
      <c r="Y334">
        <v>2.5099999999999998</v>
      </c>
      <c r="AA334">
        <v>267.37</v>
      </c>
      <c r="AB334">
        <v>0</v>
      </c>
      <c r="AC334">
        <v>0</v>
      </c>
      <c r="AD334">
        <v>0</v>
      </c>
      <c r="AE334">
        <v>43.76</v>
      </c>
      <c r="AF334">
        <v>0</v>
      </c>
      <c r="AG334">
        <v>0</v>
      </c>
      <c r="AH334">
        <v>0</v>
      </c>
      <c r="AI334">
        <v>6.11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1069</v>
      </c>
      <c r="AT334">
        <v>2.5099999999999998</v>
      </c>
      <c r="AU334" t="s">
        <v>1069</v>
      </c>
      <c r="AV334">
        <v>0</v>
      </c>
      <c r="AW334">
        <v>2</v>
      </c>
      <c r="AX334">
        <v>27907197</v>
      </c>
      <c r="AY334">
        <v>1</v>
      </c>
      <c r="AZ334">
        <v>0</v>
      </c>
      <c r="BA334">
        <v>337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 ca="1">Y334*Source!I116</f>
        <v>1.8322999999999998</v>
      </c>
      <c r="CY334">
        <f t="shared" si="48"/>
        <v>267.37</v>
      </c>
      <c r="CZ334">
        <f t="shared" si="49"/>
        <v>43.76</v>
      </c>
      <c r="DA334">
        <f t="shared" si="50"/>
        <v>6.11</v>
      </c>
      <c r="DB334">
        <f t="shared" si="51"/>
        <v>109.84</v>
      </c>
      <c r="DC334">
        <f t="shared" si="52"/>
        <v>0</v>
      </c>
    </row>
    <row r="335" spans="1:107">
      <c r="A335">
        <f ca="1">ROW(Source!A116)</f>
        <v>116</v>
      </c>
      <c r="B335">
        <v>27906248</v>
      </c>
      <c r="C335">
        <v>27907176</v>
      </c>
      <c r="D335">
        <v>25178422</v>
      </c>
      <c r="E335">
        <v>1</v>
      </c>
      <c r="F335">
        <v>1</v>
      </c>
      <c r="G335">
        <v>1</v>
      </c>
      <c r="H335">
        <v>3</v>
      </c>
      <c r="I335" t="s">
        <v>711</v>
      </c>
      <c r="J335" t="s">
        <v>712</v>
      </c>
      <c r="K335" t="s">
        <v>713</v>
      </c>
      <c r="L335">
        <v>1301</v>
      </c>
      <c r="N335">
        <v>1003</v>
      </c>
      <c r="O335" t="s">
        <v>222</v>
      </c>
      <c r="P335" t="s">
        <v>222</v>
      </c>
      <c r="Q335">
        <v>1</v>
      </c>
      <c r="W335">
        <v>0</v>
      </c>
      <c r="X335">
        <v>-1691161750</v>
      </c>
      <c r="Y335">
        <v>37</v>
      </c>
      <c r="AA335">
        <v>38.25</v>
      </c>
      <c r="AB335">
        <v>0</v>
      </c>
      <c r="AC335">
        <v>0</v>
      </c>
      <c r="AD335">
        <v>0</v>
      </c>
      <c r="AE335">
        <v>6.26</v>
      </c>
      <c r="AF335">
        <v>0</v>
      </c>
      <c r="AG335">
        <v>0</v>
      </c>
      <c r="AH335">
        <v>0</v>
      </c>
      <c r="AI335">
        <v>6.11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1069</v>
      </c>
      <c r="AT335">
        <v>37</v>
      </c>
      <c r="AU335" t="s">
        <v>1069</v>
      </c>
      <c r="AV335">
        <v>0</v>
      </c>
      <c r="AW335">
        <v>2</v>
      </c>
      <c r="AX335">
        <v>27907198</v>
      </c>
      <c r="AY335">
        <v>1</v>
      </c>
      <c r="AZ335">
        <v>0</v>
      </c>
      <c r="BA335">
        <v>338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 ca="1">Y335*Source!I116</f>
        <v>27.009999999999998</v>
      </c>
      <c r="CY335">
        <f t="shared" si="48"/>
        <v>38.25</v>
      </c>
      <c r="CZ335">
        <f t="shared" si="49"/>
        <v>6.26</v>
      </c>
      <c r="DA335">
        <f t="shared" si="50"/>
        <v>6.11</v>
      </c>
      <c r="DB335">
        <f t="shared" si="51"/>
        <v>231.62</v>
      </c>
      <c r="DC335">
        <f t="shared" si="52"/>
        <v>0</v>
      </c>
    </row>
    <row r="336" spans="1:107">
      <c r="A336">
        <f ca="1">ROW(Source!A117)</f>
        <v>117</v>
      </c>
      <c r="B336">
        <v>27906248</v>
      </c>
      <c r="C336">
        <v>27907200</v>
      </c>
      <c r="D336">
        <v>25417632</v>
      </c>
      <c r="E336">
        <v>1</v>
      </c>
      <c r="F336">
        <v>1</v>
      </c>
      <c r="G336">
        <v>1</v>
      </c>
      <c r="H336">
        <v>1</v>
      </c>
      <c r="I336" t="s">
        <v>598</v>
      </c>
      <c r="J336" t="s">
        <v>1069</v>
      </c>
      <c r="K336" t="s">
        <v>599</v>
      </c>
      <c r="L336">
        <v>1191</v>
      </c>
      <c r="N336">
        <v>1013</v>
      </c>
      <c r="O336" t="s">
        <v>600</v>
      </c>
      <c r="P336" t="s">
        <v>600</v>
      </c>
      <c r="Q336">
        <v>1</v>
      </c>
      <c r="W336">
        <v>0</v>
      </c>
      <c r="X336">
        <v>1010519658</v>
      </c>
      <c r="Y336">
        <v>124.19999999999999</v>
      </c>
      <c r="AA336">
        <v>0</v>
      </c>
      <c r="AB336">
        <v>0</v>
      </c>
      <c r="AC336">
        <v>0</v>
      </c>
      <c r="AD336">
        <v>52.79</v>
      </c>
      <c r="AE336">
        <v>0</v>
      </c>
      <c r="AF336">
        <v>0</v>
      </c>
      <c r="AG336">
        <v>0</v>
      </c>
      <c r="AH336">
        <v>8.64</v>
      </c>
      <c r="AI336">
        <v>1</v>
      </c>
      <c r="AJ336">
        <v>1</v>
      </c>
      <c r="AK336">
        <v>1</v>
      </c>
      <c r="AL336">
        <v>6.11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1069</v>
      </c>
      <c r="AT336">
        <v>108</v>
      </c>
      <c r="AU336" t="s">
        <v>1084</v>
      </c>
      <c r="AV336">
        <v>1</v>
      </c>
      <c r="AW336">
        <v>2</v>
      </c>
      <c r="AX336">
        <v>27907209</v>
      </c>
      <c r="AY336">
        <v>1</v>
      </c>
      <c r="AZ336">
        <v>0</v>
      </c>
      <c r="BA336">
        <v>339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 ca="1">Y336*Source!I117</f>
        <v>90.665999999999983</v>
      </c>
      <c r="CY336">
        <f>AD336</f>
        <v>52.79</v>
      </c>
      <c r="CZ336">
        <f>AH336</f>
        <v>8.64</v>
      </c>
      <c r="DA336">
        <f>AL336</f>
        <v>6.11</v>
      </c>
      <c r="DB336">
        <f>ROUND((ROUND(AT336*CZ336,2)*1.15),2)</f>
        <v>1073.0899999999999</v>
      </c>
      <c r="DC336">
        <f>ROUND((ROUND(AT336*AG336,2)*1.15),2)</f>
        <v>0</v>
      </c>
    </row>
    <row r="337" spans="1:107">
      <c r="A337">
        <f ca="1">ROW(Source!A117)</f>
        <v>117</v>
      </c>
      <c r="B337">
        <v>27906248</v>
      </c>
      <c r="C337">
        <v>27907200</v>
      </c>
      <c r="D337">
        <v>25412928</v>
      </c>
      <c r="E337">
        <v>1</v>
      </c>
      <c r="F337">
        <v>1</v>
      </c>
      <c r="G337">
        <v>1</v>
      </c>
      <c r="H337">
        <v>1</v>
      </c>
      <c r="I337" t="s">
        <v>601</v>
      </c>
      <c r="J337" t="s">
        <v>1069</v>
      </c>
      <c r="K337" t="s">
        <v>602</v>
      </c>
      <c r="L337">
        <v>1191</v>
      </c>
      <c r="N337">
        <v>1013</v>
      </c>
      <c r="O337" t="s">
        <v>600</v>
      </c>
      <c r="P337" t="s">
        <v>600</v>
      </c>
      <c r="Q337">
        <v>1</v>
      </c>
      <c r="W337">
        <v>0</v>
      </c>
      <c r="X337">
        <v>-1417349443</v>
      </c>
      <c r="Y337">
        <v>0.17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6.11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1069</v>
      </c>
      <c r="AT337">
        <v>0.17</v>
      </c>
      <c r="AU337" t="s">
        <v>1069</v>
      </c>
      <c r="AV337">
        <v>2</v>
      </c>
      <c r="AW337">
        <v>2</v>
      </c>
      <c r="AX337">
        <v>27907210</v>
      </c>
      <c r="AY337">
        <v>1</v>
      </c>
      <c r="AZ337">
        <v>2048</v>
      </c>
      <c r="BA337">
        <v>340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 ca="1">Y337*Source!I117</f>
        <v>0.1241</v>
      </c>
      <c r="CY337">
        <f>AD337</f>
        <v>0</v>
      </c>
      <c r="CZ337">
        <f>AH337</f>
        <v>0</v>
      </c>
      <c r="DA337">
        <f>AL337</f>
        <v>1</v>
      </c>
      <c r="DB337">
        <f>ROUND(ROUND(AT337*CZ337,2),2)</f>
        <v>0</v>
      </c>
      <c r="DC337">
        <f>ROUND(ROUND(AT337*AG337,2),2)</f>
        <v>0</v>
      </c>
    </row>
    <row r="338" spans="1:107">
      <c r="A338">
        <f ca="1">ROW(Source!A117)</f>
        <v>117</v>
      </c>
      <c r="B338">
        <v>27906248</v>
      </c>
      <c r="C338">
        <v>27907200</v>
      </c>
      <c r="D338">
        <v>25231607</v>
      </c>
      <c r="E338">
        <v>1</v>
      </c>
      <c r="F338">
        <v>1</v>
      </c>
      <c r="G338">
        <v>1</v>
      </c>
      <c r="H338">
        <v>2</v>
      </c>
      <c r="I338" t="s">
        <v>603</v>
      </c>
      <c r="J338" t="s">
        <v>604</v>
      </c>
      <c r="K338" t="s">
        <v>605</v>
      </c>
      <c r="L338">
        <v>1368</v>
      </c>
      <c r="N338">
        <v>1011</v>
      </c>
      <c r="O338" t="s">
        <v>606</v>
      </c>
      <c r="P338" t="s">
        <v>606</v>
      </c>
      <c r="Q338">
        <v>1</v>
      </c>
      <c r="W338">
        <v>0</v>
      </c>
      <c r="X338">
        <v>1372534845</v>
      </c>
      <c r="Y338">
        <v>0.21250000000000002</v>
      </c>
      <c r="AA338">
        <v>0</v>
      </c>
      <c r="AB338">
        <v>401.49</v>
      </c>
      <c r="AC338">
        <v>11.6</v>
      </c>
      <c r="AD338">
        <v>0</v>
      </c>
      <c r="AE338">
        <v>0</v>
      </c>
      <c r="AF338">
        <v>65.709999999999994</v>
      </c>
      <c r="AG338">
        <v>11.6</v>
      </c>
      <c r="AH338">
        <v>0</v>
      </c>
      <c r="AI338">
        <v>1</v>
      </c>
      <c r="AJ338">
        <v>6.11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1069</v>
      </c>
      <c r="AT338">
        <v>0.17</v>
      </c>
      <c r="AU338" t="s">
        <v>1083</v>
      </c>
      <c r="AV338">
        <v>0</v>
      </c>
      <c r="AW338">
        <v>2</v>
      </c>
      <c r="AX338">
        <v>27907211</v>
      </c>
      <c r="AY338">
        <v>1</v>
      </c>
      <c r="AZ338">
        <v>0</v>
      </c>
      <c r="BA338">
        <v>341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 ca="1">Y338*Source!I117</f>
        <v>0.15512500000000001</v>
      </c>
      <c r="CY338">
        <f>AB338</f>
        <v>401.49</v>
      </c>
      <c r="CZ338">
        <f>AF338</f>
        <v>65.709999999999994</v>
      </c>
      <c r="DA338">
        <f>AJ338</f>
        <v>6.11</v>
      </c>
      <c r="DB338">
        <f>ROUND((ROUND(AT338*CZ338,2)*1.25),2)</f>
        <v>13.96</v>
      </c>
      <c r="DC338">
        <f>ROUND((ROUND(AT338*AG338,2)*1.25),2)</f>
        <v>2.46</v>
      </c>
    </row>
    <row r="339" spans="1:107">
      <c r="A339">
        <f ca="1">ROW(Source!A117)</f>
        <v>117</v>
      </c>
      <c r="B339">
        <v>27906248</v>
      </c>
      <c r="C339">
        <v>27907200</v>
      </c>
      <c r="D339">
        <v>25152717</v>
      </c>
      <c r="E339">
        <v>1</v>
      </c>
      <c r="F339">
        <v>1</v>
      </c>
      <c r="G339">
        <v>1</v>
      </c>
      <c r="H339">
        <v>3</v>
      </c>
      <c r="I339" t="s">
        <v>675</v>
      </c>
      <c r="J339" t="s">
        <v>676</v>
      </c>
      <c r="K339" t="s">
        <v>677</v>
      </c>
      <c r="L339">
        <v>1348</v>
      </c>
      <c r="N339">
        <v>1009</v>
      </c>
      <c r="O339" t="s">
        <v>1094</v>
      </c>
      <c r="P339" t="s">
        <v>1094</v>
      </c>
      <c r="Q339">
        <v>1000</v>
      </c>
      <c r="W339">
        <v>0</v>
      </c>
      <c r="X339">
        <v>888381482</v>
      </c>
      <c r="Y339">
        <v>9.7000000000000003E-3</v>
      </c>
      <c r="AA339">
        <v>51782.25</v>
      </c>
      <c r="AB339">
        <v>0</v>
      </c>
      <c r="AC339">
        <v>0</v>
      </c>
      <c r="AD339">
        <v>0</v>
      </c>
      <c r="AE339">
        <v>8475</v>
      </c>
      <c r="AF339">
        <v>0</v>
      </c>
      <c r="AG339">
        <v>0</v>
      </c>
      <c r="AH339">
        <v>0</v>
      </c>
      <c r="AI339">
        <v>6.11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1069</v>
      </c>
      <c r="AT339">
        <v>9.7000000000000003E-3</v>
      </c>
      <c r="AU339" t="s">
        <v>1069</v>
      </c>
      <c r="AV339">
        <v>0</v>
      </c>
      <c r="AW339">
        <v>2</v>
      </c>
      <c r="AX339">
        <v>27907212</v>
      </c>
      <c r="AY339">
        <v>1</v>
      </c>
      <c r="AZ339">
        <v>0</v>
      </c>
      <c r="BA339">
        <v>342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 ca="1">Y339*Source!I117</f>
        <v>7.0809999999999996E-3</v>
      </c>
      <c r="CY339">
        <f>AA339</f>
        <v>51782.25</v>
      </c>
      <c r="CZ339">
        <f>AE339</f>
        <v>8475</v>
      </c>
      <c r="DA339">
        <f>AI339</f>
        <v>6.11</v>
      </c>
      <c r="DB339">
        <f>ROUND(ROUND(AT339*CZ339,2),2)</f>
        <v>82.21</v>
      </c>
      <c r="DC339">
        <f>ROUND(ROUND(AT339*AG339,2),2)</f>
        <v>0</v>
      </c>
    </row>
    <row r="340" spans="1:107">
      <c r="A340">
        <f ca="1">ROW(Source!A117)</f>
        <v>117</v>
      </c>
      <c r="B340">
        <v>27906248</v>
      </c>
      <c r="C340">
        <v>27907200</v>
      </c>
      <c r="D340">
        <v>25178157</v>
      </c>
      <c r="E340">
        <v>1</v>
      </c>
      <c r="F340">
        <v>1</v>
      </c>
      <c r="G340">
        <v>1</v>
      </c>
      <c r="H340">
        <v>3</v>
      </c>
      <c r="I340" t="s">
        <v>678</v>
      </c>
      <c r="J340" t="s">
        <v>679</v>
      </c>
      <c r="K340" t="s">
        <v>680</v>
      </c>
      <c r="L340">
        <v>1301</v>
      </c>
      <c r="N340">
        <v>1003</v>
      </c>
      <c r="O340" t="s">
        <v>222</v>
      </c>
      <c r="P340" t="s">
        <v>222</v>
      </c>
      <c r="Q340">
        <v>1</v>
      </c>
      <c r="W340">
        <v>0</v>
      </c>
      <c r="X340">
        <v>876590585</v>
      </c>
      <c r="Y340">
        <v>44</v>
      </c>
      <c r="AA340">
        <v>19.43</v>
      </c>
      <c r="AB340">
        <v>0</v>
      </c>
      <c r="AC340">
        <v>0</v>
      </c>
      <c r="AD340">
        <v>0</v>
      </c>
      <c r="AE340">
        <v>3.18</v>
      </c>
      <c r="AF340">
        <v>0</v>
      </c>
      <c r="AG340">
        <v>0</v>
      </c>
      <c r="AH340">
        <v>0</v>
      </c>
      <c r="AI340">
        <v>6.11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1069</v>
      </c>
      <c r="AT340">
        <v>44</v>
      </c>
      <c r="AU340" t="s">
        <v>1069</v>
      </c>
      <c r="AV340">
        <v>0</v>
      </c>
      <c r="AW340">
        <v>2</v>
      </c>
      <c r="AX340">
        <v>27907213</v>
      </c>
      <c r="AY340">
        <v>1</v>
      </c>
      <c r="AZ340">
        <v>0</v>
      </c>
      <c r="BA340">
        <v>343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 ca="1">Y340*Source!I117</f>
        <v>32.119999999999997</v>
      </c>
      <c r="CY340">
        <f>AA340</f>
        <v>19.43</v>
      </c>
      <c r="CZ340">
        <f>AE340</f>
        <v>3.18</v>
      </c>
      <c r="DA340">
        <f>AI340</f>
        <v>6.11</v>
      </c>
      <c r="DB340">
        <f>ROUND(ROUND(AT340*CZ340,2),2)</f>
        <v>139.91999999999999</v>
      </c>
      <c r="DC340">
        <f>ROUND(ROUND(AT340*AG340,2),2)</f>
        <v>0</v>
      </c>
    </row>
    <row r="341" spans="1:107">
      <c r="A341">
        <f ca="1">ROW(Source!A117)</f>
        <v>117</v>
      </c>
      <c r="B341">
        <v>27906248</v>
      </c>
      <c r="C341">
        <v>27907200</v>
      </c>
      <c r="D341">
        <v>25178465</v>
      </c>
      <c r="E341">
        <v>1</v>
      </c>
      <c r="F341">
        <v>1</v>
      </c>
      <c r="G341">
        <v>1</v>
      </c>
      <c r="H341">
        <v>3</v>
      </c>
      <c r="I341" t="s">
        <v>163</v>
      </c>
      <c r="J341" t="s">
        <v>165</v>
      </c>
      <c r="K341" t="s">
        <v>164</v>
      </c>
      <c r="L341">
        <v>1339</v>
      </c>
      <c r="N341">
        <v>1007</v>
      </c>
      <c r="O341" t="s">
        <v>1325</v>
      </c>
      <c r="P341" t="s">
        <v>1325</v>
      </c>
      <c r="Q341">
        <v>1</v>
      </c>
      <c r="W341">
        <v>0</v>
      </c>
      <c r="X341">
        <v>-645086769</v>
      </c>
      <c r="Y341">
        <v>0.76</v>
      </c>
      <c r="AA341">
        <v>9782.11</v>
      </c>
      <c r="AB341">
        <v>0</v>
      </c>
      <c r="AC341">
        <v>0</v>
      </c>
      <c r="AD341">
        <v>0</v>
      </c>
      <c r="AE341">
        <v>1601</v>
      </c>
      <c r="AF341">
        <v>0</v>
      </c>
      <c r="AG341">
        <v>0</v>
      </c>
      <c r="AH341">
        <v>0</v>
      </c>
      <c r="AI341">
        <v>6.11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1069</v>
      </c>
      <c r="AT341">
        <v>0.76</v>
      </c>
      <c r="AU341" t="s">
        <v>1069</v>
      </c>
      <c r="AV341">
        <v>0</v>
      </c>
      <c r="AW341">
        <v>2</v>
      </c>
      <c r="AX341">
        <v>27907214</v>
      </c>
      <c r="AY341">
        <v>1</v>
      </c>
      <c r="AZ341">
        <v>0</v>
      </c>
      <c r="BA341">
        <v>344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 ca="1">Y341*Source!I117</f>
        <v>0.55479999999999996</v>
      </c>
      <c r="CY341">
        <f>AA341</f>
        <v>9782.11</v>
      </c>
      <c r="CZ341">
        <f>AE341</f>
        <v>1601</v>
      </c>
      <c r="DA341">
        <f>AI341</f>
        <v>6.11</v>
      </c>
      <c r="DB341">
        <f>ROUND(ROUND(AT341*CZ341,2),2)</f>
        <v>1216.76</v>
      </c>
      <c r="DC341">
        <f>ROUND(ROUND(AT341*AG341,2),2)</f>
        <v>0</v>
      </c>
    </row>
    <row r="342" spans="1:107">
      <c r="A342">
        <f ca="1">ROW(Source!A117)</f>
        <v>117</v>
      </c>
      <c r="B342">
        <v>27906248</v>
      </c>
      <c r="C342">
        <v>27907200</v>
      </c>
      <c r="D342">
        <v>25179841</v>
      </c>
      <c r="E342">
        <v>1</v>
      </c>
      <c r="F342">
        <v>1</v>
      </c>
      <c r="G342">
        <v>1</v>
      </c>
      <c r="H342">
        <v>3</v>
      </c>
      <c r="I342" t="s">
        <v>681</v>
      </c>
      <c r="J342" t="s">
        <v>682</v>
      </c>
      <c r="K342" t="s">
        <v>683</v>
      </c>
      <c r="L342">
        <v>1339</v>
      </c>
      <c r="N342">
        <v>1007</v>
      </c>
      <c r="O342" t="s">
        <v>1325</v>
      </c>
      <c r="P342" t="s">
        <v>1325</v>
      </c>
      <c r="Q342">
        <v>1</v>
      </c>
      <c r="W342">
        <v>0</v>
      </c>
      <c r="X342">
        <v>470198126</v>
      </c>
      <c r="Y342">
        <v>0.34</v>
      </c>
      <c r="AA342">
        <v>29694.6</v>
      </c>
      <c r="AB342">
        <v>0</v>
      </c>
      <c r="AC342">
        <v>0</v>
      </c>
      <c r="AD342">
        <v>0</v>
      </c>
      <c r="AE342">
        <v>4860</v>
      </c>
      <c r="AF342">
        <v>0</v>
      </c>
      <c r="AG342">
        <v>0</v>
      </c>
      <c r="AH342">
        <v>0</v>
      </c>
      <c r="AI342">
        <v>6.11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1069</v>
      </c>
      <c r="AT342">
        <v>0.34</v>
      </c>
      <c r="AU342" t="s">
        <v>1069</v>
      </c>
      <c r="AV342">
        <v>0</v>
      </c>
      <c r="AW342">
        <v>2</v>
      </c>
      <c r="AX342">
        <v>27907215</v>
      </c>
      <c r="AY342">
        <v>1</v>
      </c>
      <c r="AZ342">
        <v>0</v>
      </c>
      <c r="BA342">
        <v>345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 ca="1">Y342*Source!I117</f>
        <v>0.2482</v>
      </c>
      <c r="CY342">
        <f>AA342</f>
        <v>29694.6</v>
      </c>
      <c r="CZ342">
        <f>AE342</f>
        <v>4860</v>
      </c>
      <c r="DA342">
        <f>AI342</f>
        <v>6.11</v>
      </c>
      <c r="DB342">
        <f>ROUND(ROUND(AT342*CZ342,2),2)</f>
        <v>1652.4</v>
      </c>
      <c r="DC342">
        <f>ROUND(ROUND(AT342*AG342,2),2)</f>
        <v>0</v>
      </c>
    </row>
    <row r="343" spans="1:107">
      <c r="A343">
        <f ca="1">ROW(Source!A117)</f>
        <v>117</v>
      </c>
      <c r="B343">
        <v>27906248</v>
      </c>
      <c r="C343">
        <v>27907200</v>
      </c>
      <c r="D343">
        <v>25187112</v>
      </c>
      <c r="E343">
        <v>1</v>
      </c>
      <c r="F343">
        <v>1</v>
      </c>
      <c r="G343">
        <v>1</v>
      </c>
      <c r="H343">
        <v>3</v>
      </c>
      <c r="I343" t="s">
        <v>684</v>
      </c>
      <c r="J343" t="s">
        <v>685</v>
      </c>
      <c r="K343" t="s">
        <v>686</v>
      </c>
      <c r="L343">
        <v>1348</v>
      </c>
      <c r="N343">
        <v>1009</v>
      </c>
      <c r="O343" t="s">
        <v>1094</v>
      </c>
      <c r="P343" t="s">
        <v>1094</v>
      </c>
      <c r="Q343">
        <v>1000</v>
      </c>
      <c r="W343">
        <v>0</v>
      </c>
      <c r="X343">
        <v>1254963396</v>
      </c>
      <c r="Y343">
        <v>3.8500000000000001E-3</v>
      </c>
      <c r="AA343">
        <v>93208.05</v>
      </c>
      <c r="AB343">
        <v>0</v>
      </c>
      <c r="AC343">
        <v>0</v>
      </c>
      <c r="AD343">
        <v>0</v>
      </c>
      <c r="AE343">
        <v>15255</v>
      </c>
      <c r="AF343">
        <v>0</v>
      </c>
      <c r="AG343">
        <v>0</v>
      </c>
      <c r="AH343">
        <v>0</v>
      </c>
      <c r="AI343">
        <v>6.11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1069</v>
      </c>
      <c r="AT343">
        <v>3.8500000000000001E-3</v>
      </c>
      <c r="AU343" t="s">
        <v>1069</v>
      </c>
      <c r="AV343">
        <v>0</v>
      </c>
      <c r="AW343">
        <v>2</v>
      </c>
      <c r="AX343">
        <v>27907216</v>
      </c>
      <c r="AY343">
        <v>1</v>
      </c>
      <c r="AZ343">
        <v>0</v>
      </c>
      <c r="BA343">
        <v>346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 ca="1">Y343*Source!I117</f>
        <v>2.8105000000000001E-3</v>
      </c>
      <c r="CY343">
        <f>AA343</f>
        <v>93208.05</v>
      </c>
      <c r="CZ343">
        <f>AE343</f>
        <v>15255</v>
      </c>
      <c r="DA343">
        <f>AI343</f>
        <v>6.11</v>
      </c>
      <c r="DB343">
        <f>ROUND(ROUND(AT343*CZ343,2),2)</f>
        <v>58.73</v>
      </c>
      <c r="DC343">
        <f>ROUND(ROUND(AT343*AG343,2),2)</f>
        <v>0</v>
      </c>
    </row>
    <row r="344" spans="1:107">
      <c r="A344">
        <f ca="1">ROW(Source!A118)</f>
        <v>118</v>
      </c>
      <c r="B344">
        <v>27906248</v>
      </c>
      <c r="C344">
        <v>27909488</v>
      </c>
      <c r="D344">
        <v>25419089</v>
      </c>
      <c r="E344">
        <v>1</v>
      </c>
      <c r="F344">
        <v>1</v>
      </c>
      <c r="G344">
        <v>1</v>
      </c>
      <c r="H344">
        <v>1</v>
      </c>
      <c r="I344" t="s">
        <v>689</v>
      </c>
      <c r="J344" t="s">
        <v>1069</v>
      </c>
      <c r="K344" t="s">
        <v>690</v>
      </c>
      <c r="L344">
        <v>1191</v>
      </c>
      <c r="N344">
        <v>1013</v>
      </c>
      <c r="O344" t="s">
        <v>600</v>
      </c>
      <c r="P344" t="s">
        <v>600</v>
      </c>
      <c r="Q344">
        <v>1</v>
      </c>
      <c r="W344">
        <v>0</v>
      </c>
      <c r="X344">
        <v>1069510174</v>
      </c>
      <c r="Y344">
        <v>7.5324999999999989</v>
      </c>
      <c r="AA344">
        <v>0</v>
      </c>
      <c r="AB344">
        <v>0</v>
      </c>
      <c r="AC344">
        <v>0</v>
      </c>
      <c r="AD344">
        <v>58.78</v>
      </c>
      <c r="AE344">
        <v>0</v>
      </c>
      <c r="AF344">
        <v>0</v>
      </c>
      <c r="AG344">
        <v>0</v>
      </c>
      <c r="AH344">
        <v>9.6199999999999992</v>
      </c>
      <c r="AI344">
        <v>1</v>
      </c>
      <c r="AJ344">
        <v>1</v>
      </c>
      <c r="AK344">
        <v>1</v>
      </c>
      <c r="AL344">
        <v>6.11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1069</v>
      </c>
      <c r="AT344">
        <v>6.55</v>
      </c>
      <c r="AU344" t="s">
        <v>1084</v>
      </c>
      <c r="AV344">
        <v>1</v>
      </c>
      <c r="AW344">
        <v>2</v>
      </c>
      <c r="AX344">
        <v>27909489</v>
      </c>
      <c r="AY344">
        <v>1</v>
      </c>
      <c r="AZ344">
        <v>0</v>
      </c>
      <c r="BA344">
        <v>347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 ca="1">Y344*Source!I118</f>
        <v>14.345646249999998</v>
      </c>
      <c r="CY344">
        <f>AD344</f>
        <v>58.78</v>
      </c>
      <c r="CZ344">
        <f>AH344</f>
        <v>9.6199999999999992</v>
      </c>
      <c r="DA344">
        <f>AL344</f>
        <v>6.11</v>
      </c>
      <c r="DB344">
        <f>ROUND((ROUND(AT344*CZ344,2)*1.15),2)</f>
        <v>72.459999999999994</v>
      </c>
      <c r="DC344">
        <f>ROUND((ROUND(AT344*AG344,2)*1.15),2)</f>
        <v>0</v>
      </c>
    </row>
    <row r="345" spans="1:107">
      <c r="A345">
        <f ca="1">ROW(Source!A118)</f>
        <v>118</v>
      </c>
      <c r="B345">
        <v>27906248</v>
      </c>
      <c r="C345">
        <v>27909488</v>
      </c>
      <c r="D345">
        <v>25412928</v>
      </c>
      <c r="E345">
        <v>1</v>
      </c>
      <c r="F345">
        <v>1</v>
      </c>
      <c r="G345">
        <v>1</v>
      </c>
      <c r="H345">
        <v>1</v>
      </c>
      <c r="I345" t="s">
        <v>601</v>
      </c>
      <c r="J345" t="s">
        <v>1069</v>
      </c>
      <c r="K345" t="s">
        <v>602</v>
      </c>
      <c r="L345">
        <v>1191</v>
      </c>
      <c r="N345">
        <v>1013</v>
      </c>
      <c r="O345" t="s">
        <v>600</v>
      </c>
      <c r="P345" t="s">
        <v>600</v>
      </c>
      <c r="Q345">
        <v>1</v>
      </c>
      <c r="W345">
        <v>0</v>
      </c>
      <c r="X345">
        <v>-1417349443</v>
      </c>
      <c r="Y345">
        <v>0.02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6.11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1069</v>
      </c>
      <c r="AT345">
        <v>0.02</v>
      </c>
      <c r="AU345" t="s">
        <v>1069</v>
      </c>
      <c r="AV345">
        <v>2</v>
      </c>
      <c r="AW345">
        <v>2</v>
      </c>
      <c r="AX345">
        <v>27909490</v>
      </c>
      <c r="AY345">
        <v>1</v>
      </c>
      <c r="AZ345">
        <v>2048</v>
      </c>
      <c r="BA345">
        <v>348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 ca="1">Y345*Source!I118</f>
        <v>3.8090000000000006E-2</v>
      </c>
      <c r="CY345">
        <f>AD345</f>
        <v>0</v>
      </c>
      <c r="CZ345">
        <f>AH345</f>
        <v>0</v>
      </c>
      <c r="DA345">
        <f>AL345</f>
        <v>1</v>
      </c>
      <c r="DB345">
        <f>ROUND(ROUND(AT345*CZ345,2),2)</f>
        <v>0</v>
      </c>
      <c r="DC345">
        <f>ROUND(ROUND(AT345*AG345,2),2)</f>
        <v>0</v>
      </c>
    </row>
    <row r="346" spans="1:107">
      <c r="A346">
        <f ca="1">ROW(Source!A118)</f>
        <v>118</v>
      </c>
      <c r="B346">
        <v>27906248</v>
      </c>
      <c r="C346">
        <v>27909488</v>
      </c>
      <c r="D346">
        <v>25230514</v>
      </c>
      <c r="E346">
        <v>1</v>
      </c>
      <c r="F346">
        <v>1</v>
      </c>
      <c r="G346">
        <v>1</v>
      </c>
      <c r="H346">
        <v>2</v>
      </c>
      <c r="I346" t="s">
        <v>658</v>
      </c>
      <c r="J346" t="s">
        <v>659</v>
      </c>
      <c r="K346" t="s">
        <v>660</v>
      </c>
      <c r="L346">
        <v>1368</v>
      </c>
      <c r="N346">
        <v>1011</v>
      </c>
      <c r="O346" t="s">
        <v>606</v>
      </c>
      <c r="P346" t="s">
        <v>606</v>
      </c>
      <c r="Q346">
        <v>1</v>
      </c>
      <c r="W346">
        <v>0</v>
      </c>
      <c r="X346">
        <v>1188625873</v>
      </c>
      <c r="Y346">
        <v>1.2500000000000001E-2</v>
      </c>
      <c r="AA346">
        <v>0</v>
      </c>
      <c r="AB346">
        <v>191</v>
      </c>
      <c r="AC346">
        <v>13.5</v>
      </c>
      <c r="AD346">
        <v>0</v>
      </c>
      <c r="AE346">
        <v>0</v>
      </c>
      <c r="AF346">
        <v>31.26</v>
      </c>
      <c r="AG346">
        <v>13.5</v>
      </c>
      <c r="AH346">
        <v>0</v>
      </c>
      <c r="AI346">
        <v>1</v>
      </c>
      <c r="AJ346">
        <v>6.11</v>
      </c>
      <c r="AK346">
        <v>1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1069</v>
      </c>
      <c r="AT346">
        <v>0.01</v>
      </c>
      <c r="AU346" t="s">
        <v>1083</v>
      </c>
      <c r="AV346">
        <v>0</v>
      </c>
      <c r="AW346">
        <v>2</v>
      </c>
      <c r="AX346">
        <v>27909491</v>
      </c>
      <c r="AY346">
        <v>1</v>
      </c>
      <c r="AZ346">
        <v>0</v>
      </c>
      <c r="BA346">
        <v>349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 ca="1">Y346*Source!I118</f>
        <v>2.3806250000000001E-2</v>
      </c>
      <c r="CY346">
        <f>AB346</f>
        <v>191</v>
      </c>
      <c r="CZ346">
        <f>AF346</f>
        <v>31.26</v>
      </c>
      <c r="DA346">
        <f>AJ346</f>
        <v>6.11</v>
      </c>
      <c r="DB346">
        <f>ROUND((ROUND(AT346*CZ346,2)*1.25),2)</f>
        <v>0.39</v>
      </c>
      <c r="DC346">
        <f>ROUND((ROUND(AT346*AG346,2)*1.25),2)</f>
        <v>0.18</v>
      </c>
    </row>
    <row r="347" spans="1:107">
      <c r="A347">
        <f ca="1">ROW(Source!A118)</f>
        <v>118</v>
      </c>
      <c r="B347">
        <v>27906248</v>
      </c>
      <c r="C347">
        <v>27909488</v>
      </c>
      <c r="D347">
        <v>25231607</v>
      </c>
      <c r="E347">
        <v>1</v>
      </c>
      <c r="F347">
        <v>1</v>
      </c>
      <c r="G347">
        <v>1</v>
      </c>
      <c r="H347">
        <v>2</v>
      </c>
      <c r="I347" t="s">
        <v>603</v>
      </c>
      <c r="J347" t="s">
        <v>604</v>
      </c>
      <c r="K347" t="s">
        <v>605</v>
      </c>
      <c r="L347">
        <v>1368</v>
      </c>
      <c r="N347">
        <v>1011</v>
      </c>
      <c r="O347" t="s">
        <v>606</v>
      </c>
      <c r="P347" t="s">
        <v>606</v>
      </c>
      <c r="Q347">
        <v>1</v>
      </c>
      <c r="W347">
        <v>0</v>
      </c>
      <c r="X347">
        <v>1372534845</v>
      </c>
      <c r="Y347">
        <v>1.2500000000000001E-2</v>
      </c>
      <c r="AA347">
        <v>0</v>
      </c>
      <c r="AB347">
        <v>401.49</v>
      </c>
      <c r="AC347">
        <v>11.6</v>
      </c>
      <c r="AD347">
        <v>0</v>
      </c>
      <c r="AE347">
        <v>0</v>
      </c>
      <c r="AF347">
        <v>65.709999999999994</v>
      </c>
      <c r="AG347">
        <v>11.6</v>
      </c>
      <c r="AH347">
        <v>0</v>
      </c>
      <c r="AI347">
        <v>1</v>
      </c>
      <c r="AJ347">
        <v>6.11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1069</v>
      </c>
      <c r="AT347">
        <v>0.01</v>
      </c>
      <c r="AU347" t="s">
        <v>1083</v>
      </c>
      <c r="AV347">
        <v>0</v>
      </c>
      <c r="AW347">
        <v>2</v>
      </c>
      <c r="AX347">
        <v>27909492</v>
      </c>
      <c r="AY347">
        <v>1</v>
      </c>
      <c r="AZ347">
        <v>0</v>
      </c>
      <c r="BA347">
        <v>350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 ca="1">Y347*Source!I118</f>
        <v>2.3806250000000001E-2</v>
      </c>
      <c r="CY347">
        <f>AB347</f>
        <v>401.49</v>
      </c>
      <c r="CZ347">
        <f>AF347</f>
        <v>65.709999999999994</v>
      </c>
      <c r="DA347">
        <f>AJ347</f>
        <v>6.11</v>
      </c>
      <c r="DB347">
        <f>ROUND((ROUND(AT347*CZ347,2)*1.25),2)</f>
        <v>0.83</v>
      </c>
      <c r="DC347">
        <f>ROUND((ROUND(AT347*AG347,2)*1.25),2)</f>
        <v>0.15</v>
      </c>
    </row>
    <row r="348" spans="1:107">
      <c r="A348">
        <f ca="1">ROW(Source!A118)</f>
        <v>118</v>
      </c>
      <c r="B348">
        <v>27906248</v>
      </c>
      <c r="C348">
        <v>27909488</v>
      </c>
      <c r="D348">
        <v>25153690</v>
      </c>
      <c r="E348">
        <v>1</v>
      </c>
      <c r="F348">
        <v>1</v>
      </c>
      <c r="G348">
        <v>1</v>
      </c>
      <c r="H348">
        <v>3</v>
      </c>
      <c r="I348" t="s">
        <v>739</v>
      </c>
      <c r="J348" t="s">
        <v>740</v>
      </c>
      <c r="K348" t="s">
        <v>741</v>
      </c>
      <c r="L348">
        <v>1346</v>
      </c>
      <c r="N348">
        <v>1009</v>
      </c>
      <c r="O348" t="s">
        <v>1216</v>
      </c>
      <c r="P348" t="s">
        <v>1216</v>
      </c>
      <c r="Q348">
        <v>1</v>
      </c>
      <c r="W348">
        <v>0</v>
      </c>
      <c r="X348">
        <v>813963326</v>
      </c>
      <c r="Y348">
        <v>0.1</v>
      </c>
      <c r="AA348">
        <v>11.12</v>
      </c>
      <c r="AB348">
        <v>0</v>
      </c>
      <c r="AC348">
        <v>0</v>
      </c>
      <c r="AD348">
        <v>0</v>
      </c>
      <c r="AE348">
        <v>1.82</v>
      </c>
      <c r="AF348">
        <v>0</v>
      </c>
      <c r="AG348">
        <v>0</v>
      </c>
      <c r="AH348">
        <v>0</v>
      </c>
      <c r="AI348">
        <v>6.11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1069</v>
      </c>
      <c r="AT348">
        <v>0.1</v>
      </c>
      <c r="AU348" t="s">
        <v>1069</v>
      </c>
      <c r="AV348">
        <v>0</v>
      </c>
      <c r="AW348">
        <v>2</v>
      </c>
      <c r="AX348">
        <v>27909493</v>
      </c>
      <c r="AY348">
        <v>1</v>
      </c>
      <c r="AZ348">
        <v>0</v>
      </c>
      <c r="BA348">
        <v>351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 ca="1">Y348*Source!I118</f>
        <v>0.19045000000000001</v>
      </c>
      <c r="CY348">
        <f>AA348</f>
        <v>11.12</v>
      </c>
      <c r="CZ348">
        <f>AE348</f>
        <v>1.82</v>
      </c>
      <c r="DA348">
        <f>AI348</f>
        <v>6.11</v>
      </c>
      <c r="DB348">
        <f>ROUND(ROUND(AT348*CZ348,2),2)</f>
        <v>0.18</v>
      </c>
      <c r="DC348">
        <f>ROUND(ROUND(AT348*AG348,2),2)</f>
        <v>0</v>
      </c>
    </row>
    <row r="349" spans="1:107">
      <c r="A349">
        <f ca="1">ROW(Source!A118)</f>
        <v>118</v>
      </c>
      <c r="B349">
        <v>27906248</v>
      </c>
      <c r="C349">
        <v>27909488</v>
      </c>
      <c r="D349">
        <v>25186603</v>
      </c>
      <c r="E349">
        <v>1</v>
      </c>
      <c r="F349">
        <v>1</v>
      </c>
      <c r="G349">
        <v>1</v>
      </c>
      <c r="H349">
        <v>3</v>
      </c>
      <c r="I349" t="s">
        <v>1396</v>
      </c>
      <c r="J349" t="s">
        <v>1398</v>
      </c>
      <c r="K349" t="s">
        <v>1397</v>
      </c>
      <c r="L349">
        <v>1296</v>
      </c>
      <c r="N349">
        <v>1002</v>
      </c>
      <c r="O349" t="s">
        <v>1220</v>
      </c>
      <c r="P349" t="s">
        <v>1220</v>
      </c>
      <c r="Q349">
        <v>1</v>
      </c>
      <c r="W349">
        <v>0</v>
      </c>
      <c r="X349">
        <v>1545178513</v>
      </c>
      <c r="Y349">
        <v>11</v>
      </c>
      <c r="AA349">
        <v>731.37</v>
      </c>
      <c r="AB349">
        <v>0</v>
      </c>
      <c r="AC349">
        <v>0</v>
      </c>
      <c r="AD349">
        <v>0</v>
      </c>
      <c r="AE349">
        <v>119.7</v>
      </c>
      <c r="AF349">
        <v>0</v>
      </c>
      <c r="AG349">
        <v>0</v>
      </c>
      <c r="AH349">
        <v>0</v>
      </c>
      <c r="AI349">
        <v>6.11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1069</v>
      </c>
      <c r="AT349">
        <v>11</v>
      </c>
      <c r="AU349" t="s">
        <v>1069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1069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 ca="1">Y349*Source!I118</f>
        <v>20.9495</v>
      </c>
      <c r="CY349">
        <f>AA349</f>
        <v>731.37</v>
      </c>
      <c r="CZ349">
        <f>AE349</f>
        <v>119.7</v>
      </c>
      <c r="DA349">
        <f>AI349</f>
        <v>6.11</v>
      </c>
      <c r="DB349">
        <f>ROUND(ROUND(AT349*CZ349,2),2)</f>
        <v>1316.7</v>
      </c>
      <c r="DC349">
        <f>ROUND(ROUND(AT349*AG349,2),2)</f>
        <v>0</v>
      </c>
    </row>
    <row r="350" spans="1:107">
      <c r="A350">
        <f ca="1">ROW(Source!A118)</f>
        <v>118</v>
      </c>
      <c r="B350">
        <v>27906248</v>
      </c>
      <c r="C350">
        <v>27909488</v>
      </c>
      <c r="D350">
        <v>25187268</v>
      </c>
      <c r="E350">
        <v>1</v>
      </c>
      <c r="F350">
        <v>1</v>
      </c>
      <c r="G350">
        <v>1</v>
      </c>
      <c r="H350">
        <v>3</v>
      </c>
      <c r="I350" t="s">
        <v>1400</v>
      </c>
      <c r="J350" t="s">
        <v>1402</v>
      </c>
      <c r="K350" t="s">
        <v>1401</v>
      </c>
      <c r="L350">
        <v>1348</v>
      </c>
      <c r="N350">
        <v>1009</v>
      </c>
      <c r="O350" t="s">
        <v>1094</v>
      </c>
      <c r="P350" t="s">
        <v>1094</v>
      </c>
      <c r="Q350">
        <v>1000</v>
      </c>
      <c r="W350">
        <v>0</v>
      </c>
      <c r="X350">
        <v>21313006</v>
      </c>
      <c r="Y350">
        <v>2.9999999999999997E-4</v>
      </c>
      <c r="AA350">
        <v>76375</v>
      </c>
      <c r="AB350">
        <v>0</v>
      </c>
      <c r="AC350">
        <v>0</v>
      </c>
      <c r="AD350">
        <v>0</v>
      </c>
      <c r="AE350">
        <v>12500</v>
      </c>
      <c r="AF350">
        <v>0</v>
      </c>
      <c r="AG350">
        <v>0</v>
      </c>
      <c r="AH350">
        <v>0</v>
      </c>
      <c r="AI350">
        <v>6.11</v>
      </c>
      <c r="AJ350">
        <v>1</v>
      </c>
      <c r="AK350">
        <v>1</v>
      </c>
      <c r="AL350">
        <v>1</v>
      </c>
      <c r="AN350">
        <v>0</v>
      </c>
      <c r="AO350">
        <v>0</v>
      </c>
      <c r="AP350">
        <v>0</v>
      </c>
      <c r="AQ350">
        <v>0</v>
      </c>
      <c r="AR350">
        <v>0</v>
      </c>
      <c r="AS350" t="s">
        <v>1069</v>
      </c>
      <c r="AT350">
        <v>2.9999999999999997E-4</v>
      </c>
      <c r="AU350" t="s">
        <v>1069</v>
      </c>
      <c r="AV350">
        <v>0</v>
      </c>
      <c r="AW350">
        <v>1</v>
      </c>
      <c r="AX350">
        <v>-1</v>
      </c>
      <c r="AY350">
        <v>0</v>
      </c>
      <c r="AZ350">
        <v>0</v>
      </c>
      <c r="BA350" t="s">
        <v>1069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 ca="1">Y350*Source!I118</f>
        <v>5.7134999999999998E-4</v>
      </c>
      <c r="CY350">
        <f>AA350</f>
        <v>76375</v>
      </c>
      <c r="CZ350">
        <f>AE350</f>
        <v>12500</v>
      </c>
      <c r="DA350">
        <f>AI350</f>
        <v>6.11</v>
      </c>
      <c r="DB350">
        <f>ROUND(ROUND(AT350*CZ350,2),2)</f>
        <v>3.75</v>
      </c>
      <c r="DC350">
        <f>ROUND(ROUND(AT350*AG350,2),2)</f>
        <v>0</v>
      </c>
    </row>
    <row r="351" spans="1:107">
      <c r="A351">
        <f ca="1">ROW(Source!A121)</f>
        <v>121</v>
      </c>
      <c r="B351">
        <v>27906248</v>
      </c>
      <c r="C351">
        <v>27909498</v>
      </c>
      <c r="D351">
        <v>25419089</v>
      </c>
      <c r="E351">
        <v>1</v>
      </c>
      <c r="F351">
        <v>1</v>
      </c>
      <c r="G351">
        <v>1</v>
      </c>
      <c r="H351">
        <v>1</v>
      </c>
      <c r="I351" t="s">
        <v>689</v>
      </c>
      <c r="J351" t="s">
        <v>1069</v>
      </c>
      <c r="K351" t="s">
        <v>690</v>
      </c>
      <c r="L351">
        <v>1191</v>
      </c>
      <c r="N351">
        <v>1013</v>
      </c>
      <c r="O351" t="s">
        <v>600</v>
      </c>
      <c r="P351" t="s">
        <v>600</v>
      </c>
      <c r="Q351">
        <v>1</v>
      </c>
      <c r="W351">
        <v>0</v>
      </c>
      <c r="X351">
        <v>1069510174</v>
      </c>
      <c r="Y351">
        <v>18.767999999999997</v>
      </c>
      <c r="AA351">
        <v>0</v>
      </c>
      <c r="AB351">
        <v>0</v>
      </c>
      <c r="AC351">
        <v>0</v>
      </c>
      <c r="AD351">
        <v>58.78</v>
      </c>
      <c r="AE351">
        <v>0</v>
      </c>
      <c r="AF351">
        <v>0</v>
      </c>
      <c r="AG351">
        <v>0</v>
      </c>
      <c r="AH351">
        <v>9.6199999999999992</v>
      </c>
      <c r="AI351">
        <v>1</v>
      </c>
      <c r="AJ351">
        <v>1</v>
      </c>
      <c r="AK351">
        <v>1</v>
      </c>
      <c r="AL351">
        <v>6.11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1069</v>
      </c>
      <c r="AT351">
        <v>16.32</v>
      </c>
      <c r="AU351" t="s">
        <v>1084</v>
      </c>
      <c r="AV351">
        <v>1</v>
      </c>
      <c r="AW351">
        <v>2</v>
      </c>
      <c r="AX351">
        <v>27909499</v>
      </c>
      <c r="AY351">
        <v>1</v>
      </c>
      <c r="AZ351">
        <v>0</v>
      </c>
      <c r="BA351">
        <v>354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 ca="1">Y351*Source!I121</f>
        <v>35.743655999999994</v>
      </c>
      <c r="CY351">
        <f>AD351</f>
        <v>58.78</v>
      </c>
      <c r="CZ351">
        <f>AH351</f>
        <v>9.6199999999999992</v>
      </c>
      <c r="DA351">
        <f>AL351</f>
        <v>6.11</v>
      </c>
      <c r="DB351">
        <f>ROUND((ROUND(AT351*CZ351,2)*1.15),2)</f>
        <v>180.55</v>
      </c>
      <c r="DC351">
        <f>ROUND((ROUND(AT351*AG351,2)*1.15),2)</f>
        <v>0</v>
      </c>
    </row>
    <row r="352" spans="1:107">
      <c r="A352">
        <f ca="1">ROW(Source!A121)</f>
        <v>121</v>
      </c>
      <c r="B352">
        <v>27906248</v>
      </c>
      <c r="C352">
        <v>27909498</v>
      </c>
      <c r="D352">
        <v>25412928</v>
      </c>
      <c r="E352">
        <v>1</v>
      </c>
      <c r="F352">
        <v>1</v>
      </c>
      <c r="G352">
        <v>1</v>
      </c>
      <c r="H352">
        <v>1</v>
      </c>
      <c r="I352" t="s">
        <v>601</v>
      </c>
      <c r="J352" t="s">
        <v>1069</v>
      </c>
      <c r="K352" t="s">
        <v>602</v>
      </c>
      <c r="L352">
        <v>1191</v>
      </c>
      <c r="N352">
        <v>1013</v>
      </c>
      <c r="O352" t="s">
        <v>600</v>
      </c>
      <c r="P352" t="s">
        <v>600</v>
      </c>
      <c r="Q352">
        <v>1</v>
      </c>
      <c r="W352">
        <v>0</v>
      </c>
      <c r="X352">
        <v>-1417349443</v>
      </c>
      <c r="Y352">
        <v>0.03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6.11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1069</v>
      </c>
      <c r="AT352">
        <v>0.03</v>
      </c>
      <c r="AU352" t="s">
        <v>1069</v>
      </c>
      <c r="AV352">
        <v>2</v>
      </c>
      <c r="AW352">
        <v>2</v>
      </c>
      <c r="AX352">
        <v>27909500</v>
      </c>
      <c r="AY352">
        <v>1</v>
      </c>
      <c r="AZ352">
        <v>2048</v>
      </c>
      <c r="BA352">
        <v>355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 ca="1">Y352*Source!I121</f>
        <v>5.7134999999999998E-2</v>
      </c>
      <c r="CY352">
        <f>AD352</f>
        <v>0</v>
      </c>
      <c r="CZ352">
        <f>AH352</f>
        <v>0</v>
      </c>
      <c r="DA352">
        <f>AL352</f>
        <v>1</v>
      </c>
      <c r="DB352">
        <f>ROUND(ROUND(AT352*CZ352,2),2)</f>
        <v>0</v>
      </c>
      <c r="DC352">
        <f>ROUND(ROUND(AT352*AG352,2),2)</f>
        <v>0</v>
      </c>
    </row>
    <row r="353" spans="1:107">
      <c r="A353">
        <f ca="1">ROW(Source!A121)</f>
        <v>121</v>
      </c>
      <c r="B353">
        <v>27906248</v>
      </c>
      <c r="C353">
        <v>27909498</v>
      </c>
      <c r="D353">
        <v>25230514</v>
      </c>
      <c r="E353">
        <v>1</v>
      </c>
      <c r="F353">
        <v>1</v>
      </c>
      <c r="G353">
        <v>1</v>
      </c>
      <c r="H353">
        <v>2</v>
      </c>
      <c r="I353" t="s">
        <v>658</v>
      </c>
      <c r="J353" t="s">
        <v>659</v>
      </c>
      <c r="K353" t="s">
        <v>660</v>
      </c>
      <c r="L353">
        <v>1368</v>
      </c>
      <c r="N353">
        <v>1011</v>
      </c>
      <c r="O353" t="s">
        <v>606</v>
      </c>
      <c r="P353" t="s">
        <v>606</v>
      </c>
      <c r="Q353">
        <v>1</v>
      </c>
      <c r="W353">
        <v>0</v>
      </c>
      <c r="X353">
        <v>1188625873</v>
      </c>
      <c r="Y353">
        <v>1.2500000000000001E-2</v>
      </c>
      <c r="AA353">
        <v>0</v>
      </c>
      <c r="AB353">
        <v>191</v>
      </c>
      <c r="AC353">
        <v>13.5</v>
      </c>
      <c r="AD353">
        <v>0</v>
      </c>
      <c r="AE353">
        <v>0</v>
      </c>
      <c r="AF353">
        <v>31.26</v>
      </c>
      <c r="AG353">
        <v>13.5</v>
      </c>
      <c r="AH353">
        <v>0</v>
      </c>
      <c r="AI353">
        <v>1</v>
      </c>
      <c r="AJ353">
        <v>6.11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1069</v>
      </c>
      <c r="AT353">
        <v>0.01</v>
      </c>
      <c r="AU353" t="s">
        <v>1083</v>
      </c>
      <c r="AV353">
        <v>0</v>
      </c>
      <c r="AW353">
        <v>2</v>
      </c>
      <c r="AX353">
        <v>27909501</v>
      </c>
      <c r="AY353">
        <v>1</v>
      </c>
      <c r="AZ353">
        <v>0</v>
      </c>
      <c r="BA353">
        <v>356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 ca="1">Y353*Source!I121</f>
        <v>2.3806250000000001E-2</v>
      </c>
      <c r="CY353">
        <f>AB353</f>
        <v>191</v>
      </c>
      <c r="CZ353">
        <f>AF353</f>
        <v>31.26</v>
      </c>
      <c r="DA353">
        <f>AJ353</f>
        <v>6.11</v>
      </c>
      <c r="DB353">
        <f>ROUND((ROUND(AT353*CZ353,2)*1.25),2)</f>
        <v>0.39</v>
      </c>
      <c r="DC353">
        <f>ROUND((ROUND(AT353*AG353,2)*1.25),2)</f>
        <v>0.18</v>
      </c>
    </row>
    <row r="354" spans="1:107">
      <c r="A354">
        <f ca="1">ROW(Source!A121)</f>
        <v>121</v>
      </c>
      <c r="B354">
        <v>27906248</v>
      </c>
      <c r="C354">
        <v>27909498</v>
      </c>
      <c r="D354">
        <v>25231607</v>
      </c>
      <c r="E354">
        <v>1</v>
      </c>
      <c r="F354">
        <v>1</v>
      </c>
      <c r="G354">
        <v>1</v>
      </c>
      <c r="H354">
        <v>2</v>
      </c>
      <c r="I354" t="s">
        <v>603</v>
      </c>
      <c r="J354" t="s">
        <v>604</v>
      </c>
      <c r="K354" t="s">
        <v>605</v>
      </c>
      <c r="L354">
        <v>1368</v>
      </c>
      <c r="N354">
        <v>1011</v>
      </c>
      <c r="O354" t="s">
        <v>606</v>
      </c>
      <c r="P354" t="s">
        <v>606</v>
      </c>
      <c r="Q354">
        <v>1</v>
      </c>
      <c r="W354">
        <v>0</v>
      </c>
      <c r="X354">
        <v>1372534845</v>
      </c>
      <c r="Y354">
        <v>2.5000000000000001E-2</v>
      </c>
      <c r="AA354">
        <v>0</v>
      </c>
      <c r="AB354">
        <v>401.49</v>
      </c>
      <c r="AC354">
        <v>11.6</v>
      </c>
      <c r="AD354">
        <v>0</v>
      </c>
      <c r="AE354">
        <v>0</v>
      </c>
      <c r="AF354">
        <v>65.709999999999994</v>
      </c>
      <c r="AG354">
        <v>11.6</v>
      </c>
      <c r="AH354">
        <v>0</v>
      </c>
      <c r="AI354">
        <v>1</v>
      </c>
      <c r="AJ354">
        <v>6.11</v>
      </c>
      <c r="AK354">
        <v>1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1069</v>
      </c>
      <c r="AT354">
        <v>0.02</v>
      </c>
      <c r="AU354" t="s">
        <v>1083</v>
      </c>
      <c r="AV354">
        <v>0</v>
      </c>
      <c r="AW354">
        <v>2</v>
      </c>
      <c r="AX354">
        <v>27909502</v>
      </c>
      <c r="AY354">
        <v>1</v>
      </c>
      <c r="AZ354">
        <v>0</v>
      </c>
      <c r="BA354">
        <v>357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 ca="1">Y354*Source!I121</f>
        <v>4.7612500000000002E-2</v>
      </c>
      <c r="CY354">
        <f>AB354</f>
        <v>401.49</v>
      </c>
      <c r="CZ354">
        <f>AF354</f>
        <v>65.709999999999994</v>
      </c>
      <c r="DA354">
        <f>AJ354</f>
        <v>6.11</v>
      </c>
      <c r="DB354">
        <f>ROUND((ROUND(AT354*CZ354,2)*1.25),2)</f>
        <v>1.64</v>
      </c>
      <c r="DC354">
        <f>ROUND((ROUND(AT354*AG354,2)*1.25),2)</f>
        <v>0.28999999999999998</v>
      </c>
    </row>
    <row r="355" spans="1:107">
      <c r="A355">
        <f ca="1">ROW(Source!A121)</f>
        <v>121</v>
      </c>
      <c r="B355">
        <v>27906248</v>
      </c>
      <c r="C355">
        <v>27909498</v>
      </c>
      <c r="D355">
        <v>25153690</v>
      </c>
      <c r="E355">
        <v>1</v>
      </c>
      <c r="F355">
        <v>1</v>
      </c>
      <c r="G355">
        <v>1</v>
      </c>
      <c r="H355">
        <v>3</v>
      </c>
      <c r="I355" t="s">
        <v>739</v>
      </c>
      <c r="J355" t="s">
        <v>740</v>
      </c>
      <c r="K355" t="s">
        <v>741</v>
      </c>
      <c r="L355">
        <v>1346</v>
      </c>
      <c r="N355">
        <v>1009</v>
      </c>
      <c r="O355" t="s">
        <v>1216</v>
      </c>
      <c r="P355" t="s">
        <v>1216</v>
      </c>
      <c r="Q355">
        <v>1</v>
      </c>
      <c r="W355">
        <v>0</v>
      </c>
      <c r="X355">
        <v>813963326</v>
      </c>
      <c r="Y355">
        <v>0.2</v>
      </c>
      <c r="AA355">
        <v>11.12</v>
      </c>
      <c r="AB355">
        <v>0</v>
      </c>
      <c r="AC355">
        <v>0</v>
      </c>
      <c r="AD355">
        <v>0</v>
      </c>
      <c r="AE355">
        <v>1.82</v>
      </c>
      <c r="AF355">
        <v>0</v>
      </c>
      <c r="AG355">
        <v>0</v>
      </c>
      <c r="AH355">
        <v>0</v>
      </c>
      <c r="AI355">
        <v>6.11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1069</v>
      </c>
      <c r="AT355">
        <v>0.2</v>
      </c>
      <c r="AU355" t="s">
        <v>1069</v>
      </c>
      <c r="AV355">
        <v>0</v>
      </c>
      <c r="AW355">
        <v>2</v>
      </c>
      <c r="AX355">
        <v>27909503</v>
      </c>
      <c r="AY355">
        <v>1</v>
      </c>
      <c r="AZ355">
        <v>0</v>
      </c>
      <c r="BA355">
        <v>358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 ca="1">Y355*Source!I121</f>
        <v>0.38090000000000002</v>
      </c>
      <c r="CY355">
        <f>AA355</f>
        <v>11.12</v>
      </c>
      <c r="CZ355">
        <f>AE355</f>
        <v>1.82</v>
      </c>
      <c r="DA355">
        <f>AI355</f>
        <v>6.11</v>
      </c>
      <c r="DB355">
        <f>ROUND(ROUND(AT355*CZ355,2),2)</f>
        <v>0.36</v>
      </c>
      <c r="DC355">
        <f>ROUND(ROUND(AT355*AG355,2),2)</f>
        <v>0</v>
      </c>
    </row>
    <row r="356" spans="1:107">
      <c r="A356">
        <f ca="1">ROW(Source!A121)</f>
        <v>121</v>
      </c>
      <c r="B356">
        <v>27906248</v>
      </c>
      <c r="C356">
        <v>27909498</v>
      </c>
      <c r="D356">
        <v>25186603</v>
      </c>
      <c r="E356">
        <v>1</v>
      </c>
      <c r="F356">
        <v>1</v>
      </c>
      <c r="G356">
        <v>1</v>
      </c>
      <c r="H356">
        <v>3</v>
      </c>
      <c r="I356" t="s">
        <v>1396</v>
      </c>
      <c r="J356" t="s">
        <v>1398</v>
      </c>
      <c r="K356" t="s">
        <v>1397</v>
      </c>
      <c r="L356">
        <v>1296</v>
      </c>
      <c r="N356">
        <v>1002</v>
      </c>
      <c r="O356" t="s">
        <v>1220</v>
      </c>
      <c r="P356" t="s">
        <v>1220</v>
      </c>
      <c r="Q356">
        <v>1</v>
      </c>
      <c r="W356">
        <v>0</v>
      </c>
      <c r="X356">
        <v>1545178513</v>
      </c>
      <c r="Y356">
        <v>22</v>
      </c>
      <c r="AA356">
        <v>731.37</v>
      </c>
      <c r="AB356">
        <v>0</v>
      </c>
      <c r="AC356">
        <v>0</v>
      </c>
      <c r="AD356">
        <v>0</v>
      </c>
      <c r="AE356">
        <v>119.7</v>
      </c>
      <c r="AF356">
        <v>0</v>
      </c>
      <c r="AG356">
        <v>0</v>
      </c>
      <c r="AH356">
        <v>0</v>
      </c>
      <c r="AI356">
        <v>6.11</v>
      </c>
      <c r="AJ356">
        <v>1</v>
      </c>
      <c r="AK356">
        <v>1</v>
      </c>
      <c r="AL356">
        <v>1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1069</v>
      </c>
      <c r="AT356">
        <v>22</v>
      </c>
      <c r="AU356" t="s">
        <v>1069</v>
      </c>
      <c r="AV356">
        <v>0</v>
      </c>
      <c r="AW356">
        <v>1</v>
      </c>
      <c r="AX356">
        <v>-1</v>
      </c>
      <c r="AY356">
        <v>0</v>
      </c>
      <c r="AZ356">
        <v>0</v>
      </c>
      <c r="BA356" t="s">
        <v>1069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 ca="1">Y356*Source!I121</f>
        <v>41.899000000000001</v>
      </c>
      <c r="CY356">
        <f>AA356</f>
        <v>731.37</v>
      </c>
      <c r="CZ356">
        <f>AE356</f>
        <v>119.7</v>
      </c>
      <c r="DA356">
        <f>AI356</f>
        <v>6.11</v>
      </c>
      <c r="DB356">
        <f>ROUND(ROUND(AT356*CZ356,2),2)</f>
        <v>2633.4</v>
      </c>
      <c r="DC356">
        <f>ROUND(ROUND(AT356*AG356,2),2)</f>
        <v>0</v>
      </c>
    </row>
    <row r="357" spans="1:107">
      <c r="A357">
        <f ca="1">ROW(Source!A121)</f>
        <v>121</v>
      </c>
      <c r="B357">
        <v>27906248</v>
      </c>
      <c r="C357">
        <v>27909498</v>
      </c>
      <c r="D357">
        <v>25187268</v>
      </c>
      <c r="E357">
        <v>1</v>
      </c>
      <c r="F357">
        <v>1</v>
      </c>
      <c r="G357">
        <v>1</v>
      </c>
      <c r="H357">
        <v>3</v>
      </c>
      <c r="I357" t="s">
        <v>1400</v>
      </c>
      <c r="J357" t="s">
        <v>1402</v>
      </c>
      <c r="K357" t="s">
        <v>1401</v>
      </c>
      <c r="L357">
        <v>1348</v>
      </c>
      <c r="N357">
        <v>1009</v>
      </c>
      <c r="O357" t="s">
        <v>1094</v>
      </c>
      <c r="P357" t="s">
        <v>1094</v>
      </c>
      <c r="Q357">
        <v>1000</v>
      </c>
      <c r="W357">
        <v>0</v>
      </c>
      <c r="X357">
        <v>21313006</v>
      </c>
      <c r="Y357">
        <v>5.9999999999999995E-4</v>
      </c>
      <c r="AA357">
        <v>76375</v>
      </c>
      <c r="AB357">
        <v>0</v>
      </c>
      <c r="AC357">
        <v>0</v>
      </c>
      <c r="AD357">
        <v>0</v>
      </c>
      <c r="AE357">
        <v>12500</v>
      </c>
      <c r="AF357">
        <v>0</v>
      </c>
      <c r="AG357">
        <v>0</v>
      </c>
      <c r="AH357">
        <v>0</v>
      </c>
      <c r="AI357">
        <v>6.11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1069</v>
      </c>
      <c r="AT357">
        <v>5.9999999999999995E-4</v>
      </c>
      <c r="AU357" t="s">
        <v>1069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1069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 ca="1">Y357*Source!I121</f>
        <v>1.1427E-3</v>
      </c>
      <c r="CY357">
        <f>AA357</f>
        <v>76375</v>
      </c>
      <c r="CZ357">
        <f>AE357</f>
        <v>12500</v>
      </c>
      <c r="DA357">
        <f>AI357</f>
        <v>6.11</v>
      </c>
      <c r="DB357">
        <f>ROUND(ROUND(AT357*CZ357,2),2)</f>
        <v>7.5</v>
      </c>
      <c r="DC357">
        <f>ROUND(ROUND(AT357*AG357,2),2)</f>
        <v>0</v>
      </c>
    </row>
    <row r="358" spans="1:107">
      <c r="A358">
        <f ca="1">ROW(Source!A124)</f>
        <v>124</v>
      </c>
      <c r="B358">
        <v>27906248</v>
      </c>
      <c r="C358">
        <v>27906909</v>
      </c>
      <c r="D358">
        <v>25413300</v>
      </c>
      <c r="E358">
        <v>1</v>
      </c>
      <c r="F358">
        <v>1</v>
      </c>
      <c r="G358">
        <v>1</v>
      </c>
      <c r="H358">
        <v>1</v>
      </c>
      <c r="I358" t="s">
        <v>610</v>
      </c>
      <c r="J358" t="s">
        <v>1069</v>
      </c>
      <c r="K358" t="s">
        <v>611</v>
      </c>
      <c r="L358">
        <v>1191</v>
      </c>
      <c r="N358">
        <v>1013</v>
      </c>
      <c r="O358" t="s">
        <v>600</v>
      </c>
      <c r="P358" t="s">
        <v>600</v>
      </c>
      <c r="Q358">
        <v>1</v>
      </c>
      <c r="W358">
        <v>0</v>
      </c>
      <c r="X358">
        <v>-400197608</v>
      </c>
      <c r="Y358">
        <v>58.408499999999997</v>
      </c>
      <c r="AA358">
        <v>0</v>
      </c>
      <c r="AB358">
        <v>0</v>
      </c>
      <c r="AC358">
        <v>0</v>
      </c>
      <c r="AD358">
        <v>52.12</v>
      </c>
      <c r="AE358">
        <v>0</v>
      </c>
      <c r="AF358">
        <v>0</v>
      </c>
      <c r="AG358">
        <v>0</v>
      </c>
      <c r="AH358">
        <v>8.5299999999999994</v>
      </c>
      <c r="AI358">
        <v>1</v>
      </c>
      <c r="AJ358">
        <v>1</v>
      </c>
      <c r="AK358">
        <v>1</v>
      </c>
      <c r="AL358">
        <v>6.11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1069</v>
      </c>
      <c r="AT358">
        <v>50.79</v>
      </c>
      <c r="AU358" t="s">
        <v>1084</v>
      </c>
      <c r="AV358">
        <v>1</v>
      </c>
      <c r="AW358">
        <v>2</v>
      </c>
      <c r="AX358">
        <v>27906928</v>
      </c>
      <c r="AY358">
        <v>1</v>
      </c>
      <c r="AZ358">
        <v>0</v>
      </c>
      <c r="BA358">
        <v>361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 ca="1">Y358*Source!I124</f>
        <v>21.342465900000001</v>
      </c>
      <c r="CY358">
        <f>AD358</f>
        <v>52.12</v>
      </c>
      <c r="CZ358">
        <f>AH358</f>
        <v>8.5299999999999994</v>
      </c>
      <c r="DA358">
        <f>AL358</f>
        <v>6.11</v>
      </c>
      <c r="DB358">
        <f>ROUND((ROUND(AT358*CZ358,2)*1.15),2)</f>
        <v>498.23</v>
      </c>
      <c r="DC358">
        <f>ROUND((ROUND(AT358*AG358,2)*1.15),2)</f>
        <v>0</v>
      </c>
    </row>
    <row r="359" spans="1:107">
      <c r="A359">
        <f ca="1">ROW(Source!A124)</f>
        <v>124</v>
      </c>
      <c r="B359">
        <v>27906248</v>
      </c>
      <c r="C359">
        <v>27906909</v>
      </c>
      <c r="D359">
        <v>25412928</v>
      </c>
      <c r="E359">
        <v>1</v>
      </c>
      <c r="F359">
        <v>1</v>
      </c>
      <c r="G359">
        <v>1</v>
      </c>
      <c r="H359">
        <v>1</v>
      </c>
      <c r="I359" t="s">
        <v>601</v>
      </c>
      <c r="J359" t="s">
        <v>1069</v>
      </c>
      <c r="K359" t="s">
        <v>602</v>
      </c>
      <c r="L359">
        <v>1191</v>
      </c>
      <c r="N359">
        <v>1013</v>
      </c>
      <c r="O359" t="s">
        <v>600</v>
      </c>
      <c r="P359" t="s">
        <v>600</v>
      </c>
      <c r="Q359">
        <v>1</v>
      </c>
      <c r="W359">
        <v>0</v>
      </c>
      <c r="X359">
        <v>-1417349443</v>
      </c>
      <c r="Y359">
        <v>0.31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6.11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1069</v>
      </c>
      <c r="AT359">
        <v>0.31</v>
      </c>
      <c r="AU359" t="s">
        <v>1069</v>
      </c>
      <c r="AV359">
        <v>2</v>
      </c>
      <c r="AW359">
        <v>2</v>
      </c>
      <c r="AX359">
        <v>27906929</v>
      </c>
      <c r="AY359">
        <v>1</v>
      </c>
      <c r="AZ359">
        <v>2048</v>
      </c>
      <c r="BA359">
        <v>362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 ca="1">Y359*Source!I124</f>
        <v>0.113274</v>
      </c>
      <c r="CY359">
        <f>AD359</f>
        <v>0</v>
      </c>
      <c r="CZ359">
        <f>AH359</f>
        <v>0</v>
      </c>
      <c r="DA359">
        <f>AL359</f>
        <v>1</v>
      </c>
      <c r="DB359">
        <f>ROUND(ROUND(AT359*CZ359,2),2)</f>
        <v>0</v>
      </c>
      <c r="DC359">
        <f>ROUND(ROUND(AT359*AG359,2),2)</f>
        <v>0</v>
      </c>
    </row>
    <row r="360" spans="1:107">
      <c r="A360">
        <f ca="1">ROW(Source!A124)</f>
        <v>124</v>
      </c>
      <c r="B360">
        <v>27906248</v>
      </c>
      <c r="C360">
        <v>27906909</v>
      </c>
      <c r="D360">
        <v>25230220</v>
      </c>
      <c r="E360">
        <v>1</v>
      </c>
      <c r="F360">
        <v>1</v>
      </c>
      <c r="G360">
        <v>1</v>
      </c>
      <c r="H360">
        <v>2</v>
      </c>
      <c r="I360" t="s">
        <v>612</v>
      </c>
      <c r="J360" t="s">
        <v>613</v>
      </c>
      <c r="K360" t="s">
        <v>614</v>
      </c>
      <c r="L360">
        <v>1368</v>
      </c>
      <c r="N360">
        <v>1011</v>
      </c>
      <c r="O360" t="s">
        <v>606</v>
      </c>
      <c r="P360" t="s">
        <v>606</v>
      </c>
      <c r="Q360">
        <v>1</v>
      </c>
      <c r="W360">
        <v>0</v>
      </c>
      <c r="X360">
        <v>-1718674368</v>
      </c>
      <c r="Y360">
        <v>0.15</v>
      </c>
      <c r="AA360">
        <v>0</v>
      </c>
      <c r="AB360">
        <v>684.26</v>
      </c>
      <c r="AC360">
        <v>13.5</v>
      </c>
      <c r="AD360">
        <v>0</v>
      </c>
      <c r="AE360">
        <v>0</v>
      </c>
      <c r="AF360">
        <v>111.99</v>
      </c>
      <c r="AG360">
        <v>13.5</v>
      </c>
      <c r="AH360">
        <v>0</v>
      </c>
      <c r="AI360">
        <v>1</v>
      </c>
      <c r="AJ360">
        <v>6.11</v>
      </c>
      <c r="AK360">
        <v>1</v>
      </c>
      <c r="AL360">
        <v>1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1069</v>
      </c>
      <c r="AT360">
        <v>0.12</v>
      </c>
      <c r="AU360" t="s">
        <v>1083</v>
      </c>
      <c r="AV360">
        <v>0</v>
      </c>
      <c r="AW360">
        <v>2</v>
      </c>
      <c r="AX360">
        <v>27906930</v>
      </c>
      <c r="AY360">
        <v>1</v>
      </c>
      <c r="AZ360">
        <v>0</v>
      </c>
      <c r="BA360">
        <v>363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 ca="1">Y360*Source!I124</f>
        <v>5.4809999999999998E-2</v>
      </c>
      <c r="CY360">
        <f>AB360</f>
        <v>684.26</v>
      </c>
      <c r="CZ360">
        <f>AF360</f>
        <v>111.99</v>
      </c>
      <c r="DA360">
        <f>AJ360</f>
        <v>6.11</v>
      </c>
      <c r="DB360">
        <f>ROUND((ROUND(AT360*CZ360,2)*1.25),2)</f>
        <v>16.8</v>
      </c>
      <c r="DC360">
        <f>ROUND((ROUND(AT360*AG360,2)*1.25),2)</f>
        <v>2.0299999999999998</v>
      </c>
    </row>
    <row r="361" spans="1:107">
      <c r="A361">
        <f ca="1">ROW(Source!A124)</f>
        <v>124</v>
      </c>
      <c r="B361">
        <v>27906248</v>
      </c>
      <c r="C361">
        <v>27906909</v>
      </c>
      <c r="D361">
        <v>25230420</v>
      </c>
      <c r="E361">
        <v>1</v>
      </c>
      <c r="F361">
        <v>1</v>
      </c>
      <c r="G361">
        <v>1</v>
      </c>
      <c r="H361">
        <v>2</v>
      </c>
      <c r="I361" t="s">
        <v>615</v>
      </c>
      <c r="J361" t="s">
        <v>616</v>
      </c>
      <c r="K361" t="s">
        <v>617</v>
      </c>
      <c r="L361">
        <v>1368</v>
      </c>
      <c r="N361">
        <v>1011</v>
      </c>
      <c r="O361" t="s">
        <v>606</v>
      </c>
      <c r="P361" t="s">
        <v>606</v>
      </c>
      <c r="Q361">
        <v>1</v>
      </c>
      <c r="W361">
        <v>0</v>
      </c>
      <c r="X361">
        <v>1544661785</v>
      </c>
      <c r="Y361">
        <v>13.1625</v>
      </c>
      <c r="AA361">
        <v>0</v>
      </c>
      <c r="AB361">
        <v>42.16</v>
      </c>
      <c r="AC361">
        <v>0</v>
      </c>
      <c r="AD361">
        <v>0</v>
      </c>
      <c r="AE361">
        <v>0</v>
      </c>
      <c r="AF361">
        <v>6.9</v>
      </c>
      <c r="AG361">
        <v>0</v>
      </c>
      <c r="AH361">
        <v>0</v>
      </c>
      <c r="AI361">
        <v>1</v>
      </c>
      <c r="AJ361">
        <v>6.11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1069</v>
      </c>
      <c r="AT361">
        <v>10.53</v>
      </c>
      <c r="AU361" t="s">
        <v>1083</v>
      </c>
      <c r="AV361">
        <v>0</v>
      </c>
      <c r="AW361">
        <v>2</v>
      </c>
      <c r="AX361">
        <v>27906931</v>
      </c>
      <c r="AY361">
        <v>1</v>
      </c>
      <c r="AZ361">
        <v>0</v>
      </c>
      <c r="BA361">
        <v>364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 ca="1">Y361*Source!I124</f>
        <v>4.8095774999999996</v>
      </c>
      <c r="CY361">
        <f>AB361</f>
        <v>42.16</v>
      </c>
      <c r="CZ361">
        <f>AF361</f>
        <v>6.9</v>
      </c>
      <c r="DA361">
        <f>AJ361</f>
        <v>6.11</v>
      </c>
      <c r="DB361">
        <f>ROUND((ROUND(AT361*CZ361,2)*1.25),2)</f>
        <v>90.83</v>
      </c>
      <c r="DC361">
        <f>ROUND((ROUND(AT361*AG361,2)*1.25),2)</f>
        <v>0</v>
      </c>
    </row>
    <row r="362" spans="1:107">
      <c r="A362">
        <f ca="1">ROW(Source!A124)</f>
        <v>124</v>
      </c>
      <c r="B362">
        <v>27906248</v>
      </c>
      <c r="C362">
        <v>27906909</v>
      </c>
      <c r="D362">
        <v>25231607</v>
      </c>
      <c r="E362">
        <v>1</v>
      </c>
      <c r="F362">
        <v>1</v>
      </c>
      <c r="G362">
        <v>1</v>
      </c>
      <c r="H362">
        <v>2</v>
      </c>
      <c r="I362" t="s">
        <v>603</v>
      </c>
      <c r="J362" t="s">
        <v>604</v>
      </c>
      <c r="K362" t="s">
        <v>605</v>
      </c>
      <c r="L362">
        <v>1368</v>
      </c>
      <c r="N362">
        <v>1011</v>
      </c>
      <c r="O362" t="s">
        <v>606</v>
      </c>
      <c r="P362" t="s">
        <v>606</v>
      </c>
      <c r="Q362">
        <v>1</v>
      </c>
      <c r="W362">
        <v>0</v>
      </c>
      <c r="X362">
        <v>1372534845</v>
      </c>
      <c r="Y362">
        <v>0.23749999999999999</v>
      </c>
      <c r="AA362">
        <v>0</v>
      </c>
      <c r="AB362">
        <v>401.49</v>
      </c>
      <c r="AC362">
        <v>11.6</v>
      </c>
      <c r="AD362">
        <v>0</v>
      </c>
      <c r="AE362">
        <v>0</v>
      </c>
      <c r="AF362">
        <v>65.709999999999994</v>
      </c>
      <c r="AG362">
        <v>11.6</v>
      </c>
      <c r="AH362">
        <v>0</v>
      </c>
      <c r="AI362">
        <v>1</v>
      </c>
      <c r="AJ362">
        <v>6.11</v>
      </c>
      <c r="AK362">
        <v>1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1069</v>
      </c>
      <c r="AT362">
        <v>0.19</v>
      </c>
      <c r="AU362" t="s">
        <v>1083</v>
      </c>
      <c r="AV362">
        <v>0</v>
      </c>
      <c r="AW362">
        <v>2</v>
      </c>
      <c r="AX362">
        <v>27906932</v>
      </c>
      <c r="AY362">
        <v>1</v>
      </c>
      <c r="AZ362">
        <v>0</v>
      </c>
      <c r="BA362">
        <v>365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 ca="1">Y362*Source!I124</f>
        <v>8.6782499999999999E-2</v>
      </c>
      <c r="CY362">
        <f>AB362</f>
        <v>401.49</v>
      </c>
      <c r="CZ362">
        <f>AF362</f>
        <v>65.709999999999994</v>
      </c>
      <c r="DA362">
        <f>AJ362</f>
        <v>6.11</v>
      </c>
      <c r="DB362">
        <f>ROUND((ROUND(AT362*CZ362,2)*1.25),2)</f>
        <v>15.6</v>
      </c>
      <c r="DC362">
        <f>ROUND((ROUND(AT362*AG362,2)*1.25),2)</f>
        <v>2.75</v>
      </c>
    </row>
    <row r="363" spans="1:107">
      <c r="A363">
        <f ca="1">ROW(Source!A124)</f>
        <v>124</v>
      </c>
      <c r="B363">
        <v>27906248</v>
      </c>
      <c r="C363">
        <v>27906909</v>
      </c>
      <c r="D363">
        <v>25231842</v>
      </c>
      <c r="E363">
        <v>1</v>
      </c>
      <c r="F363">
        <v>1</v>
      </c>
      <c r="G363">
        <v>1</v>
      </c>
      <c r="H363">
        <v>2</v>
      </c>
      <c r="I363" t="s">
        <v>618</v>
      </c>
      <c r="J363" t="s">
        <v>619</v>
      </c>
      <c r="K363" t="s">
        <v>620</v>
      </c>
      <c r="L363">
        <v>1368</v>
      </c>
      <c r="N363">
        <v>1011</v>
      </c>
      <c r="O363" t="s">
        <v>606</v>
      </c>
      <c r="P363" t="s">
        <v>606</v>
      </c>
      <c r="Q363">
        <v>1</v>
      </c>
      <c r="W363">
        <v>0</v>
      </c>
      <c r="X363">
        <v>792402865</v>
      </c>
      <c r="Y363">
        <v>2.3250000000000002</v>
      </c>
      <c r="AA363">
        <v>0</v>
      </c>
      <c r="AB363">
        <v>7.33</v>
      </c>
      <c r="AC363">
        <v>0</v>
      </c>
      <c r="AD363">
        <v>0</v>
      </c>
      <c r="AE363">
        <v>0</v>
      </c>
      <c r="AF363">
        <v>1.2</v>
      </c>
      <c r="AG363">
        <v>0</v>
      </c>
      <c r="AH363">
        <v>0</v>
      </c>
      <c r="AI363">
        <v>1</v>
      </c>
      <c r="AJ363">
        <v>6.11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1069</v>
      </c>
      <c r="AT363">
        <v>1.86</v>
      </c>
      <c r="AU363" t="s">
        <v>1083</v>
      </c>
      <c r="AV363">
        <v>0</v>
      </c>
      <c r="AW363">
        <v>2</v>
      </c>
      <c r="AX363">
        <v>27906933</v>
      </c>
      <c r="AY363">
        <v>1</v>
      </c>
      <c r="AZ363">
        <v>0</v>
      </c>
      <c r="BA363">
        <v>366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 ca="1">Y363*Source!I124</f>
        <v>0.84955500000000006</v>
      </c>
      <c r="CY363">
        <f>AB363</f>
        <v>7.33</v>
      </c>
      <c r="CZ363">
        <f>AF363</f>
        <v>1.2</v>
      </c>
      <c r="DA363">
        <f>AJ363</f>
        <v>6.11</v>
      </c>
      <c r="DB363">
        <f>ROUND((ROUND(AT363*CZ363,2)*1.25),2)</f>
        <v>2.79</v>
      </c>
      <c r="DC363">
        <f>ROUND((ROUND(AT363*AG363,2)*1.25),2)</f>
        <v>0</v>
      </c>
    </row>
    <row r="364" spans="1:107">
      <c r="A364">
        <f ca="1">ROW(Source!A124)</f>
        <v>124</v>
      </c>
      <c r="B364">
        <v>27906248</v>
      </c>
      <c r="C364">
        <v>27906909</v>
      </c>
      <c r="D364">
        <v>25231889</v>
      </c>
      <c r="E364">
        <v>1</v>
      </c>
      <c r="F364">
        <v>1</v>
      </c>
      <c r="G364">
        <v>1</v>
      </c>
      <c r="H364">
        <v>2</v>
      </c>
      <c r="I364" t="s">
        <v>621</v>
      </c>
      <c r="J364" t="s">
        <v>622</v>
      </c>
      <c r="K364" t="s">
        <v>623</v>
      </c>
      <c r="L364">
        <v>1368</v>
      </c>
      <c r="N364">
        <v>1011</v>
      </c>
      <c r="O364" t="s">
        <v>606</v>
      </c>
      <c r="P364" t="s">
        <v>606</v>
      </c>
      <c r="Q364">
        <v>1</v>
      </c>
      <c r="W364">
        <v>0</v>
      </c>
      <c r="X364">
        <v>1323835807</v>
      </c>
      <c r="Y364">
        <v>2.5374999999999996</v>
      </c>
      <c r="AA364">
        <v>0</v>
      </c>
      <c r="AB364">
        <v>75.209999999999994</v>
      </c>
      <c r="AC364">
        <v>0</v>
      </c>
      <c r="AD364">
        <v>0</v>
      </c>
      <c r="AE364">
        <v>0</v>
      </c>
      <c r="AF364">
        <v>12.31</v>
      </c>
      <c r="AG364">
        <v>0</v>
      </c>
      <c r="AH364">
        <v>0</v>
      </c>
      <c r="AI364">
        <v>1</v>
      </c>
      <c r="AJ364">
        <v>6.11</v>
      </c>
      <c r="AK364">
        <v>1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1069</v>
      </c>
      <c r="AT364">
        <v>2.0299999999999998</v>
      </c>
      <c r="AU364" t="s">
        <v>1083</v>
      </c>
      <c r="AV364">
        <v>0</v>
      </c>
      <c r="AW364">
        <v>2</v>
      </c>
      <c r="AX364">
        <v>27906934</v>
      </c>
      <c r="AY364">
        <v>1</v>
      </c>
      <c r="AZ364">
        <v>0</v>
      </c>
      <c r="BA364">
        <v>367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 ca="1">Y364*Source!I124</f>
        <v>0.92720249999999993</v>
      </c>
      <c r="CY364">
        <f>AB364</f>
        <v>75.209999999999994</v>
      </c>
      <c r="CZ364">
        <f>AF364</f>
        <v>12.31</v>
      </c>
      <c r="DA364">
        <f>AJ364</f>
        <v>6.11</v>
      </c>
      <c r="DB364">
        <f>ROUND((ROUND(AT364*CZ364,2)*1.25),2)</f>
        <v>31.24</v>
      </c>
      <c r="DC364">
        <f>ROUND((ROUND(AT364*AG364,2)*1.25),2)</f>
        <v>0</v>
      </c>
    </row>
    <row r="365" spans="1:107">
      <c r="A365">
        <f ca="1">ROW(Source!A124)</f>
        <v>124</v>
      </c>
      <c r="B365">
        <v>27906248</v>
      </c>
      <c r="C365">
        <v>27906909</v>
      </c>
      <c r="D365">
        <v>25148328</v>
      </c>
      <c r="E365">
        <v>1</v>
      </c>
      <c r="F365">
        <v>1</v>
      </c>
      <c r="G365">
        <v>1</v>
      </c>
      <c r="H365">
        <v>3</v>
      </c>
      <c r="I365" t="s">
        <v>624</v>
      </c>
      <c r="J365" t="s">
        <v>625</v>
      </c>
      <c r="K365" t="s">
        <v>626</v>
      </c>
      <c r="L365">
        <v>1339</v>
      </c>
      <c r="N365">
        <v>1007</v>
      </c>
      <c r="O365" t="s">
        <v>1325</v>
      </c>
      <c r="P365" t="s">
        <v>1325</v>
      </c>
      <c r="Q365">
        <v>1</v>
      </c>
      <c r="W365">
        <v>0</v>
      </c>
      <c r="X365">
        <v>1262771840</v>
      </c>
      <c r="Y365">
        <v>1.5</v>
      </c>
      <c r="AA365">
        <v>38</v>
      </c>
      <c r="AB365">
        <v>0</v>
      </c>
      <c r="AC365">
        <v>0</v>
      </c>
      <c r="AD365">
        <v>0</v>
      </c>
      <c r="AE365">
        <v>6.22</v>
      </c>
      <c r="AF365">
        <v>0</v>
      </c>
      <c r="AG365">
        <v>0</v>
      </c>
      <c r="AH365">
        <v>0</v>
      </c>
      <c r="AI365">
        <v>6.11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1069</v>
      </c>
      <c r="AT365">
        <v>1.5</v>
      </c>
      <c r="AU365" t="s">
        <v>1069</v>
      </c>
      <c r="AV365">
        <v>0</v>
      </c>
      <c r="AW365">
        <v>2</v>
      </c>
      <c r="AX365">
        <v>27906935</v>
      </c>
      <c r="AY365">
        <v>1</v>
      </c>
      <c r="AZ365">
        <v>0</v>
      </c>
      <c r="BA365">
        <v>368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 ca="1">Y365*Source!I124</f>
        <v>0.54810000000000003</v>
      </c>
      <c r="CY365">
        <f t="shared" ref="CY365:CY375" si="53">AA365</f>
        <v>38</v>
      </c>
      <c r="CZ365">
        <f t="shared" ref="CZ365:CZ375" si="54">AE365</f>
        <v>6.22</v>
      </c>
      <c r="DA365">
        <f t="shared" ref="DA365:DA375" si="55">AI365</f>
        <v>6.11</v>
      </c>
      <c r="DB365">
        <f t="shared" ref="DB365:DB375" si="56">ROUND(ROUND(AT365*CZ365,2),2)</f>
        <v>9.33</v>
      </c>
      <c r="DC365">
        <f t="shared" ref="DC365:DC375" si="57">ROUND(ROUND(AT365*AG365,2),2)</f>
        <v>0</v>
      </c>
    </row>
    <row r="366" spans="1:107">
      <c r="A366">
        <f ca="1">ROW(Source!A124)</f>
        <v>124</v>
      </c>
      <c r="B366">
        <v>27906248</v>
      </c>
      <c r="C366">
        <v>27906909</v>
      </c>
      <c r="D366">
        <v>25148335</v>
      </c>
      <c r="E366">
        <v>1</v>
      </c>
      <c r="F366">
        <v>1</v>
      </c>
      <c r="G366">
        <v>1</v>
      </c>
      <c r="H366">
        <v>3</v>
      </c>
      <c r="I366" t="s">
        <v>627</v>
      </c>
      <c r="J366" t="s">
        <v>628</v>
      </c>
      <c r="K366" t="s">
        <v>629</v>
      </c>
      <c r="L366">
        <v>1346</v>
      </c>
      <c r="N366">
        <v>1009</v>
      </c>
      <c r="O366" t="s">
        <v>1216</v>
      </c>
      <c r="P366" t="s">
        <v>1216</v>
      </c>
      <c r="Q366">
        <v>1</v>
      </c>
      <c r="W366">
        <v>0</v>
      </c>
      <c r="X366">
        <v>1721895514</v>
      </c>
      <c r="Y366">
        <v>0.45</v>
      </c>
      <c r="AA366">
        <v>37.21</v>
      </c>
      <c r="AB366">
        <v>0</v>
      </c>
      <c r="AC366">
        <v>0</v>
      </c>
      <c r="AD366">
        <v>0</v>
      </c>
      <c r="AE366">
        <v>6.09</v>
      </c>
      <c r="AF366">
        <v>0</v>
      </c>
      <c r="AG366">
        <v>0</v>
      </c>
      <c r="AH366">
        <v>0</v>
      </c>
      <c r="AI366">
        <v>6.11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1069</v>
      </c>
      <c r="AT366">
        <v>0.45</v>
      </c>
      <c r="AU366" t="s">
        <v>1069</v>
      </c>
      <c r="AV366">
        <v>0</v>
      </c>
      <c r="AW366">
        <v>2</v>
      </c>
      <c r="AX366">
        <v>27906936</v>
      </c>
      <c r="AY366">
        <v>1</v>
      </c>
      <c r="AZ366">
        <v>0</v>
      </c>
      <c r="BA366">
        <v>369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 ca="1">Y366*Source!I124</f>
        <v>0.16442999999999999</v>
      </c>
      <c r="CY366">
        <f t="shared" si="53"/>
        <v>37.21</v>
      </c>
      <c r="CZ366">
        <f t="shared" si="54"/>
        <v>6.09</v>
      </c>
      <c r="DA366">
        <f t="shared" si="55"/>
        <v>6.11</v>
      </c>
      <c r="DB366">
        <f t="shared" si="56"/>
        <v>2.74</v>
      </c>
      <c r="DC366">
        <f t="shared" si="57"/>
        <v>0</v>
      </c>
    </row>
    <row r="367" spans="1:107">
      <c r="A367">
        <f ca="1">ROW(Source!A124)</f>
        <v>124</v>
      </c>
      <c r="B367">
        <v>27906248</v>
      </c>
      <c r="C367">
        <v>27906909</v>
      </c>
      <c r="D367">
        <v>25151428</v>
      </c>
      <c r="E367">
        <v>1</v>
      </c>
      <c r="F367">
        <v>1</v>
      </c>
      <c r="G367">
        <v>1</v>
      </c>
      <c r="H367">
        <v>3</v>
      </c>
      <c r="I367" t="s">
        <v>630</v>
      </c>
      <c r="J367" t="s">
        <v>631</v>
      </c>
      <c r="K367" t="s">
        <v>632</v>
      </c>
      <c r="L367">
        <v>1348</v>
      </c>
      <c r="N367">
        <v>1009</v>
      </c>
      <c r="O367" t="s">
        <v>1094</v>
      </c>
      <c r="P367" t="s">
        <v>1094</v>
      </c>
      <c r="Q367">
        <v>1000</v>
      </c>
      <c r="W367">
        <v>0</v>
      </c>
      <c r="X367">
        <v>1225357214</v>
      </c>
      <c r="Y367">
        <v>1.4E-3</v>
      </c>
      <c r="AA367">
        <v>65676.39</v>
      </c>
      <c r="AB367">
        <v>0</v>
      </c>
      <c r="AC367">
        <v>0</v>
      </c>
      <c r="AD367">
        <v>0</v>
      </c>
      <c r="AE367">
        <v>10749</v>
      </c>
      <c r="AF367">
        <v>0</v>
      </c>
      <c r="AG367">
        <v>0</v>
      </c>
      <c r="AH367">
        <v>0</v>
      </c>
      <c r="AI367">
        <v>6.11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1069</v>
      </c>
      <c r="AT367">
        <v>1.4E-3</v>
      </c>
      <c r="AU367" t="s">
        <v>1069</v>
      </c>
      <c r="AV367">
        <v>0</v>
      </c>
      <c r="AW367">
        <v>2</v>
      </c>
      <c r="AX367">
        <v>27906937</v>
      </c>
      <c r="AY367">
        <v>1</v>
      </c>
      <c r="AZ367">
        <v>0</v>
      </c>
      <c r="BA367">
        <v>370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 ca="1">Y367*Source!I124</f>
        <v>5.1155999999999999E-4</v>
      </c>
      <c r="CY367">
        <f t="shared" si="53"/>
        <v>65676.39</v>
      </c>
      <c r="CZ367">
        <f t="shared" si="54"/>
        <v>10749</v>
      </c>
      <c r="DA367">
        <f t="shared" si="55"/>
        <v>6.11</v>
      </c>
      <c r="DB367">
        <f t="shared" si="56"/>
        <v>15.05</v>
      </c>
      <c r="DC367">
        <f t="shared" si="57"/>
        <v>0</v>
      </c>
    </row>
    <row r="368" spans="1:107">
      <c r="A368">
        <f ca="1">ROW(Source!A124)</f>
        <v>124</v>
      </c>
      <c r="B368">
        <v>27906248</v>
      </c>
      <c r="C368">
        <v>27906909</v>
      </c>
      <c r="D368">
        <v>25152615</v>
      </c>
      <c r="E368">
        <v>1</v>
      </c>
      <c r="F368">
        <v>1</v>
      </c>
      <c r="G368">
        <v>1</v>
      </c>
      <c r="H368">
        <v>3</v>
      </c>
      <c r="I368" t="s">
        <v>633</v>
      </c>
      <c r="J368" t="s">
        <v>634</v>
      </c>
      <c r="K368" t="s">
        <v>635</v>
      </c>
      <c r="L368">
        <v>1348</v>
      </c>
      <c r="N368">
        <v>1009</v>
      </c>
      <c r="O368" t="s">
        <v>1094</v>
      </c>
      <c r="P368" t="s">
        <v>1094</v>
      </c>
      <c r="Q368">
        <v>1000</v>
      </c>
      <c r="W368">
        <v>0</v>
      </c>
      <c r="X368">
        <v>-437906794</v>
      </c>
      <c r="Y368">
        <v>3.3E-3</v>
      </c>
      <c r="AA368">
        <v>55234.46</v>
      </c>
      <c r="AB368">
        <v>0</v>
      </c>
      <c r="AC368">
        <v>0</v>
      </c>
      <c r="AD368">
        <v>0</v>
      </c>
      <c r="AE368">
        <v>9040.01</v>
      </c>
      <c r="AF368">
        <v>0</v>
      </c>
      <c r="AG368">
        <v>0</v>
      </c>
      <c r="AH368">
        <v>0</v>
      </c>
      <c r="AI368">
        <v>6.11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1069</v>
      </c>
      <c r="AT368">
        <v>3.3E-3</v>
      </c>
      <c r="AU368" t="s">
        <v>1069</v>
      </c>
      <c r="AV368">
        <v>0</v>
      </c>
      <c r="AW368">
        <v>2</v>
      </c>
      <c r="AX368">
        <v>27906938</v>
      </c>
      <c r="AY368">
        <v>1</v>
      </c>
      <c r="AZ368">
        <v>0</v>
      </c>
      <c r="BA368">
        <v>371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 ca="1">Y368*Source!I124</f>
        <v>1.20582E-3</v>
      </c>
      <c r="CY368">
        <f t="shared" si="53"/>
        <v>55234.46</v>
      </c>
      <c r="CZ368">
        <f t="shared" si="54"/>
        <v>9040.01</v>
      </c>
      <c r="DA368">
        <f t="shared" si="55"/>
        <v>6.11</v>
      </c>
      <c r="DB368">
        <f t="shared" si="56"/>
        <v>29.83</v>
      </c>
      <c r="DC368">
        <f t="shared" si="57"/>
        <v>0</v>
      </c>
    </row>
    <row r="369" spans="1:107">
      <c r="A369">
        <f ca="1">ROW(Source!A124)</f>
        <v>124</v>
      </c>
      <c r="B369">
        <v>27906248</v>
      </c>
      <c r="C369">
        <v>27906909</v>
      </c>
      <c r="D369">
        <v>25152713</v>
      </c>
      <c r="E369">
        <v>1</v>
      </c>
      <c r="F369">
        <v>1</v>
      </c>
      <c r="G369">
        <v>1</v>
      </c>
      <c r="H369">
        <v>3</v>
      </c>
      <c r="I369" t="s">
        <v>159</v>
      </c>
      <c r="J369" t="s">
        <v>161</v>
      </c>
      <c r="K369" t="s">
        <v>160</v>
      </c>
      <c r="L369">
        <v>1348</v>
      </c>
      <c r="N369">
        <v>1009</v>
      </c>
      <c r="O369" t="s">
        <v>1094</v>
      </c>
      <c r="P369" t="s">
        <v>1094</v>
      </c>
      <c r="Q369">
        <v>1000</v>
      </c>
      <c r="W369">
        <v>0</v>
      </c>
      <c r="X369">
        <v>1174701286</v>
      </c>
      <c r="Y369">
        <v>1.0000000000000001E-5</v>
      </c>
      <c r="AA369">
        <v>73185.58</v>
      </c>
      <c r="AB369">
        <v>0</v>
      </c>
      <c r="AC369">
        <v>0</v>
      </c>
      <c r="AD369">
        <v>0</v>
      </c>
      <c r="AE369">
        <v>11978</v>
      </c>
      <c r="AF369">
        <v>0</v>
      </c>
      <c r="AG369">
        <v>0</v>
      </c>
      <c r="AH369">
        <v>0</v>
      </c>
      <c r="AI369">
        <v>6.11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1069</v>
      </c>
      <c r="AT369">
        <v>1.0000000000000001E-5</v>
      </c>
      <c r="AU369" t="s">
        <v>1069</v>
      </c>
      <c r="AV369">
        <v>0</v>
      </c>
      <c r="AW369">
        <v>2</v>
      </c>
      <c r="AX369">
        <v>27906939</v>
      </c>
      <c r="AY369">
        <v>1</v>
      </c>
      <c r="AZ369">
        <v>0</v>
      </c>
      <c r="BA369">
        <v>372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 ca="1">Y369*Source!I124</f>
        <v>3.6540000000000005E-6</v>
      </c>
      <c r="CY369">
        <f t="shared" si="53"/>
        <v>73185.58</v>
      </c>
      <c r="CZ369">
        <f t="shared" si="54"/>
        <v>11978</v>
      </c>
      <c r="DA369">
        <f t="shared" si="55"/>
        <v>6.11</v>
      </c>
      <c r="DB369">
        <f t="shared" si="56"/>
        <v>0.12</v>
      </c>
      <c r="DC369">
        <f t="shared" si="57"/>
        <v>0</v>
      </c>
    </row>
    <row r="370" spans="1:107">
      <c r="A370">
        <f ca="1">ROW(Source!A124)</f>
        <v>124</v>
      </c>
      <c r="B370">
        <v>27906248</v>
      </c>
      <c r="C370">
        <v>27906909</v>
      </c>
      <c r="D370">
        <v>25153693</v>
      </c>
      <c r="E370">
        <v>1</v>
      </c>
      <c r="F370">
        <v>1</v>
      </c>
      <c r="G370">
        <v>1</v>
      </c>
      <c r="H370">
        <v>3</v>
      </c>
      <c r="I370" t="s">
        <v>636</v>
      </c>
      <c r="J370" t="s">
        <v>637</v>
      </c>
      <c r="K370" t="s">
        <v>638</v>
      </c>
      <c r="L370">
        <v>1348</v>
      </c>
      <c r="N370">
        <v>1009</v>
      </c>
      <c r="O370" t="s">
        <v>1094</v>
      </c>
      <c r="P370" t="s">
        <v>1094</v>
      </c>
      <c r="Q370">
        <v>1000</v>
      </c>
      <c r="W370">
        <v>0</v>
      </c>
      <c r="X370">
        <v>-2116243625</v>
      </c>
      <c r="Y370">
        <v>1E-4</v>
      </c>
      <c r="AA370">
        <v>231569</v>
      </c>
      <c r="AB370">
        <v>0</v>
      </c>
      <c r="AC370">
        <v>0</v>
      </c>
      <c r="AD370">
        <v>0</v>
      </c>
      <c r="AE370">
        <v>37900</v>
      </c>
      <c r="AF370">
        <v>0</v>
      </c>
      <c r="AG370">
        <v>0</v>
      </c>
      <c r="AH370">
        <v>0</v>
      </c>
      <c r="AI370">
        <v>6.11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1069</v>
      </c>
      <c r="AT370">
        <v>1E-4</v>
      </c>
      <c r="AU370" t="s">
        <v>1069</v>
      </c>
      <c r="AV370">
        <v>0</v>
      </c>
      <c r="AW370">
        <v>2</v>
      </c>
      <c r="AX370">
        <v>27906940</v>
      </c>
      <c r="AY370">
        <v>1</v>
      </c>
      <c r="AZ370">
        <v>0</v>
      </c>
      <c r="BA370">
        <v>373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 ca="1">Y370*Source!I124</f>
        <v>3.6539999999999999E-5</v>
      </c>
      <c r="CY370">
        <f t="shared" si="53"/>
        <v>231569</v>
      </c>
      <c r="CZ370">
        <f t="shared" si="54"/>
        <v>37900</v>
      </c>
      <c r="DA370">
        <f t="shared" si="55"/>
        <v>6.11</v>
      </c>
      <c r="DB370">
        <f t="shared" si="56"/>
        <v>3.79</v>
      </c>
      <c r="DC370">
        <f t="shared" si="57"/>
        <v>0</v>
      </c>
    </row>
    <row r="371" spans="1:107">
      <c r="A371">
        <f ca="1">ROW(Source!A124)</f>
        <v>124</v>
      </c>
      <c r="B371">
        <v>27906248</v>
      </c>
      <c r="C371">
        <v>27906909</v>
      </c>
      <c r="D371">
        <v>25173443</v>
      </c>
      <c r="E371">
        <v>1</v>
      </c>
      <c r="F371">
        <v>1</v>
      </c>
      <c r="G371">
        <v>1</v>
      </c>
      <c r="H371">
        <v>3</v>
      </c>
      <c r="I371" t="s">
        <v>639</v>
      </c>
      <c r="J371" t="s">
        <v>640</v>
      </c>
      <c r="K371" t="s">
        <v>641</v>
      </c>
      <c r="L371">
        <v>1302</v>
      </c>
      <c r="N371">
        <v>1003</v>
      </c>
      <c r="O371" t="s">
        <v>1372</v>
      </c>
      <c r="P371" t="s">
        <v>1372</v>
      </c>
      <c r="Q371">
        <v>10</v>
      </c>
      <c r="W371">
        <v>0</v>
      </c>
      <c r="X371">
        <v>-1640127157</v>
      </c>
      <c r="Y371">
        <v>1.8700000000000001E-2</v>
      </c>
      <c r="AA371">
        <v>306.97000000000003</v>
      </c>
      <c r="AB371">
        <v>0</v>
      </c>
      <c r="AC371">
        <v>0</v>
      </c>
      <c r="AD371">
        <v>0</v>
      </c>
      <c r="AE371">
        <v>50.24</v>
      </c>
      <c r="AF371">
        <v>0</v>
      </c>
      <c r="AG371">
        <v>0</v>
      </c>
      <c r="AH371">
        <v>0</v>
      </c>
      <c r="AI371">
        <v>6.11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1069</v>
      </c>
      <c r="AT371">
        <v>1.8700000000000001E-2</v>
      </c>
      <c r="AU371" t="s">
        <v>1069</v>
      </c>
      <c r="AV371">
        <v>0</v>
      </c>
      <c r="AW371">
        <v>2</v>
      </c>
      <c r="AX371">
        <v>27906942</v>
      </c>
      <c r="AY371">
        <v>1</v>
      </c>
      <c r="AZ371">
        <v>0</v>
      </c>
      <c r="BA371">
        <v>375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 ca="1">Y371*Source!I124</f>
        <v>6.8329800000000007E-3</v>
      </c>
      <c r="CY371">
        <f t="shared" si="53"/>
        <v>306.97000000000003</v>
      </c>
      <c r="CZ371">
        <f t="shared" si="54"/>
        <v>50.24</v>
      </c>
      <c r="DA371">
        <f t="shared" si="55"/>
        <v>6.11</v>
      </c>
      <c r="DB371">
        <f t="shared" si="56"/>
        <v>0.94</v>
      </c>
      <c r="DC371">
        <f t="shared" si="57"/>
        <v>0</v>
      </c>
    </row>
    <row r="372" spans="1:107">
      <c r="A372">
        <f ca="1">ROW(Source!A124)</f>
        <v>124</v>
      </c>
      <c r="B372">
        <v>27906248</v>
      </c>
      <c r="C372">
        <v>27906909</v>
      </c>
      <c r="D372">
        <v>25173801</v>
      </c>
      <c r="E372">
        <v>1</v>
      </c>
      <c r="F372">
        <v>1</v>
      </c>
      <c r="G372">
        <v>1</v>
      </c>
      <c r="H372">
        <v>3</v>
      </c>
      <c r="I372" t="s">
        <v>642</v>
      </c>
      <c r="J372" t="s">
        <v>643</v>
      </c>
      <c r="K372" t="s">
        <v>644</v>
      </c>
      <c r="L372">
        <v>1348</v>
      </c>
      <c r="N372">
        <v>1009</v>
      </c>
      <c r="O372" t="s">
        <v>1094</v>
      </c>
      <c r="P372" t="s">
        <v>1094</v>
      </c>
      <c r="Q372">
        <v>1000</v>
      </c>
      <c r="W372">
        <v>0</v>
      </c>
      <c r="X372">
        <v>-1396314973</v>
      </c>
      <c r="Y372">
        <v>3.0000000000000001E-5</v>
      </c>
      <c r="AA372">
        <v>27221.27</v>
      </c>
      <c r="AB372">
        <v>0</v>
      </c>
      <c r="AC372">
        <v>0</v>
      </c>
      <c r="AD372">
        <v>0</v>
      </c>
      <c r="AE372">
        <v>4455.2</v>
      </c>
      <c r="AF372">
        <v>0</v>
      </c>
      <c r="AG372">
        <v>0</v>
      </c>
      <c r="AH372">
        <v>0</v>
      </c>
      <c r="AI372">
        <v>6.11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1069</v>
      </c>
      <c r="AT372">
        <v>3.0000000000000001E-5</v>
      </c>
      <c r="AU372" t="s">
        <v>1069</v>
      </c>
      <c r="AV372">
        <v>0</v>
      </c>
      <c r="AW372">
        <v>2</v>
      </c>
      <c r="AX372">
        <v>27906943</v>
      </c>
      <c r="AY372">
        <v>1</v>
      </c>
      <c r="AZ372">
        <v>0</v>
      </c>
      <c r="BA372">
        <v>376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 ca="1">Y372*Source!I124</f>
        <v>1.0962000000000001E-5</v>
      </c>
      <c r="CY372">
        <f t="shared" si="53"/>
        <v>27221.27</v>
      </c>
      <c r="CZ372">
        <f t="shared" si="54"/>
        <v>4455.2</v>
      </c>
      <c r="DA372">
        <f t="shared" si="55"/>
        <v>6.11</v>
      </c>
      <c r="DB372">
        <f t="shared" si="56"/>
        <v>0.13</v>
      </c>
      <c r="DC372">
        <f t="shared" si="57"/>
        <v>0</v>
      </c>
    </row>
    <row r="373" spans="1:107">
      <c r="A373">
        <f ca="1">ROW(Source!A124)</f>
        <v>124</v>
      </c>
      <c r="B373">
        <v>27906248</v>
      </c>
      <c r="C373">
        <v>27906909</v>
      </c>
      <c r="D373">
        <v>25174560</v>
      </c>
      <c r="E373">
        <v>1</v>
      </c>
      <c r="F373">
        <v>1</v>
      </c>
      <c r="G373">
        <v>1</v>
      </c>
      <c r="H373">
        <v>3</v>
      </c>
      <c r="I373" t="s">
        <v>645</v>
      </c>
      <c r="J373" t="s">
        <v>646</v>
      </c>
      <c r="K373" t="s">
        <v>647</v>
      </c>
      <c r="L373">
        <v>1348</v>
      </c>
      <c r="N373">
        <v>1009</v>
      </c>
      <c r="O373" t="s">
        <v>1094</v>
      </c>
      <c r="P373" t="s">
        <v>1094</v>
      </c>
      <c r="Q373">
        <v>1000</v>
      </c>
      <c r="W373">
        <v>0</v>
      </c>
      <c r="X373">
        <v>900832145</v>
      </c>
      <c r="Y373">
        <v>1.9400000000000001E-3</v>
      </c>
      <c r="AA373">
        <v>30061.200000000001</v>
      </c>
      <c r="AB373">
        <v>0</v>
      </c>
      <c r="AC373">
        <v>0</v>
      </c>
      <c r="AD373">
        <v>0</v>
      </c>
      <c r="AE373">
        <v>4920</v>
      </c>
      <c r="AF373">
        <v>0</v>
      </c>
      <c r="AG373">
        <v>0</v>
      </c>
      <c r="AH373">
        <v>0</v>
      </c>
      <c r="AI373">
        <v>6.11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1069</v>
      </c>
      <c r="AT373">
        <v>1.9400000000000001E-3</v>
      </c>
      <c r="AU373" t="s">
        <v>1069</v>
      </c>
      <c r="AV373">
        <v>0</v>
      </c>
      <c r="AW373">
        <v>2</v>
      </c>
      <c r="AX373">
        <v>27906944</v>
      </c>
      <c r="AY373">
        <v>1</v>
      </c>
      <c r="AZ373">
        <v>0</v>
      </c>
      <c r="BA373">
        <v>377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 ca="1">Y373*Source!I124</f>
        <v>7.0887599999999999E-4</v>
      </c>
      <c r="CY373">
        <f t="shared" si="53"/>
        <v>30061.200000000001</v>
      </c>
      <c r="CZ373">
        <f t="shared" si="54"/>
        <v>4920</v>
      </c>
      <c r="DA373">
        <f t="shared" si="55"/>
        <v>6.11</v>
      </c>
      <c r="DB373">
        <f t="shared" si="56"/>
        <v>9.5399999999999991</v>
      </c>
      <c r="DC373">
        <f t="shared" si="57"/>
        <v>0</v>
      </c>
    </row>
    <row r="374" spans="1:107">
      <c r="A374">
        <f ca="1">ROW(Source!A124)</f>
        <v>124</v>
      </c>
      <c r="B374">
        <v>27906248</v>
      </c>
      <c r="C374">
        <v>27906909</v>
      </c>
      <c r="D374">
        <v>25186091</v>
      </c>
      <c r="E374">
        <v>1</v>
      </c>
      <c r="F374">
        <v>1</v>
      </c>
      <c r="G374">
        <v>1</v>
      </c>
      <c r="H374">
        <v>3</v>
      </c>
      <c r="I374" t="s">
        <v>648</v>
      </c>
      <c r="J374" t="s">
        <v>649</v>
      </c>
      <c r="K374" t="s">
        <v>650</v>
      </c>
      <c r="L374">
        <v>1348</v>
      </c>
      <c r="N374">
        <v>1009</v>
      </c>
      <c r="O374" t="s">
        <v>1094</v>
      </c>
      <c r="P374" t="s">
        <v>1094</v>
      </c>
      <c r="Q374">
        <v>1000</v>
      </c>
      <c r="W374">
        <v>0</v>
      </c>
      <c r="X374">
        <v>-1655298345</v>
      </c>
      <c r="Y374">
        <v>3.1E-4</v>
      </c>
      <c r="AA374">
        <v>95438.2</v>
      </c>
      <c r="AB374">
        <v>0</v>
      </c>
      <c r="AC374">
        <v>0</v>
      </c>
      <c r="AD374">
        <v>0</v>
      </c>
      <c r="AE374">
        <v>15620</v>
      </c>
      <c r="AF374">
        <v>0</v>
      </c>
      <c r="AG374">
        <v>0</v>
      </c>
      <c r="AH374">
        <v>0</v>
      </c>
      <c r="AI374">
        <v>6.11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1069</v>
      </c>
      <c r="AT374">
        <v>3.1E-4</v>
      </c>
      <c r="AU374" t="s">
        <v>1069</v>
      </c>
      <c r="AV374">
        <v>0</v>
      </c>
      <c r="AW374">
        <v>2</v>
      </c>
      <c r="AX374">
        <v>27906945</v>
      </c>
      <c r="AY374">
        <v>1</v>
      </c>
      <c r="AZ374">
        <v>0</v>
      </c>
      <c r="BA374">
        <v>378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 ca="1">Y374*Source!I124</f>
        <v>1.13274E-4</v>
      </c>
      <c r="CY374">
        <f t="shared" si="53"/>
        <v>95438.2</v>
      </c>
      <c r="CZ374">
        <f t="shared" si="54"/>
        <v>15620</v>
      </c>
      <c r="DA374">
        <f t="shared" si="55"/>
        <v>6.11</v>
      </c>
      <c r="DB374">
        <f t="shared" si="56"/>
        <v>4.84</v>
      </c>
      <c r="DC374">
        <f t="shared" si="57"/>
        <v>0</v>
      </c>
    </row>
    <row r="375" spans="1:107">
      <c r="A375">
        <f ca="1">ROW(Source!A124)</f>
        <v>124</v>
      </c>
      <c r="B375">
        <v>27906248</v>
      </c>
      <c r="C375">
        <v>27906909</v>
      </c>
      <c r="D375">
        <v>25187286</v>
      </c>
      <c r="E375">
        <v>1</v>
      </c>
      <c r="F375">
        <v>1</v>
      </c>
      <c r="G375">
        <v>1</v>
      </c>
      <c r="H375">
        <v>3</v>
      </c>
      <c r="I375" t="s">
        <v>651</v>
      </c>
      <c r="J375" t="s">
        <v>652</v>
      </c>
      <c r="K375" t="s">
        <v>653</v>
      </c>
      <c r="L375">
        <v>1348</v>
      </c>
      <c r="N375">
        <v>1009</v>
      </c>
      <c r="O375" t="s">
        <v>1094</v>
      </c>
      <c r="P375" t="s">
        <v>1094</v>
      </c>
      <c r="Q375">
        <v>1000</v>
      </c>
      <c r="W375">
        <v>0</v>
      </c>
      <c r="X375">
        <v>-639604785</v>
      </c>
      <c r="Y375">
        <v>5.9999999999999995E-4</v>
      </c>
      <c r="AA375">
        <v>57556.2</v>
      </c>
      <c r="AB375">
        <v>0</v>
      </c>
      <c r="AC375">
        <v>0</v>
      </c>
      <c r="AD375">
        <v>0</v>
      </c>
      <c r="AE375">
        <v>9420</v>
      </c>
      <c r="AF375">
        <v>0</v>
      </c>
      <c r="AG375">
        <v>0</v>
      </c>
      <c r="AH375">
        <v>0</v>
      </c>
      <c r="AI375">
        <v>6.11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1069</v>
      </c>
      <c r="AT375">
        <v>5.9999999999999995E-4</v>
      </c>
      <c r="AU375" t="s">
        <v>1069</v>
      </c>
      <c r="AV375">
        <v>0</v>
      </c>
      <c r="AW375">
        <v>2</v>
      </c>
      <c r="AX375">
        <v>27906946</v>
      </c>
      <c r="AY375">
        <v>1</v>
      </c>
      <c r="AZ375">
        <v>0</v>
      </c>
      <c r="BA375">
        <v>379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 ca="1">Y375*Source!I124</f>
        <v>2.1923999999999999E-4</v>
      </c>
      <c r="CY375">
        <f t="shared" si="53"/>
        <v>57556.2</v>
      </c>
      <c r="CZ375">
        <f t="shared" si="54"/>
        <v>9420</v>
      </c>
      <c r="DA375">
        <f t="shared" si="55"/>
        <v>6.11</v>
      </c>
      <c r="DB375">
        <f t="shared" si="56"/>
        <v>5.65</v>
      </c>
      <c r="DC375">
        <f t="shared" si="57"/>
        <v>0</v>
      </c>
    </row>
    <row r="376" spans="1:107">
      <c r="A376">
        <f ca="1">ROW(Source!A125)</f>
        <v>125</v>
      </c>
      <c r="B376">
        <v>27906248</v>
      </c>
      <c r="C376">
        <v>27907217</v>
      </c>
      <c r="D376">
        <v>25413300</v>
      </c>
      <c r="E376">
        <v>1</v>
      </c>
      <c r="F376">
        <v>1</v>
      </c>
      <c r="G376">
        <v>1</v>
      </c>
      <c r="H376">
        <v>1</v>
      </c>
      <c r="I376" t="s">
        <v>610</v>
      </c>
      <c r="J376" t="s">
        <v>1069</v>
      </c>
      <c r="K376" t="s">
        <v>611</v>
      </c>
      <c r="L376">
        <v>1191</v>
      </c>
      <c r="N376">
        <v>1013</v>
      </c>
      <c r="O376" t="s">
        <v>600</v>
      </c>
      <c r="P376" t="s">
        <v>600</v>
      </c>
      <c r="Q376">
        <v>1</v>
      </c>
      <c r="W376">
        <v>0</v>
      </c>
      <c r="X376">
        <v>-400197608</v>
      </c>
      <c r="Y376">
        <v>2.5299999999999998</v>
      </c>
      <c r="AA376">
        <v>0</v>
      </c>
      <c r="AB376">
        <v>0</v>
      </c>
      <c r="AC376">
        <v>0</v>
      </c>
      <c r="AD376">
        <v>52.12</v>
      </c>
      <c r="AE376">
        <v>0</v>
      </c>
      <c r="AF376">
        <v>0</v>
      </c>
      <c r="AG376">
        <v>0</v>
      </c>
      <c r="AH376">
        <v>8.5299999999999994</v>
      </c>
      <c r="AI376">
        <v>1</v>
      </c>
      <c r="AJ376">
        <v>1</v>
      </c>
      <c r="AK376">
        <v>1</v>
      </c>
      <c r="AL376">
        <v>6.11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1069</v>
      </c>
      <c r="AT376">
        <v>2.2000000000000002</v>
      </c>
      <c r="AU376" t="s">
        <v>1084</v>
      </c>
      <c r="AV376">
        <v>1</v>
      </c>
      <c r="AW376">
        <v>2</v>
      </c>
      <c r="AX376">
        <v>27907224</v>
      </c>
      <c r="AY376">
        <v>1</v>
      </c>
      <c r="AZ376">
        <v>0</v>
      </c>
      <c r="BA376">
        <v>380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 ca="1">Y376*Source!I125</f>
        <v>148.76399999999998</v>
      </c>
      <c r="CY376">
        <f>AD376</f>
        <v>52.12</v>
      </c>
      <c r="CZ376">
        <f>AH376</f>
        <v>8.5299999999999994</v>
      </c>
      <c r="DA376">
        <f>AL376</f>
        <v>6.11</v>
      </c>
      <c r="DB376">
        <f>ROUND((ROUND(AT376*CZ376,2)*1.15),2)</f>
        <v>21.59</v>
      </c>
      <c r="DC376">
        <f>ROUND((ROUND(AT376*AG376,2)*1.15),2)</f>
        <v>0</v>
      </c>
    </row>
    <row r="377" spans="1:107">
      <c r="A377">
        <f ca="1">ROW(Source!A125)</f>
        <v>125</v>
      </c>
      <c r="B377">
        <v>27906248</v>
      </c>
      <c r="C377">
        <v>27907217</v>
      </c>
      <c r="D377">
        <v>25412928</v>
      </c>
      <c r="E377">
        <v>1</v>
      </c>
      <c r="F377">
        <v>1</v>
      </c>
      <c r="G377">
        <v>1</v>
      </c>
      <c r="H377">
        <v>1</v>
      </c>
      <c r="I377" t="s">
        <v>601</v>
      </c>
      <c r="J377" t="s">
        <v>1069</v>
      </c>
      <c r="K377" t="s">
        <v>602</v>
      </c>
      <c r="L377">
        <v>1191</v>
      </c>
      <c r="N377">
        <v>1013</v>
      </c>
      <c r="O377" t="s">
        <v>600</v>
      </c>
      <c r="P377" t="s">
        <v>600</v>
      </c>
      <c r="Q377">
        <v>1</v>
      </c>
      <c r="W377">
        <v>0</v>
      </c>
      <c r="X377">
        <v>-1417349443</v>
      </c>
      <c r="Y377">
        <v>0.45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6.11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1069</v>
      </c>
      <c r="AT377">
        <v>0.45</v>
      </c>
      <c r="AU377" t="s">
        <v>1069</v>
      </c>
      <c r="AV377">
        <v>2</v>
      </c>
      <c r="AW377">
        <v>2</v>
      </c>
      <c r="AX377">
        <v>27907225</v>
      </c>
      <c r="AY377">
        <v>1</v>
      </c>
      <c r="AZ377">
        <v>2048</v>
      </c>
      <c r="BA377">
        <v>381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 ca="1">Y377*Source!I125</f>
        <v>26.46</v>
      </c>
      <c r="CY377">
        <f>AD377</f>
        <v>0</v>
      </c>
      <c r="CZ377">
        <f>AH377</f>
        <v>0</v>
      </c>
      <c r="DA377">
        <f>AL377</f>
        <v>1</v>
      </c>
      <c r="DB377">
        <f>ROUND(ROUND(AT377*CZ377,2),2)</f>
        <v>0</v>
      </c>
      <c r="DC377">
        <f>ROUND(ROUND(AT377*AG377,2),2)</f>
        <v>0</v>
      </c>
    </row>
    <row r="378" spans="1:107">
      <c r="A378">
        <f ca="1">ROW(Source!A125)</f>
        <v>125</v>
      </c>
      <c r="B378">
        <v>27906248</v>
      </c>
      <c r="C378">
        <v>27907217</v>
      </c>
      <c r="D378">
        <v>25230445</v>
      </c>
      <c r="E378">
        <v>1</v>
      </c>
      <c r="F378">
        <v>1</v>
      </c>
      <c r="G378">
        <v>1</v>
      </c>
      <c r="H378">
        <v>2</v>
      </c>
      <c r="I378" t="s">
        <v>733</v>
      </c>
      <c r="J378" t="s">
        <v>734</v>
      </c>
      <c r="K378" t="s">
        <v>735</v>
      </c>
      <c r="L378">
        <v>1368</v>
      </c>
      <c r="N378">
        <v>1011</v>
      </c>
      <c r="O378" t="s">
        <v>606</v>
      </c>
      <c r="P378" t="s">
        <v>606</v>
      </c>
      <c r="Q378">
        <v>1</v>
      </c>
      <c r="W378">
        <v>0</v>
      </c>
      <c r="X378">
        <v>1225731627</v>
      </c>
      <c r="Y378">
        <v>0.33750000000000002</v>
      </c>
      <c r="AA378">
        <v>0</v>
      </c>
      <c r="AB378">
        <v>549.84</v>
      </c>
      <c r="AC378">
        <v>10.06</v>
      </c>
      <c r="AD378">
        <v>0</v>
      </c>
      <c r="AE378">
        <v>0</v>
      </c>
      <c r="AF378">
        <v>89.99</v>
      </c>
      <c r="AG378">
        <v>10.06</v>
      </c>
      <c r="AH378">
        <v>0</v>
      </c>
      <c r="AI378">
        <v>1</v>
      </c>
      <c r="AJ378">
        <v>6.11</v>
      </c>
      <c r="AK378">
        <v>1</v>
      </c>
      <c r="AL378">
        <v>1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1069</v>
      </c>
      <c r="AT378">
        <v>0.27</v>
      </c>
      <c r="AU378" t="s">
        <v>1083</v>
      </c>
      <c r="AV378">
        <v>0</v>
      </c>
      <c r="AW378">
        <v>2</v>
      </c>
      <c r="AX378">
        <v>27907226</v>
      </c>
      <c r="AY378">
        <v>1</v>
      </c>
      <c r="AZ378">
        <v>0</v>
      </c>
      <c r="BA378">
        <v>382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 ca="1">Y378*Source!I125</f>
        <v>19.844999999999999</v>
      </c>
      <c r="CY378">
        <f>AB378</f>
        <v>549.84</v>
      </c>
      <c r="CZ378">
        <f>AF378</f>
        <v>89.99</v>
      </c>
      <c r="DA378">
        <f>AJ378</f>
        <v>6.11</v>
      </c>
      <c r="DB378">
        <f>ROUND((ROUND(AT378*CZ378,2)*1.25),2)</f>
        <v>30.38</v>
      </c>
      <c r="DC378">
        <f>ROUND((ROUND(AT378*AG378,2)*1.25),2)</f>
        <v>3.4</v>
      </c>
    </row>
    <row r="379" spans="1:107">
      <c r="A379">
        <f ca="1">ROW(Source!A125)</f>
        <v>125</v>
      </c>
      <c r="B379">
        <v>27906248</v>
      </c>
      <c r="C379">
        <v>27907217</v>
      </c>
      <c r="D379">
        <v>25230514</v>
      </c>
      <c r="E379">
        <v>1</v>
      </c>
      <c r="F379">
        <v>1</v>
      </c>
      <c r="G379">
        <v>1</v>
      </c>
      <c r="H379">
        <v>2</v>
      </c>
      <c r="I379" t="s">
        <v>658</v>
      </c>
      <c r="J379" t="s">
        <v>659</v>
      </c>
      <c r="K379" t="s">
        <v>660</v>
      </c>
      <c r="L379">
        <v>1368</v>
      </c>
      <c r="N379">
        <v>1011</v>
      </c>
      <c r="O379" t="s">
        <v>606</v>
      </c>
      <c r="P379" t="s">
        <v>606</v>
      </c>
      <c r="Q379">
        <v>1</v>
      </c>
      <c r="W379">
        <v>0</v>
      </c>
      <c r="X379">
        <v>1188625873</v>
      </c>
      <c r="Y379">
        <v>0.22499999999999998</v>
      </c>
      <c r="AA379">
        <v>0</v>
      </c>
      <c r="AB379">
        <v>191</v>
      </c>
      <c r="AC379">
        <v>13.5</v>
      </c>
      <c r="AD379">
        <v>0</v>
      </c>
      <c r="AE379">
        <v>0</v>
      </c>
      <c r="AF379">
        <v>31.26</v>
      </c>
      <c r="AG379">
        <v>13.5</v>
      </c>
      <c r="AH379">
        <v>0</v>
      </c>
      <c r="AI379">
        <v>1</v>
      </c>
      <c r="AJ379">
        <v>6.11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1069</v>
      </c>
      <c r="AT379">
        <v>0.18</v>
      </c>
      <c r="AU379" t="s">
        <v>1083</v>
      </c>
      <c r="AV379">
        <v>0</v>
      </c>
      <c r="AW379">
        <v>2</v>
      </c>
      <c r="AX379">
        <v>27907227</v>
      </c>
      <c r="AY379">
        <v>1</v>
      </c>
      <c r="AZ379">
        <v>0</v>
      </c>
      <c r="BA379">
        <v>383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 ca="1">Y379*Source!I125</f>
        <v>13.229999999999999</v>
      </c>
      <c r="CY379">
        <f>AB379</f>
        <v>191</v>
      </c>
      <c r="CZ379">
        <f>AF379</f>
        <v>31.26</v>
      </c>
      <c r="DA379">
        <f>AJ379</f>
        <v>6.11</v>
      </c>
      <c r="DB379">
        <f>ROUND((ROUND(AT379*CZ379,2)*1.25),2)</f>
        <v>7.04</v>
      </c>
      <c r="DC379">
        <f>ROUND((ROUND(AT379*AG379,2)*1.25),2)</f>
        <v>3.04</v>
      </c>
    </row>
    <row r="380" spans="1:107">
      <c r="A380">
        <f ca="1">ROW(Source!A125)</f>
        <v>125</v>
      </c>
      <c r="B380">
        <v>27906248</v>
      </c>
      <c r="C380">
        <v>27907217</v>
      </c>
      <c r="D380">
        <v>25154121</v>
      </c>
      <c r="E380">
        <v>1</v>
      </c>
      <c r="F380">
        <v>1</v>
      </c>
      <c r="G380">
        <v>1</v>
      </c>
      <c r="H380">
        <v>3</v>
      </c>
      <c r="I380" t="s">
        <v>1417</v>
      </c>
      <c r="J380" t="s">
        <v>1419</v>
      </c>
      <c r="K380" t="s">
        <v>1418</v>
      </c>
      <c r="L380">
        <v>1339</v>
      </c>
      <c r="N380">
        <v>1007</v>
      </c>
      <c r="O380" t="s">
        <v>1325</v>
      </c>
      <c r="P380" t="s">
        <v>1325</v>
      </c>
      <c r="Q380">
        <v>1</v>
      </c>
      <c r="W380">
        <v>0</v>
      </c>
      <c r="X380">
        <v>-582168723</v>
      </c>
      <c r="Y380">
        <v>1.1000000000000001</v>
      </c>
      <c r="AA380">
        <v>1087.3399999999999</v>
      </c>
      <c r="AB380">
        <v>0</v>
      </c>
      <c r="AC380">
        <v>0</v>
      </c>
      <c r="AD380">
        <v>0</v>
      </c>
      <c r="AE380">
        <v>177.96</v>
      </c>
      <c r="AF380">
        <v>0</v>
      </c>
      <c r="AG380">
        <v>0</v>
      </c>
      <c r="AH380">
        <v>0</v>
      </c>
      <c r="AI380">
        <v>6.11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1069</v>
      </c>
      <c r="AT380">
        <v>1.1000000000000001</v>
      </c>
      <c r="AU380" t="s">
        <v>1069</v>
      </c>
      <c r="AV380">
        <v>0</v>
      </c>
      <c r="AW380">
        <v>1</v>
      </c>
      <c r="AX380">
        <v>-1</v>
      </c>
      <c r="AY380">
        <v>0</v>
      </c>
      <c r="AZ380">
        <v>0</v>
      </c>
      <c r="BA380" t="s">
        <v>1069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 ca="1">Y380*Source!I125</f>
        <v>64.680000000000007</v>
      </c>
      <c r="CY380">
        <f>AA380</f>
        <v>1087.3399999999999</v>
      </c>
      <c r="CZ380">
        <f>AE380</f>
        <v>177.96</v>
      </c>
      <c r="DA380">
        <f>AI380</f>
        <v>6.11</v>
      </c>
      <c r="DB380">
        <f>ROUND(ROUND(AT380*CZ380,2),2)</f>
        <v>195.76</v>
      </c>
      <c r="DC380">
        <f>ROUND(ROUND(AT380*AG380,2),2)</f>
        <v>0</v>
      </c>
    </row>
    <row r="381" spans="1:107">
      <c r="A381">
        <f ca="1">ROW(Source!A127)</f>
        <v>127</v>
      </c>
      <c r="B381">
        <v>27906248</v>
      </c>
      <c r="C381">
        <v>27909455</v>
      </c>
      <c r="D381">
        <v>25414889</v>
      </c>
      <c r="E381">
        <v>1</v>
      </c>
      <c r="F381">
        <v>1</v>
      </c>
      <c r="G381">
        <v>1</v>
      </c>
      <c r="H381">
        <v>1</v>
      </c>
      <c r="I381" t="s">
        <v>7</v>
      </c>
      <c r="J381" t="s">
        <v>1069</v>
      </c>
      <c r="K381" t="s">
        <v>8</v>
      </c>
      <c r="L381">
        <v>1191</v>
      </c>
      <c r="N381">
        <v>1013</v>
      </c>
      <c r="O381" t="s">
        <v>600</v>
      </c>
      <c r="P381" t="s">
        <v>600</v>
      </c>
      <c r="Q381">
        <v>1</v>
      </c>
      <c r="W381">
        <v>0</v>
      </c>
      <c r="X381">
        <v>1850719656</v>
      </c>
      <c r="Y381">
        <v>25.783000000000001</v>
      </c>
      <c r="AA381">
        <v>0</v>
      </c>
      <c r="AB381">
        <v>0</v>
      </c>
      <c r="AC381">
        <v>0</v>
      </c>
      <c r="AD381">
        <v>50.77</v>
      </c>
      <c r="AE381">
        <v>0</v>
      </c>
      <c r="AF381">
        <v>0</v>
      </c>
      <c r="AG381">
        <v>0</v>
      </c>
      <c r="AH381">
        <v>8.31</v>
      </c>
      <c r="AI381">
        <v>1</v>
      </c>
      <c r="AJ381">
        <v>1</v>
      </c>
      <c r="AK381">
        <v>1</v>
      </c>
      <c r="AL381">
        <v>6.11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1069</v>
      </c>
      <c r="AT381">
        <v>22.42</v>
      </c>
      <c r="AU381" t="s">
        <v>1084</v>
      </c>
      <c r="AV381">
        <v>1</v>
      </c>
      <c r="AW381">
        <v>2</v>
      </c>
      <c r="AX381">
        <v>27909456</v>
      </c>
      <c r="AY381">
        <v>1</v>
      </c>
      <c r="AZ381">
        <v>0</v>
      </c>
      <c r="BA381">
        <v>385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 ca="1">Y381*Source!I127</f>
        <v>0.20368570000000003</v>
      </c>
      <c r="CY381">
        <f>AD381</f>
        <v>50.77</v>
      </c>
      <c r="CZ381">
        <f>AH381</f>
        <v>8.31</v>
      </c>
      <c r="DA381">
        <f>AL381</f>
        <v>6.11</v>
      </c>
      <c r="DB381">
        <f>ROUND((ROUND(AT381*CZ381,2)*1.15),2)</f>
        <v>214.26</v>
      </c>
      <c r="DC381">
        <f>ROUND((ROUND(AT381*AG381,2)*1.15),2)</f>
        <v>0</v>
      </c>
    </row>
    <row r="382" spans="1:107">
      <c r="A382">
        <f ca="1">ROW(Source!A127)</f>
        <v>127</v>
      </c>
      <c r="B382">
        <v>27906248</v>
      </c>
      <c r="C382">
        <v>27909455</v>
      </c>
      <c r="D382">
        <v>25412928</v>
      </c>
      <c r="E382">
        <v>1</v>
      </c>
      <c r="F382">
        <v>1</v>
      </c>
      <c r="G382">
        <v>1</v>
      </c>
      <c r="H382">
        <v>1</v>
      </c>
      <c r="I382" t="s">
        <v>601</v>
      </c>
      <c r="J382" t="s">
        <v>1069</v>
      </c>
      <c r="K382" t="s">
        <v>602</v>
      </c>
      <c r="L382">
        <v>1191</v>
      </c>
      <c r="N382">
        <v>1013</v>
      </c>
      <c r="O382" t="s">
        <v>600</v>
      </c>
      <c r="P382" t="s">
        <v>600</v>
      </c>
      <c r="Q382">
        <v>1</v>
      </c>
      <c r="W382">
        <v>0</v>
      </c>
      <c r="X382">
        <v>-1417349443</v>
      </c>
      <c r="Y382">
        <v>1.52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6.11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1069</v>
      </c>
      <c r="AT382">
        <v>1.52</v>
      </c>
      <c r="AU382" t="s">
        <v>1069</v>
      </c>
      <c r="AV382">
        <v>2</v>
      </c>
      <c r="AW382">
        <v>2</v>
      </c>
      <c r="AX382">
        <v>27909457</v>
      </c>
      <c r="AY382">
        <v>1</v>
      </c>
      <c r="AZ382">
        <v>2048</v>
      </c>
      <c r="BA382">
        <v>386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 ca="1">Y382*Source!I127</f>
        <v>1.2008000000000001E-2</v>
      </c>
      <c r="CY382">
        <f>AD382</f>
        <v>0</v>
      </c>
      <c r="CZ382">
        <f>AH382</f>
        <v>0</v>
      </c>
      <c r="DA382">
        <f>AL382</f>
        <v>1</v>
      </c>
      <c r="DB382">
        <f>ROUND(ROUND(AT382*CZ382,2),2)</f>
        <v>0</v>
      </c>
      <c r="DC382">
        <f>ROUND(ROUND(AT382*AG382,2),2)</f>
        <v>0</v>
      </c>
    </row>
    <row r="383" spans="1:107">
      <c r="A383">
        <f ca="1">ROW(Source!A127)</f>
        <v>127</v>
      </c>
      <c r="B383">
        <v>27906248</v>
      </c>
      <c r="C383">
        <v>27909455</v>
      </c>
      <c r="D383">
        <v>25230242</v>
      </c>
      <c r="E383">
        <v>1</v>
      </c>
      <c r="F383">
        <v>1</v>
      </c>
      <c r="G383">
        <v>1</v>
      </c>
      <c r="H383">
        <v>2</v>
      </c>
      <c r="I383" t="s">
        <v>34</v>
      </c>
      <c r="J383" t="s">
        <v>35</v>
      </c>
      <c r="K383" t="s">
        <v>36</v>
      </c>
      <c r="L383">
        <v>1368</v>
      </c>
      <c r="N383">
        <v>1011</v>
      </c>
      <c r="O383" t="s">
        <v>606</v>
      </c>
      <c r="P383" t="s">
        <v>606</v>
      </c>
      <c r="Q383">
        <v>1</v>
      </c>
      <c r="W383">
        <v>0</v>
      </c>
      <c r="X383">
        <v>92482457</v>
      </c>
      <c r="Y383">
        <v>1.5375000000000001</v>
      </c>
      <c r="AA383">
        <v>0</v>
      </c>
      <c r="AB383">
        <v>592</v>
      </c>
      <c r="AC383">
        <v>13.5</v>
      </c>
      <c r="AD383">
        <v>0</v>
      </c>
      <c r="AE383">
        <v>0</v>
      </c>
      <c r="AF383">
        <v>96.89</v>
      </c>
      <c r="AG383">
        <v>13.5</v>
      </c>
      <c r="AH383">
        <v>0</v>
      </c>
      <c r="AI383">
        <v>1</v>
      </c>
      <c r="AJ383">
        <v>6.11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1069</v>
      </c>
      <c r="AT383">
        <v>1.23</v>
      </c>
      <c r="AU383" t="s">
        <v>1083</v>
      </c>
      <c r="AV383">
        <v>0</v>
      </c>
      <c r="AW383">
        <v>2</v>
      </c>
      <c r="AX383">
        <v>27909458</v>
      </c>
      <c r="AY383">
        <v>1</v>
      </c>
      <c r="AZ383">
        <v>0</v>
      </c>
      <c r="BA383">
        <v>387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 ca="1">Y383*Source!I127</f>
        <v>1.2146250000000003E-2</v>
      </c>
      <c r="CY383">
        <f>AB383</f>
        <v>592</v>
      </c>
      <c r="CZ383">
        <f>AF383</f>
        <v>96.89</v>
      </c>
      <c r="DA383">
        <f>AJ383</f>
        <v>6.11</v>
      </c>
      <c r="DB383">
        <f>ROUND((ROUND(AT383*CZ383,2)*1.25),2)</f>
        <v>148.96</v>
      </c>
      <c r="DC383">
        <f>ROUND((ROUND(AT383*AG383,2)*1.25),2)</f>
        <v>20.76</v>
      </c>
    </row>
    <row r="384" spans="1:107">
      <c r="A384">
        <f ca="1">ROW(Source!A127)</f>
        <v>127</v>
      </c>
      <c r="B384">
        <v>27906248</v>
      </c>
      <c r="C384">
        <v>27909455</v>
      </c>
      <c r="D384">
        <v>25230627</v>
      </c>
      <c r="E384">
        <v>1</v>
      </c>
      <c r="F384">
        <v>1</v>
      </c>
      <c r="G384">
        <v>1</v>
      </c>
      <c r="H384">
        <v>2</v>
      </c>
      <c r="I384" t="s">
        <v>37</v>
      </c>
      <c r="J384" t="s">
        <v>38</v>
      </c>
      <c r="K384" t="s">
        <v>39</v>
      </c>
      <c r="L384">
        <v>1368</v>
      </c>
      <c r="N384">
        <v>1011</v>
      </c>
      <c r="O384" t="s">
        <v>606</v>
      </c>
      <c r="P384" t="s">
        <v>606</v>
      </c>
      <c r="Q384">
        <v>1</v>
      </c>
      <c r="W384">
        <v>0</v>
      </c>
      <c r="X384">
        <v>126902709</v>
      </c>
      <c r="Y384">
        <v>1.4000000000000001</v>
      </c>
      <c r="AA384">
        <v>0</v>
      </c>
      <c r="AB384">
        <v>3.06</v>
      </c>
      <c r="AC384">
        <v>0</v>
      </c>
      <c r="AD384">
        <v>0</v>
      </c>
      <c r="AE384">
        <v>0</v>
      </c>
      <c r="AF384">
        <v>0.5</v>
      </c>
      <c r="AG384">
        <v>0</v>
      </c>
      <c r="AH384">
        <v>0</v>
      </c>
      <c r="AI384">
        <v>1</v>
      </c>
      <c r="AJ384">
        <v>6.11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1069</v>
      </c>
      <c r="AT384">
        <v>1.1200000000000001</v>
      </c>
      <c r="AU384" t="s">
        <v>1083</v>
      </c>
      <c r="AV384">
        <v>0</v>
      </c>
      <c r="AW384">
        <v>2</v>
      </c>
      <c r="AX384">
        <v>27909459</v>
      </c>
      <c r="AY384">
        <v>1</v>
      </c>
      <c r="AZ384">
        <v>0</v>
      </c>
      <c r="BA384">
        <v>388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 ca="1">Y384*Source!I127</f>
        <v>1.1060000000000002E-2</v>
      </c>
      <c r="CY384">
        <f>AB384</f>
        <v>3.06</v>
      </c>
      <c r="CZ384">
        <f>AF384</f>
        <v>0.5</v>
      </c>
      <c r="DA384">
        <f>AJ384</f>
        <v>6.11</v>
      </c>
      <c r="DB384">
        <f>ROUND((ROUND(AT384*CZ384,2)*1.25),2)</f>
        <v>0.7</v>
      </c>
      <c r="DC384">
        <f>ROUND((ROUND(AT384*AG384,2)*1.25),2)</f>
        <v>0</v>
      </c>
    </row>
    <row r="385" spans="1:107">
      <c r="A385">
        <f ca="1">ROW(Source!A127)</f>
        <v>127</v>
      </c>
      <c r="B385">
        <v>27906248</v>
      </c>
      <c r="C385">
        <v>27909455</v>
      </c>
      <c r="D385">
        <v>25231607</v>
      </c>
      <c r="E385">
        <v>1</v>
      </c>
      <c r="F385">
        <v>1</v>
      </c>
      <c r="G385">
        <v>1</v>
      </c>
      <c r="H385">
        <v>2</v>
      </c>
      <c r="I385" t="s">
        <v>603</v>
      </c>
      <c r="J385" t="s">
        <v>604</v>
      </c>
      <c r="K385" t="s">
        <v>605</v>
      </c>
      <c r="L385">
        <v>1368</v>
      </c>
      <c r="N385">
        <v>1011</v>
      </c>
      <c r="O385" t="s">
        <v>606</v>
      </c>
      <c r="P385" t="s">
        <v>606</v>
      </c>
      <c r="Q385">
        <v>1</v>
      </c>
      <c r="W385">
        <v>0</v>
      </c>
      <c r="X385">
        <v>1372534845</v>
      </c>
      <c r="Y385">
        <v>0.36249999999999999</v>
      </c>
      <c r="AA385">
        <v>0</v>
      </c>
      <c r="AB385">
        <v>401.49</v>
      </c>
      <c r="AC385">
        <v>11.6</v>
      </c>
      <c r="AD385">
        <v>0</v>
      </c>
      <c r="AE385">
        <v>0</v>
      </c>
      <c r="AF385">
        <v>65.709999999999994</v>
      </c>
      <c r="AG385">
        <v>11.6</v>
      </c>
      <c r="AH385">
        <v>0</v>
      </c>
      <c r="AI385">
        <v>1</v>
      </c>
      <c r="AJ385">
        <v>6.11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1069</v>
      </c>
      <c r="AT385">
        <v>0.28999999999999998</v>
      </c>
      <c r="AU385" t="s">
        <v>1083</v>
      </c>
      <c r="AV385">
        <v>0</v>
      </c>
      <c r="AW385">
        <v>2</v>
      </c>
      <c r="AX385">
        <v>27909460</v>
      </c>
      <c r="AY385">
        <v>1</v>
      </c>
      <c r="AZ385">
        <v>0</v>
      </c>
      <c r="BA385">
        <v>389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 ca="1">Y385*Source!I127</f>
        <v>2.86375E-3</v>
      </c>
      <c r="CY385">
        <f>AB385</f>
        <v>401.49</v>
      </c>
      <c r="CZ385">
        <f>AF385</f>
        <v>65.709999999999994</v>
      </c>
      <c r="DA385">
        <f>AJ385</f>
        <v>6.11</v>
      </c>
      <c r="DB385">
        <f>ROUND((ROUND(AT385*CZ385,2)*1.25),2)</f>
        <v>23.83</v>
      </c>
      <c r="DC385">
        <f>ROUND((ROUND(AT385*AG385,2)*1.25),2)</f>
        <v>4.2</v>
      </c>
    </row>
    <row r="386" spans="1:107">
      <c r="A386">
        <f ca="1">ROW(Source!A127)</f>
        <v>127</v>
      </c>
      <c r="B386">
        <v>27906248</v>
      </c>
      <c r="C386">
        <v>27909455</v>
      </c>
      <c r="D386">
        <v>25152713</v>
      </c>
      <c r="E386">
        <v>1</v>
      </c>
      <c r="F386">
        <v>1</v>
      </c>
      <c r="G386">
        <v>1</v>
      </c>
      <c r="H386">
        <v>3</v>
      </c>
      <c r="I386" t="s">
        <v>159</v>
      </c>
      <c r="J386" t="s">
        <v>161</v>
      </c>
      <c r="K386" t="s">
        <v>160</v>
      </c>
      <c r="L386">
        <v>1348</v>
      </c>
      <c r="N386">
        <v>1009</v>
      </c>
      <c r="O386" t="s">
        <v>1094</v>
      </c>
      <c r="P386" t="s">
        <v>1094</v>
      </c>
      <c r="Q386">
        <v>1000</v>
      </c>
      <c r="W386">
        <v>0</v>
      </c>
      <c r="X386">
        <v>1174701286</v>
      </c>
      <c r="Y386">
        <v>1.1999999999999999E-3</v>
      </c>
      <c r="AA386">
        <v>73185.58</v>
      </c>
      <c r="AB386">
        <v>0</v>
      </c>
      <c r="AC386">
        <v>0</v>
      </c>
      <c r="AD386">
        <v>0</v>
      </c>
      <c r="AE386">
        <v>11978</v>
      </c>
      <c r="AF386">
        <v>0</v>
      </c>
      <c r="AG386">
        <v>0</v>
      </c>
      <c r="AH386">
        <v>0</v>
      </c>
      <c r="AI386">
        <v>6.11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1069</v>
      </c>
      <c r="AT386">
        <v>1.1999999999999999E-3</v>
      </c>
      <c r="AU386" t="s">
        <v>1069</v>
      </c>
      <c r="AV386">
        <v>0</v>
      </c>
      <c r="AW386">
        <v>2</v>
      </c>
      <c r="AX386">
        <v>27909461</v>
      </c>
      <c r="AY386">
        <v>1</v>
      </c>
      <c r="AZ386">
        <v>0</v>
      </c>
      <c r="BA386">
        <v>390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 ca="1">Y386*Source!I127</f>
        <v>9.4800000000000007E-6</v>
      </c>
      <c r="CY386">
        <f>AA386</f>
        <v>73185.58</v>
      </c>
      <c r="CZ386">
        <f>AE386</f>
        <v>11978</v>
      </c>
      <c r="DA386">
        <f>AI386</f>
        <v>6.11</v>
      </c>
      <c r="DB386">
        <f>ROUND(ROUND(AT386*CZ386,2),2)</f>
        <v>14.37</v>
      </c>
      <c r="DC386">
        <f>ROUND(ROUND(AT386*AG386,2),2)</f>
        <v>0</v>
      </c>
    </row>
    <row r="387" spans="1:107">
      <c r="A387">
        <f ca="1">ROW(Source!A127)</f>
        <v>127</v>
      </c>
      <c r="B387">
        <v>27906248</v>
      </c>
      <c r="C387">
        <v>27909455</v>
      </c>
      <c r="D387">
        <v>25155110</v>
      </c>
      <c r="E387">
        <v>1</v>
      </c>
      <c r="F387">
        <v>1</v>
      </c>
      <c r="G387">
        <v>1</v>
      </c>
      <c r="H387">
        <v>3</v>
      </c>
      <c r="I387" t="s">
        <v>1427</v>
      </c>
      <c r="J387" t="s">
        <v>1429</v>
      </c>
      <c r="K387" t="s">
        <v>1428</v>
      </c>
      <c r="L387">
        <v>1339</v>
      </c>
      <c r="N387">
        <v>1007</v>
      </c>
      <c r="O387" t="s">
        <v>1325</v>
      </c>
      <c r="P387" t="s">
        <v>1325</v>
      </c>
      <c r="Q387">
        <v>1</v>
      </c>
      <c r="W387">
        <v>0</v>
      </c>
      <c r="X387">
        <v>265147187</v>
      </c>
      <c r="Y387">
        <v>10.199999999999999</v>
      </c>
      <c r="AA387">
        <v>2932.8</v>
      </c>
      <c r="AB387">
        <v>0</v>
      </c>
      <c r="AC387">
        <v>0</v>
      </c>
      <c r="AD387">
        <v>0</v>
      </c>
      <c r="AE387">
        <v>480</v>
      </c>
      <c r="AF387">
        <v>0</v>
      </c>
      <c r="AG387">
        <v>0</v>
      </c>
      <c r="AH387">
        <v>0</v>
      </c>
      <c r="AI387">
        <v>6.11</v>
      </c>
      <c r="AJ387">
        <v>1</v>
      </c>
      <c r="AK387">
        <v>1</v>
      </c>
      <c r="AL387">
        <v>1</v>
      </c>
      <c r="AN387">
        <v>0</v>
      </c>
      <c r="AO387">
        <v>0</v>
      </c>
      <c r="AP387">
        <v>0</v>
      </c>
      <c r="AQ387">
        <v>0</v>
      </c>
      <c r="AR387">
        <v>0</v>
      </c>
      <c r="AS387" t="s">
        <v>1069</v>
      </c>
      <c r="AT387">
        <v>10.199999999999999</v>
      </c>
      <c r="AU387" t="s">
        <v>1069</v>
      </c>
      <c r="AV387">
        <v>0</v>
      </c>
      <c r="AW387">
        <v>1</v>
      </c>
      <c r="AX387">
        <v>-1</v>
      </c>
      <c r="AY387">
        <v>0</v>
      </c>
      <c r="AZ387">
        <v>0</v>
      </c>
      <c r="BA387" t="s">
        <v>1069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 ca="1">Y387*Source!I127</f>
        <v>8.0579999999999999E-2</v>
      </c>
      <c r="CY387">
        <f>AA387</f>
        <v>2932.8</v>
      </c>
      <c r="CZ387">
        <f>AE387</f>
        <v>480</v>
      </c>
      <c r="DA387">
        <f>AI387</f>
        <v>6.11</v>
      </c>
      <c r="DB387">
        <f>ROUND(ROUND(AT387*CZ387,2),2)</f>
        <v>4896</v>
      </c>
      <c r="DC387">
        <f>ROUND(ROUND(AT387*AG387,2),2)</f>
        <v>0</v>
      </c>
    </row>
    <row r="388" spans="1:107">
      <c r="A388">
        <f ca="1">ROW(Source!A127)</f>
        <v>127</v>
      </c>
      <c r="B388">
        <v>27906248</v>
      </c>
      <c r="C388">
        <v>27909455</v>
      </c>
      <c r="D388">
        <v>25178652</v>
      </c>
      <c r="E388">
        <v>1</v>
      </c>
      <c r="F388">
        <v>1</v>
      </c>
      <c r="G388">
        <v>1</v>
      </c>
      <c r="H388">
        <v>3</v>
      </c>
      <c r="I388" t="s">
        <v>40</v>
      </c>
      <c r="J388" t="s">
        <v>41</v>
      </c>
      <c r="K388" t="s">
        <v>42</v>
      </c>
      <c r="L388">
        <v>1339</v>
      </c>
      <c r="N388">
        <v>1007</v>
      </c>
      <c r="O388" t="s">
        <v>1325</v>
      </c>
      <c r="P388" t="s">
        <v>1325</v>
      </c>
      <c r="Q388">
        <v>1</v>
      </c>
      <c r="W388">
        <v>0</v>
      </c>
      <c r="X388">
        <v>2024089152</v>
      </c>
      <c r="Y388">
        <v>8.1000000000000003E-2</v>
      </c>
      <c r="AA388">
        <v>6721</v>
      </c>
      <c r="AB388">
        <v>0</v>
      </c>
      <c r="AC388">
        <v>0</v>
      </c>
      <c r="AD388">
        <v>0</v>
      </c>
      <c r="AE388">
        <v>1100</v>
      </c>
      <c r="AF388">
        <v>0</v>
      </c>
      <c r="AG388">
        <v>0</v>
      </c>
      <c r="AH388">
        <v>0</v>
      </c>
      <c r="AI388">
        <v>6.11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1069</v>
      </c>
      <c r="AT388">
        <v>8.1000000000000003E-2</v>
      </c>
      <c r="AU388" t="s">
        <v>1069</v>
      </c>
      <c r="AV388">
        <v>0</v>
      </c>
      <c r="AW388">
        <v>2</v>
      </c>
      <c r="AX388">
        <v>27909463</v>
      </c>
      <c r="AY388">
        <v>1</v>
      </c>
      <c r="AZ388">
        <v>0</v>
      </c>
      <c r="BA388">
        <v>392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 ca="1">Y388*Source!I127</f>
        <v>6.399000000000001E-4</v>
      </c>
      <c r="CY388">
        <f>AA388</f>
        <v>6721</v>
      </c>
      <c r="CZ388">
        <f>AE388</f>
        <v>1100</v>
      </c>
      <c r="DA388">
        <f>AI388</f>
        <v>6.11</v>
      </c>
      <c r="DB388">
        <f>ROUND(ROUND(AT388*CZ388,2),2)</f>
        <v>89.1</v>
      </c>
      <c r="DC388">
        <f>ROUND(ROUND(AT388*AG388,2),2)</f>
        <v>0</v>
      </c>
    </row>
    <row r="389" spans="1:107">
      <c r="A389">
        <f ca="1">ROW(Source!A129)</f>
        <v>129</v>
      </c>
      <c r="B389">
        <v>27906248</v>
      </c>
      <c r="C389">
        <v>27909465</v>
      </c>
      <c r="D389">
        <v>25414889</v>
      </c>
      <c r="E389">
        <v>1</v>
      </c>
      <c r="F389">
        <v>1</v>
      </c>
      <c r="G389">
        <v>1</v>
      </c>
      <c r="H389">
        <v>1</v>
      </c>
      <c r="I389" t="s">
        <v>7</v>
      </c>
      <c r="J389" t="s">
        <v>1069</v>
      </c>
      <c r="K389" t="s">
        <v>8</v>
      </c>
      <c r="L389">
        <v>1191</v>
      </c>
      <c r="N389">
        <v>1013</v>
      </c>
      <c r="O389" t="s">
        <v>600</v>
      </c>
      <c r="P389" t="s">
        <v>600</v>
      </c>
      <c r="Q389">
        <v>1</v>
      </c>
      <c r="W389">
        <v>0</v>
      </c>
      <c r="X389">
        <v>1850719656</v>
      </c>
      <c r="Y389">
        <v>16.445</v>
      </c>
      <c r="AA389">
        <v>0</v>
      </c>
      <c r="AB389">
        <v>0</v>
      </c>
      <c r="AC389">
        <v>0</v>
      </c>
      <c r="AD389">
        <v>50.77</v>
      </c>
      <c r="AE389">
        <v>0</v>
      </c>
      <c r="AF389">
        <v>0</v>
      </c>
      <c r="AG389">
        <v>0</v>
      </c>
      <c r="AH389">
        <v>8.31</v>
      </c>
      <c r="AI389">
        <v>1</v>
      </c>
      <c r="AJ389">
        <v>1</v>
      </c>
      <c r="AK389">
        <v>1</v>
      </c>
      <c r="AL389">
        <v>6.11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1069</v>
      </c>
      <c r="AT389">
        <v>1.43</v>
      </c>
      <c r="AU389" t="s">
        <v>1436</v>
      </c>
      <c r="AV389">
        <v>1</v>
      </c>
      <c r="AW389">
        <v>2</v>
      </c>
      <c r="AX389">
        <v>27909466</v>
      </c>
      <c r="AY389">
        <v>1</v>
      </c>
      <c r="AZ389">
        <v>0</v>
      </c>
      <c r="BA389">
        <v>393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 ca="1">Y389*Source!I129</f>
        <v>0.12991550000000002</v>
      </c>
      <c r="CY389">
        <f>AD389</f>
        <v>50.77</v>
      </c>
      <c r="CZ389">
        <f>AH389</f>
        <v>8.31</v>
      </c>
      <c r="DA389">
        <f>AL389</f>
        <v>6.11</v>
      </c>
      <c r="DB389">
        <f>ROUND((ROUND(AT389*CZ389,2)*1.15*10),2)</f>
        <v>136.62</v>
      </c>
      <c r="DC389">
        <f>ROUND((ROUND(AT389*AG389,2)*1.15*10),2)</f>
        <v>0</v>
      </c>
    </row>
    <row r="390" spans="1:107">
      <c r="A390">
        <f ca="1">ROW(Source!A129)</f>
        <v>129</v>
      </c>
      <c r="B390">
        <v>27906248</v>
      </c>
      <c r="C390">
        <v>27909465</v>
      </c>
      <c r="D390">
        <v>25412928</v>
      </c>
      <c r="E390">
        <v>1</v>
      </c>
      <c r="F390">
        <v>1</v>
      </c>
      <c r="G390">
        <v>1</v>
      </c>
      <c r="H390">
        <v>1</v>
      </c>
      <c r="I390" t="s">
        <v>601</v>
      </c>
      <c r="J390" t="s">
        <v>1069</v>
      </c>
      <c r="K390" t="s">
        <v>602</v>
      </c>
      <c r="L390">
        <v>1191</v>
      </c>
      <c r="N390">
        <v>1013</v>
      </c>
      <c r="O390" t="s">
        <v>600</v>
      </c>
      <c r="P390" t="s">
        <v>600</v>
      </c>
      <c r="Q390">
        <v>1</v>
      </c>
      <c r="W390">
        <v>0</v>
      </c>
      <c r="X390">
        <v>-1417349443</v>
      </c>
      <c r="Y390">
        <v>0.15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6.11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1069</v>
      </c>
      <c r="AT390">
        <v>0.15</v>
      </c>
      <c r="AU390" t="s">
        <v>1069</v>
      </c>
      <c r="AV390">
        <v>2</v>
      </c>
      <c r="AW390">
        <v>2</v>
      </c>
      <c r="AX390">
        <v>27909467</v>
      </c>
      <c r="AY390">
        <v>1</v>
      </c>
      <c r="AZ390">
        <v>2048</v>
      </c>
      <c r="BA390">
        <v>394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 ca="1">Y390*Source!I129</f>
        <v>1.1850000000000001E-3</v>
      </c>
      <c r="CY390">
        <f>AD390</f>
        <v>0</v>
      </c>
      <c r="CZ390">
        <f>AH390</f>
        <v>0</v>
      </c>
      <c r="DA390">
        <f>AL390</f>
        <v>1</v>
      </c>
      <c r="DB390">
        <f>ROUND(ROUND(AT390*CZ390,2),2)</f>
        <v>0</v>
      </c>
      <c r="DC390">
        <f>ROUND(ROUND(AT390*AG390,2),2)</f>
        <v>0</v>
      </c>
    </row>
    <row r="391" spans="1:107">
      <c r="A391">
        <f ca="1">ROW(Source!A129)</f>
        <v>129</v>
      </c>
      <c r="B391">
        <v>27906248</v>
      </c>
      <c r="C391">
        <v>27909465</v>
      </c>
      <c r="D391">
        <v>25230242</v>
      </c>
      <c r="E391">
        <v>1</v>
      </c>
      <c r="F391">
        <v>1</v>
      </c>
      <c r="G391">
        <v>1</v>
      </c>
      <c r="H391">
        <v>2</v>
      </c>
      <c r="I391" t="s">
        <v>34</v>
      </c>
      <c r="J391" t="s">
        <v>35</v>
      </c>
      <c r="K391" t="s">
        <v>36</v>
      </c>
      <c r="L391">
        <v>1368</v>
      </c>
      <c r="N391">
        <v>1011</v>
      </c>
      <c r="O391" t="s">
        <v>606</v>
      </c>
      <c r="P391" t="s">
        <v>606</v>
      </c>
      <c r="Q391">
        <v>1</v>
      </c>
      <c r="W391">
        <v>0</v>
      </c>
      <c r="X391">
        <v>92482457</v>
      </c>
      <c r="Y391">
        <v>1.5</v>
      </c>
      <c r="AA391">
        <v>0</v>
      </c>
      <c r="AB391">
        <v>592</v>
      </c>
      <c r="AC391">
        <v>13.5</v>
      </c>
      <c r="AD391">
        <v>0</v>
      </c>
      <c r="AE391">
        <v>0</v>
      </c>
      <c r="AF391">
        <v>96.89</v>
      </c>
      <c r="AG391">
        <v>13.5</v>
      </c>
      <c r="AH391">
        <v>0</v>
      </c>
      <c r="AI391">
        <v>1</v>
      </c>
      <c r="AJ391">
        <v>6.11</v>
      </c>
      <c r="AK391">
        <v>1</v>
      </c>
      <c r="AL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1069</v>
      </c>
      <c r="AT391">
        <v>0.12</v>
      </c>
      <c r="AU391" t="s">
        <v>1435</v>
      </c>
      <c r="AV391">
        <v>0</v>
      </c>
      <c r="AW391">
        <v>2</v>
      </c>
      <c r="AX391">
        <v>27909468</v>
      </c>
      <c r="AY391">
        <v>1</v>
      </c>
      <c r="AZ391">
        <v>0</v>
      </c>
      <c r="BA391">
        <v>395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 ca="1">Y391*Source!I129</f>
        <v>1.1850000000000001E-2</v>
      </c>
      <c r="CY391">
        <f>AB391</f>
        <v>592</v>
      </c>
      <c r="CZ391">
        <f>AF391</f>
        <v>96.89</v>
      </c>
      <c r="DA391">
        <f>AJ391</f>
        <v>6.11</v>
      </c>
      <c r="DB391">
        <f>ROUND((ROUND(AT391*CZ391,2)*1.25*10),2)</f>
        <v>145.38</v>
      </c>
      <c r="DC391">
        <f>ROUND((ROUND(AT391*AG391,2)*1.25*10),2)</f>
        <v>20.25</v>
      </c>
    </row>
    <row r="392" spans="1:107">
      <c r="A392">
        <f ca="1">ROW(Source!A129)</f>
        <v>129</v>
      </c>
      <c r="B392">
        <v>27906248</v>
      </c>
      <c r="C392">
        <v>27909465</v>
      </c>
      <c r="D392">
        <v>25230627</v>
      </c>
      <c r="E392">
        <v>1</v>
      </c>
      <c r="F392">
        <v>1</v>
      </c>
      <c r="G392">
        <v>1</v>
      </c>
      <c r="H392">
        <v>2</v>
      </c>
      <c r="I392" t="s">
        <v>37</v>
      </c>
      <c r="J392" t="s">
        <v>38</v>
      </c>
      <c r="K392" t="s">
        <v>39</v>
      </c>
      <c r="L392">
        <v>1368</v>
      </c>
      <c r="N392">
        <v>1011</v>
      </c>
      <c r="O392" t="s">
        <v>606</v>
      </c>
      <c r="P392" t="s">
        <v>606</v>
      </c>
      <c r="Q392">
        <v>1</v>
      </c>
      <c r="W392">
        <v>0</v>
      </c>
      <c r="X392">
        <v>126902709</v>
      </c>
      <c r="Y392">
        <v>0.87500000000000011</v>
      </c>
      <c r="AA392">
        <v>0</v>
      </c>
      <c r="AB392">
        <v>3.06</v>
      </c>
      <c r="AC392">
        <v>0</v>
      </c>
      <c r="AD392">
        <v>0</v>
      </c>
      <c r="AE392">
        <v>0</v>
      </c>
      <c r="AF392">
        <v>0.5</v>
      </c>
      <c r="AG392">
        <v>0</v>
      </c>
      <c r="AH392">
        <v>0</v>
      </c>
      <c r="AI392">
        <v>1</v>
      </c>
      <c r="AJ392">
        <v>6.11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1069</v>
      </c>
      <c r="AT392">
        <v>7.0000000000000007E-2</v>
      </c>
      <c r="AU392" t="s">
        <v>1435</v>
      </c>
      <c r="AV392">
        <v>0</v>
      </c>
      <c r="AW392">
        <v>2</v>
      </c>
      <c r="AX392">
        <v>27909469</v>
      </c>
      <c r="AY392">
        <v>1</v>
      </c>
      <c r="AZ392">
        <v>0</v>
      </c>
      <c r="BA392">
        <v>396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 ca="1">Y392*Source!I129</f>
        <v>6.912500000000002E-3</v>
      </c>
      <c r="CY392">
        <f>AB392</f>
        <v>3.06</v>
      </c>
      <c r="CZ392">
        <f>AF392</f>
        <v>0.5</v>
      </c>
      <c r="DA392">
        <f>AJ392</f>
        <v>6.11</v>
      </c>
      <c r="DB392">
        <f>ROUND((ROUND(AT392*CZ392,2)*1.25*10),2)</f>
        <v>0.5</v>
      </c>
      <c r="DC392">
        <f>ROUND((ROUND(AT392*AG392,2)*1.25*10),2)</f>
        <v>0</v>
      </c>
    </row>
    <row r="393" spans="1:107">
      <c r="A393">
        <f ca="1">ROW(Source!A129)</f>
        <v>129</v>
      </c>
      <c r="B393">
        <v>27906248</v>
      </c>
      <c r="C393">
        <v>27909465</v>
      </c>
      <c r="D393">
        <v>25231607</v>
      </c>
      <c r="E393">
        <v>1</v>
      </c>
      <c r="F393">
        <v>1</v>
      </c>
      <c r="G393">
        <v>1</v>
      </c>
      <c r="H393">
        <v>2</v>
      </c>
      <c r="I393" t="s">
        <v>603</v>
      </c>
      <c r="J393" t="s">
        <v>604</v>
      </c>
      <c r="K393" t="s">
        <v>605</v>
      </c>
      <c r="L393">
        <v>1368</v>
      </c>
      <c r="N393">
        <v>1011</v>
      </c>
      <c r="O393" t="s">
        <v>606</v>
      </c>
      <c r="P393" t="s">
        <v>606</v>
      </c>
      <c r="Q393">
        <v>1</v>
      </c>
      <c r="W393">
        <v>0</v>
      </c>
      <c r="X393">
        <v>1372534845</v>
      </c>
      <c r="Y393">
        <v>0.375</v>
      </c>
      <c r="AA393">
        <v>0</v>
      </c>
      <c r="AB393">
        <v>401.49</v>
      </c>
      <c r="AC393">
        <v>11.6</v>
      </c>
      <c r="AD393">
        <v>0</v>
      </c>
      <c r="AE393">
        <v>0</v>
      </c>
      <c r="AF393">
        <v>65.709999999999994</v>
      </c>
      <c r="AG393">
        <v>11.6</v>
      </c>
      <c r="AH393">
        <v>0</v>
      </c>
      <c r="AI393">
        <v>1</v>
      </c>
      <c r="AJ393">
        <v>6.11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1069</v>
      </c>
      <c r="AT393">
        <v>0.03</v>
      </c>
      <c r="AU393" t="s">
        <v>1435</v>
      </c>
      <c r="AV393">
        <v>0</v>
      </c>
      <c r="AW393">
        <v>2</v>
      </c>
      <c r="AX393">
        <v>27909470</v>
      </c>
      <c r="AY393">
        <v>1</v>
      </c>
      <c r="AZ393">
        <v>0</v>
      </c>
      <c r="BA393">
        <v>397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 ca="1">Y393*Source!I129</f>
        <v>2.9625000000000003E-3</v>
      </c>
      <c r="CY393">
        <f>AB393</f>
        <v>401.49</v>
      </c>
      <c r="CZ393">
        <f>AF393</f>
        <v>65.709999999999994</v>
      </c>
      <c r="DA393">
        <f>AJ393</f>
        <v>6.11</v>
      </c>
      <c r="DB393">
        <f>ROUND((ROUND(AT393*CZ393,2)*1.25*10),2)</f>
        <v>24.63</v>
      </c>
      <c r="DC393">
        <f>ROUND((ROUND(AT393*AG393,2)*1.25*10),2)</f>
        <v>4.38</v>
      </c>
    </row>
    <row r="394" spans="1:107">
      <c r="A394">
        <f ca="1">ROW(Source!A129)</f>
        <v>129</v>
      </c>
      <c r="B394">
        <v>27906248</v>
      </c>
      <c r="C394">
        <v>27909465</v>
      </c>
      <c r="D394">
        <v>25152713</v>
      </c>
      <c r="E394">
        <v>1</v>
      </c>
      <c r="F394">
        <v>1</v>
      </c>
      <c r="G394">
        <v>1</v>
      </c>
      <c r="H394">
        <v>3</v>
      </c>
      <c r="I394" t="s">
        <v>159</v>
      </c>
      <c r="J394" t="s">
        <v>161</v>
      </c>
      <c r="K394" t="s">
        <v>160</v>
      </c>
      <c r="L394">
        <v>1348</v>
      </c>
      <c r="N394">
        <v>1009</v>
      </c>
      <c r="O394" t="s">
        <v>1094</v>
      </c>
      <c r="P394" t="s">
        <v>1094</v>
      </c>
      <c r="Q394">
        <v>1000</v>
      </c>
      <c r="W394">
        <v>0</v>
      </c>
      <c r="X394">
        <v>1174701286</v>
      </c>
      <c r="Y394">
        <v>1E-3</v>
      </c>
      <c r="AA394">
        <v>73185.58</v>
      </c>
      <c r="AB394">
        <v>0</v>
      </c>
      <c r="AC394">
        <v>0</v>
      </c>
      <c r="AD394">
        <v>0</v>
      </c>
      <c r="AE394">
        <v>11978</v>
      </c>
      <c r="AF394">
        <v>0</v>
      </c>
      <c r="AG394">
        <v>0</v>
      </c>
      <c r="AH394">
        <v>0</v>
      </c>
      <c r="AI394">
        <v>6.11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1069</v>
      </c>
      <c r="AT394">
        <v>1E-4</v>
      </c>
      <c r="AU394" t="s">
        <v>1434</v>
      </c>
      <c r="AV394">
        <v>0</v>
      </c>
      <c r="AW394">
        <v>2</v>
      </c>
      <c r="AX394">
        <v>27909471</v>
      </c>
      <c r="AY394">
        <v>1</v>
      </c>
      <c r="AZ394">
        <v>0</v>
      </c>
      <c r="BA394">
        <v>398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 ca="1">Y394*Source!I129</f>
        <v>7.9000000000000006E-6</v>
      </c>
      <c r="CY394">
        <f>AA394</f>
        <v>73185.58</v>
      </c>
      <c r="CZ394">
        <f>AE394</f>
        <v>11978</v>
      </c>
      <c r="DA394">
        <f>AI394</f>
        <v>6.11</v>
      </c>
      <c r="DB394">
        <f>ROUND((ROUND(AT394*CZ394,2)*10),2)</f>
        <v>12</v>
      </c>
      <c r="DC394">
        <f>ROUND((ROUND(AT394*AG394,2)*10),2)</f>
        <v>0</v>
      </c>
    </row>
    <row r="395" spans="1:107">
      <c r="A395">
        <f ca="1">ROW(Source!A129)</f>
        <v>129</v>
      </c>
      <c r="B395">
        <v>27906248</v>
      </c>
      <c r="C395">
        <v>27909465</v>
      </c>
      <c r="D395">
        <v>25155110</v>
      </c>
      <c r="E395">
        <v>1</v>
      </c>
      <c r="F395">
        <v>1</v>
      </c>
      <c r="G395">
        <v>1</v>
      </c>
      <c r="H395">
        <v>3</v>
      </c>
      <c r="I395" t="s">
        <v>1427</v>
      </c>
      <c r="J395" t="s">
        <v>1429</v>
      </c>
      <c r="K395" t="s">
        <v>1428</v>
      </c>
      <c r="L395">
        <v>1339</v>
      </c>
      <c r="N395">
        <v>1007</v>
      </c>
      <c r="O395" t="s">
        <v>1325</v>
      </c>
      <c r="P395" t="s">
        <v>1325</v>
      </c>
      <c r="Q395">
        <v>1</v>
      </c>
      <c r="W395">
        <v>0</v>
      </c>
      <c r="X395">
        <v>265147187</v>
      </c>
      <c r="Y395">
        <v>102</v>
      </c>
      <c r="AA395">
        <v>2932.8</v>
      </c>
      <c r="AB395">
        <v>0</v>
      </c>
      <c r="AC395">
        <v>0</v>
      </c>
      <c r="AD395">
        <v>0</v>
      </c>
      <c r="AE395">
        <v>480</v>
      </c>
      <c r="AF395">
        <v>0</v>
      </c>
      <c r="AG395">
        <v>0</v>
      </c>
      <c r="AH395">
        <v>0</v>
      </c>
      <c r="AI395">
        <v>6.11</v>
      </c>
      <c r="AJ395">
        <v>1</v>
      </c>
      <c r="AK395">
        <v>1</v>
      </c>
      <c r="AL395">
        <v>1</v>
      </c>
      <c r="AN395">
        <v>0</v>
      </c>
      <c r="AO395">
        <v>0</v>
      </c>
      <c r="AP395">
        <v>1</v>
      </c>
      <c r="AQ395">
        <v>0</v>
      </c>
      <c r="AR395">
        <v>0</v>
      </c>
      <c r="AS395" t="s">
        <v>1069</v>
      </c>
      <c r="AT395">
        <v>10.199999999999999</v>
      </c>
      <c r="AU395" t="s">
        <v>1434</v>
      </c>
      <c r="AV395">
        <v>0</v>
      </c>
      <c r="AW395">
        <v>1</v>
      </c>
      <c r="AX395">
        <v>-1</v>
      </c>
      <c r="AY395">
        <v>0</v>
      </c>
      <c r="AZ395">
        <v>0</v>
      </c>
      <c r="BA395" t="s">
        <v>1069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 ca="1">Y395*Source!I129</f>
        <v>0.80580000000000007</v>
      </c>
      <c r="CY395">
        <f>AA395</f>
        <v>2932.8</v>
      </c>
      <c r="CZ395">
        <f>AE395</f>
        <v>480</v>
      </c>
      <c r="DA395">
        <f>AI395</f>
        <v>6.11</v>
      </c>
      <c r="DB395">
        <f>ROUND((ROUND(AT395*CZ395,2)*10),2)</f>
        <v>48960</v>
      </c>
      <c r="DC395">
        <f>ROUND((ROUND(AT395*AG395,2)*10),2)</f>
        <v>0</v>
      </c>
    </row>
    <row r="396" spans="1:107">
      <c r="A396">
        <f ca="1">ROW(Source!A129)</f>
        <v>129</v>
      </c>
      <c r="B396">
        <v>27906248</v>
      </c>
      <c r="C396">
        <v>27909465</v>
      </c>
      <c r="D396">
        <v>25178652</v>
      </c>
      <c r="E396">
        <v>1</v>
      </c>
      <c r="F396">
        <v>1</v>
      </c>
      <c r="G396">
        <v>1</v>
      </c>
      <c r="H396">
        <v>3</v>
      </c>
      <c r="I396" t="s">
        <v>40</v>
      </c>
      <c r="J396" t="s">
        <v>41</v>
      </c>
      <c r="K396" t="s">
        <v>42</v>
      </c>
      <c r="L396">
        <v>1339</v>
      </c>
      <c r="N396">
        <v>1007</v>
      </c>
      <c r="O396" t="s">
        <v>1325</v>
      </c>
      <c r="P396" t="s">
        <v>1325</v>
      </c>
      <c r="Q396">
        <v>1</v>
      </c>
      <c r="W396">
        <v>0</v>
      </c>
      <c r="X396">
        <v>2024089152</v>
      </c>
      <c r="Y396">
        <v>0.08</v>
      </c>
      <c r="AA396">
        <v>6721</v>
      </c>
      <c r="AB396">
        <v>0</v>
      </c>
      <c r="AC396">
        <v>0</v>
      </c>
      <c r="AD396">
        <v>0</v>
      </c>
      <c r="AE396">
        <v>1100</v>
      </c>
      <c r="AF396">
        <v>0</v>
      </c>
      <c r="AG396">
        <v>0</v>
      </c>
      <c r="AH396">
        <v>0</v>
      </c>
      <c r="AI396">
        <v>6.11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1069</v>
      </c>
      <c r="AT396">
        <v>8.0000000000000002E-3</v>
      </c>
      <c r="AU396" t="s">
        <v>1434</v>
      </c>
      <c r="AV396">
        <v>0</v>
      </c>
      <c r="AW396">
        <v>2</v>
      </c>
      <c r="AX396">
        <v>27909473</v>
      </c>
      <c r="AY396">
        <v>1</v>
      </c>
      <c r="AZ396">
        <v>0</v>
      </c>
      <c r="BA396">
        <v>400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 ca="1">Y396*Source!I129</f>
        <v>6.3200000000000007E-4</v>
      </c>
      <c r="CY396">
        <f>AA396</f>
        <v>6721</v>
      </c>
      <c r="CZ396">
        <f>AE396</f>
        <v>1100</v>
      </c>
      <c r="DA396">
        <f>AI396</f>
        <v>6.11</v>
      </c>
      <c r="DB396">
        <f>ROUND((ROUND(AT396*CZ396,2)*10),2)</f>
        <v>88</v>
      </c>
      <c r="DC396">
        <f>ROUND((ROUND(AT396*AG396,2)*10),2)</f>
        <v>0</v>
      </c>
    </row>
    <row r="397" spans="1:107">
      <c r="A397">
        <f ca="1">ROW(Source!A131)</f>
        <v>131</v>
      </c>
      <c r="B397">
        <v>27906248</v>
      </c>
      <c r="C397">
        <v>27907231</v>
      </c>
      <c r="D397">
        <v>25413030</v>
      </c>
      <c r="E397">
        <v>1</v>
      </c>
      <c r="F397">
        <v>1</v>
      </c>
      <c r="G397">
        <v>1</v>
      </c>
      <c r="H397">
        <v>1</v>
      </c>
      <c r="I397" t="s">
        <v>43</v>
      </c>
      <c r="J397" t="s">
        <v>1069</v>
      </c>
      <c r="K397" t="s">
        <v>44</v>
      </c>
      <c r="L397">
        <v>1191</v>
      </c>
      <c r="N397">
        <v>1013</v>
      </c>
      <c r="O397" t="s">
        <v>600</v>
      </c>
      <c r="P397" t="s">
        <v>600</v>
      </c>
      <c r="Q397">
        <v>1</v>
      </c>
      <c r="W397">
        <v>0</v>
      </c>
      <c r="X397">
        <v>-719309759</v>
      </c>
      <c r="Y397">
        <v>14.536</v>
      </c>
      <c r="AA397">
        <v>0</v>
      </c>
      <c r="AB397">
        <v>0</v>
      </c>
      <c r="AC397">
        <v>0</v>
      </c>
      <c r="AD397">
        <v>54.13</v>
      </c>
      <c r="AE397">
        <v>0</v>
      </c>
      <c r="AF397">
        <v>0</v>
      </c>
      <c r="AG397">
        <v>0</v>
      </c>
      <c r="AH397">
        <v>8.86</v>
      </c>
      <c r="AI397">
        <v>1</v>
      </c>
      <c r="AJ397">
        <v>1</v>
      </c>
      <c r="AK397">
        <v>1</v>
      </c>
      <c r="AL397">
        <v>6.11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1069</v>
      </c>
      <c r="AT397">
        <v>12.64</v>
      </c>
      <c r="AU397" t="s">
        <v>1084</v>
      </c>
      <c r="AV397">
        <v>1</v>
      </c>
      <c r="AW397">
        <v>2</v>
      </c>
      <c r="AX397">
        <v>27907239</v>
      </c>
      <c r="AY397">
        <v>1</v>
      </c>
      <c r="AZ397">
        <v>0</v>
      </c>
      <c r="BA397">
        <v>401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 ca="1">Y397*Source!I131</f>
        <v>12.3933936</v>
      </c>
      <c r="CY397">
        <f>AD397</f>
        <v>54.13</v>
      </c>
      <c r="CZ397">
        <f>AH397</f>
        <v>8.86</v>
      </c>
      <c r="DA397">
        <f>AL397</f>
        <v>6.11</v>
      </c>
      <c r="DB397">
        <f>ROUND((ROUND(AT397*CZ397,2)*1.15),2)</f>
        <v>128.79</v>
      </c>
      <c r="DC397">
        <f>ROUND((ROUND(AT397*AG397,2)*1.15),2)</f>
        <v>0</v>
      </c>
    </row>
    <row r="398" spans="1:107">
      <c r="A398">
        <f ca="1">ROW(Source!A131)</f>
        <v>131</v>
      </c>
      <c r="B398">
        <v>27906248</v>
      </c>
      <c r="C398">
        <v>27907231</v>
      </c>
      <c r="D398">
        <v>25412928</v>
      </c>
      <c r="E398">
        <v>1</v>
      </c>
      <c r="F398">
        <v>1</v>
      </c>
      <c r="G398">
        <v>1</v>
      </c>
      <c r="H398">
        <v>1</v>
      </c>
      <c r="I398" t="s">
        <v>601</v>
      </c>
      <c r="J398" t="s">
        <v>1069</v>
      </c>
      <c r="K398" t="s">
        <v>602</v>
      </c>
      <c r="L398">
        <v>1191</v>
      </c>
      <c r="N398">
        <v>1013</v>
      </c>
      <c r="O398" t="s">
        <v>600</v>
      </c>
      <c r="P398" t="s">
        <v>600</v>
      </c>
      <c r="Q398">
        <v>1</v>
      </c>
      <c r="W398">
        <v>0</v>
      </c>
      <c r="X398">
        <v>-1417349443</v>
      </c>
      <c r="Y398">
        <v>0.38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6.11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1069</v>
      </c>
      <c r="AT398">
        <v>0.38</v>
      </c>
      <c r="AU398" t="s">
        <v>1069</v>
      </c>
      <c r="AV398">
        <v>2</v>
      </c>
      <c r="AW398">
        <v>2</v>
      </c>
      <c r="AX398">
        <v>27907240</v>
      </c>
      <c r="AY398">
        <v>1</v>
      </c>
      <c r="AZ398">
        <v>2048</v>
      </c>
      <c r="BA398">
        <v>402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 ca="1">Y398*Source!I131</f>
        <v>0.323988</v>
      </c>
      <c r="CY398">
        <f>AD398</f>
        <v>0</v>
      </c>
      <c r="CZ398">
        <f>AH398</f>
        <v>0</v>
      </c>
      <c r="DA398">
        <f>AL398</f>
        <v>1</v>
      </c>
      <c r="DB398">
        <f>ROUND(ROUND(AT398*CZ398,2),2)</f>
        <v>0</v>
      </c>
      <c r="DC398">
        <f>ROUND(ROUND(AT398*AG398,2),2)</f>
        <v>0</v>
      </c>
    </row>
    <row r="399" spans="1:107">
      <c r="A399">
        <f ca="1">ROW(Source!A131)</f>
        <v>131</v>
      </c>
      <c r="B399">
        <v>27906248</v>
      </c>
      <c r="C399">
        <v>27907231</v>
      </c>
      <c r="D399">
        <v>25230220</v>
      </c>
      <c r="E399">
        <v>1</v>
      </c>
      <c r="F399">
        <v>1</v>
      </c>
      <c r="G399">
        <v>1</v>
      </c>
      <c r="H399">
        <v>2</v>
      </c>
      <c r="I399" t="s">
        <v>612</v>
      </c>
      <c r="J399" t="s">
        <v>613</v>
      </c>
      <c r="K399" t="s">
        <v>614</v>
      </c>
      <c r="L399">
        <v>1368</v>
      </c>
      <c r="N399">
        <v>1011</v>
      </c>
      <c r="O399" t="s">
        <v>606</v>
      </c>
      <c r="P399" t="s">
        <v>606</v>
      </c>
      <c r="Q399">
        <v>1</v>
      </c>
      <c r="W399">
        <v>0</v>
      </c>
      <c r="X399">
        <v>-1718674368</v>
      </c>
      <c r="Y399">
        <v>0.2</v>
      </c>
      <c r="AA399">
        <v>0</v>
      </c>
      <c r="AB399">
        <v>684.26</v>
      </c>
      <c r="AC399">
        <v>13.5</v>
      </c>
      <c r="AD399">
        <v>0</v>
      </c>
      <c r="AE399">
        <v>0</v>
      </c>
      <c r="AF399">
        <v>111.99</v>
      </c>
      <c r="AG399">
        <v>13.5</v>
      </c>
      <c r="AH399">
        <v>0</v>
      </c>
      <c r="AI399">
        <v>1</v>
      </c>
      <c r="AJ399">
        <v>6.11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1069</v>
      </c>
      <c r="AT399">
        <v>0.16</v>
      </c>
      <c r="AU399" t="s">
        <v>1083</v>
      </c>
      <c r="AV399">
        <v>0</v>
      </c>
      <c r="AW399">
        <v>2</v>
      </c>
      <c r="AX399">
        <v>27907241</v>
      </c>
      <c r="AY399">
        <v>1</v>
      </c>
      <c r="AZ399">
        <v>0</v>
      </c>
      <c r="BA399">
        <v>403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 ca="1">Y399*Source!I131</f>
        <v>0.17052</v>
      </c>
      <c r="CY399">
        <f>AB399</f>
        <v>684.26</v>
      </c>
      <c r="CZ399">
        <f>AF399</f>
        <v>111.99</v>
      </c>
      <c r="DA399">
        <f>AJ399</f>
        <v>6.11</v>
      </c>
      <c r="DB399">
        <f>ROUND((ROUND(AT399*CZ399,2)*1.25),2)</f>
        <v>22.4</v>
      </c>
      <c r="DC399">
        <f>ROUND((ROUND(AT399*AG399,2)*1.25),2)</f>
        <v>2.7</v>
      </c>
    </row>
    <row r="400" spans="1:107">
      <c r="A400">
        <f ca="1">ROW(Source!A131)</f>
        <v>131</v>
      </c>
      <c r="B400">
        <v>27906248</v>
      </c>
      <c r="C400">
        <v>27907231</v>
      </c>
      <c r="D400">
        <v>25231607</v>
      </c>
      <c r="E400">
        <v>1</v>
      </c>
      <c r="F400">
        <v>1</v>
      </c>
      <c r="G400">
        <v>1</v>
      </c>
      <c r="H400">
        <v>2</v>
      </c>
      <c r="I400" t="s">
        <v>603</v>
      </c>
      <c r="J400" t="s">
        <v>604</v>
      </c>
      <c r="K400" t="s">
        <v>605</v>
      </c>
      <c r="L400">
        <v>1368</v>
      </c>
      <c r="N400">
        <v>1011</v>
      </c>
      <c r="O400" t="s">
        <v>606</v>
      </c>
      <c r="P400" t="s">
        <v>606</v>
      </c>
      <c r="Q400">
        <v>1</v>
      </c>
      <c r="W400">
        <v>0</v>
      </c>
      <c r="X400">
        <v>1372534845</v>
      </c>
      <c r="Y400">
        <v>0.27500000000000002</v>
      </c>
      <c r="AA400">
        <v>0</v>
      </c>
      <c r="AB400">
        <v>401.49</v>
      </c>
      <c r="AC400">
        <v>11.6</v>
      </c>
      <c r="AD400">
        <v>0</v>
      </c>
      <c r="AE400">
        <v>0</v>
      </c>
      <c r="AF400">
        <v>65.709999999999994</v>
      </c>
      <c r="AG400">
        <v>11.6</v>
      </c>
      <c r="AH400">
        <v>0</v>
      </c>
      <c r="AI400">
        <v>1</v>
      </c>
      <c r="AJ400">
        <v>6.11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1069</v>
      </c>
      <c r="AT400">
        <v>0.22</v>
      </c>
      <c r="AU400" t="s">
        <v>1083</v>
      </c>
      <c r="AV400">
        <v>0</v>
      </c>
      <c r="AW400">
        <v>2</v>
      </c>
      <c r="AX400">
        <v>27907242</v>
      </c>
      <c r="AY400">
        <v>1</v>
      </c>
      <c r="AZ400">
        <v>0</v>
      </c>
      <c r="BA400">
        <v>404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 ca="1">Y400*Source!I131</f>
        <v>0.23446500000000003</v>
      </c>
      <c r="CY400">
        <f>AB400</f>
        <v>401.49</v>
      </c>
      <c r="CZ400">
        <f>AF400</f>
        <v>65.709999999999994</v>
      </c>
      <c r="DA400">
        <f>AJ400</f>
        <v>6.11</v>
      </c>
      <c r="DB400">
        <f>ROUND((ROUND(AT400*CZ400,2)*1.25),2)</f>
        <v>18.079999999999998</v>
      </c>
      <c r="DC400">
        <f>ROUND((ROUND(AT400*AG400,2)*1.25),2)</f>
        <v>3.19</v>
      </c>
    </row>
    <row r="401" spans="1:107">
      <c r="A401">
        <f ca="1">ROW(Source!A131)</f>
        <v>131</v>
      </c>
      <c r="B401">
        <v>27906248</v>
      </c>
      <c r="C401">
        <v>27907231</v>
      </c>
      <c r="D401">
        <v>25172550</v>
      </c>
      <c r="E401">
        <v>1</v>
      </c>
      <c r="F401">
        <v>1</v>
      </c>
      <c r="G401">
        <v>1</v>
      </c>
      <c r="H401">
        <v>3</v>
      </c>
      <c r="I401" t="s">
        <v>1443</v>
      </c>
      <c r="J401" t="s">
        <v>1445</v>
      </c>
      <c r="K401" t="s">
        <v>1444</v>
      </c>
      <c r="L401">
        <v>1327</v>
      </c>
      <c r="N401">
        <v>1005</v>
      </c>
      <c r="O401" t="s">
        <v>1131</v>
      </c>
      <c r="P401" t="s">
        <v>1131</v>
      </c>
      <c r="Q401">
        <v>1</v>
      </c>
      <c r="W401">
        <v>0</v>
      </c>
      <c r="X401">
        <v>738562141</v>
      </c>
      <c r="Y401">
        <v>344.827586</v>
      </c>
      <c r="AA401">
        <v>145.16999999999999</v>
      </c>
      <c r="AB401">
        <v>0</v>
      </c>
      <c r="AC401">
        <v>0</v>
      </c>
      <c r="AD401">
        <v>0</v>
      </c>
      <c r="AE401">
        <v>23.76</v>
      </c>
      <c r="AF401">
        <v>0</v>
      </c>
      <c r="AG401">
        <v>0</v>
      </c>
      <c r="AH401">
        <v>0</v>
      </c>
      <c r="AI401">
        <v>6.11</v>
      </c>
      <c r="AJ401">
        <v>1</v>
      </c>
      <c r="AK401">
        <v>1</v>
      </c>
      <c r="AL401">
        <v>1</v>
      </c>
      <c r="AN401">
        <v>0</v>
      </c>
      <c r="AO401">
        <v>0</v>
      </c>
      <c r="AP401">
        <v>0</v>
      </c>
      <c r="AQ401">
        <v>0</v>
      </c>
      <c r="AR401">
        <v>0</v>
      </c>
      <c r="AS401" t="s">
        <v>1069</v>
      </c>
      <c r="AT401">
        <v>344.827586</v>
      </c>
      <c r="AU401" t="s">
        <v>1069</v>
      </c>
      <c r="AV401">
        <v>0</v>
      </c>
      <c r="AW401">
        <v>1</v>
      </c>
      <c r="AX401">
        <v>-1</v>
      </c>
      <c r="AY401">
        <v>0</v>
      </c>
      <c r="AZ401">
        <v>0</v>
      </c>
      <c r="BA401" t="s">
        <v>1069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 ca="1">Y401*Source!I131</f>
        <v>293.99999982359998</v>
      </c>
      <c r="CY401">
        <f>AA401</f>
        <v>145.16999999999999</v>
      </c>
      <c r="CZ401">
        <f>AE401</f>
        <v>23.76</v>
      </c>
      <c r="DA401">
        <f>AI401</f>
        <v>6.11</v>
      </c>
      <c r="DB401">
        <f>ROUND(ROUND(AT401*CZ401,2),2)</f>
        <v>8193.1</v>
      </c>
      <c r="DC401">
        <f>ROUND(ROUND(AT401*AG401,2),2)</f>
        <v>0</v>
      </c>
    </row>
    <row r="402" spans="1:107">
      <c r="A402">
        <f ca="1">ROW(Source!A131)</f>
        <v>131</v>
      </c>
      <c r="B402">
        <v>27906248</v>
      </c>
      <c r="C402">
        <v>27907231</v>
      </c>
      <c r="D402">
        <v>25173764</v>
      </c>
      <c r="E402">
        <v>1</v>
      </c>
      <c r="F402">
        <v>1</v>
      </c>
      <c r="G402">
        <v>1</v>
      </c>
      <c r="H402">
        <v>3</v>
      </c>
      <c r="I402" t="s">
        <v>45</v>
      </c>
      <c r="J402" t="s">
        <v>46</v>
      </c>
      <c r="K402" t="s">
        <v>47</v>
      </c>
      <c r="L402">
        <v>1348</v>
      </c>
      <c r="N402">
        <v>1009</v>
      </c>
      <c r="O402" t="s">
        <v>1094</v>
      </c>
      <c r="P402" t="s">
        <v>1094</v>
      </c>
      <c r="Q402">
        <v>1000</v>
      </c>
      <c r="W402">
        <v>0</v>
      </c>
      <c r="X402">
        <v>-480376383</v>
      </c>
      <c r="Y402">
        <v>2.8000000000000001E-2</v>
      </c>
      <c r="AA402">
        <v>62322</v>
      </c>
      <c r="AB402">
        <v>0</v>
      </c>
      <c r="AC402">
        <v>0</v>
      </c>
      <c r="AD402">
        <v>0</v>
      </c>
      <c r="AE402">
        <v>10200</v>
      </c>
      <c r="AF402">
        <v>0</v>
      </c>
      <c r="AG402">
        <v>0</v>
      </c>
      <c r="AH402">
        <v>0</v>
      </c>
      <c r="AI402">
        <v>6.11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1069</v>
      </c>
      <c r="AT402">
        <v>2.8000000000000001E-2</v>
      </c>
      <c r="AU402" t="s">
        <v>1069</v>
      </c>
      <c r="AV402">
        <v>0</v>
      </c>
      <c r="AW402">
        <v>2</v>
      </c>
      <c r="AX402">
        <v>27907243</v>
      </c>
      <c r="AY402">
        <v>1</v>
      </c>
      <c r="AZ402">
        <v>0</v>
      </c>
      <c r="BA402">
        <v>405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 ca="1">Y402*Source!I131</f>
        <v>2.38728E-2</v>
      </c>
      <c r="CY402">
        <f>AA402</f>
        <v>62322</v>
      </c>
      <c r="CZ402">
        <f>AE402</f>
        <v>10200</v>
      </c>
      <c r="DA402">
        <f>AI402</f>
        <v>6.11</v>
      </c>
      <c r="DB402">
        <f>ROUND(ROUND(AT402*CZ402,2),2)</f>
        <v>285.60000000000002</v>
      </c>
      <c r="DC402">
        <f>ROUND(ROUND(AT402*AG402,2),2)</f>
        <v>0</v>
      </c>
    </row>
    <row r="403" spans="1:107">
      <c r="A403">
        <f ca="1">ROW(Source!A133)</f>
        <v>133</v>
      </c>
      <c r="B403">
        <v>27906248</v>
      </c>
      <c r="C403">
        <v>27907247</v>
      </c>
      <c r="D403">
        <v>25413050</v>
      </c>
      <c r="E403">
        <v>1</v>
      </c>
      <c r="F403">
        <v>1</v>
      </c>
      <c r="G403">
        <v>1</v>
      </c>
      <c r="H403">
        <v>1</v>
      </c>
      <c r="I403" t="s">
        <v>654</v>
      </c>
      <c r="J403" t="s">
        <v>1069</v>
      </c>
      <c r="K403" t="s">
        <v>655</v>
      </c>
      <c r="L403">
        <v>1191</v>
      </c>
      <c r="N403">
        <v>1013</v>
      </c>
      <c r="O403" t="s">
        <v>600</v>
      </c>
      <c r="P403" t="s">
        <v>600</v>
      </c>
      <c r="Q403">
        <v>1</v>
      </c>
      <c r="W403">
        <v>0</v>
      </c>
      <c r="X403">
        <v>735429535</v>
      </c>
      <c r="Y403">
        <v>46.747499999999995</v>
      </c>
      <c r="AA403">
        <v>0</v>
      </c>
      <c r="AB403">
        <v>0</v>
      </c>
      <c r="AC403">
        <v>0</v>
      </c>
      <c r="AD403">
        <v>47.66</v>
      </c>
      <c r="AE403">
        <v>0</v>
      </c>
      <c r="AF403">
        <v>0</v>
      </c>
      <c r="AG403">
        <v>0</v>
      </c>
      <c r="AH403">
        <v>7.8</v>
      </c>
      <c r="AI403">
        <v>1</v>
      </c>
      <c r="AJ403">
        <v>1</v>
      </c>
      <c r="AK403">
        <v>1</v>
      </c>
      <c r="AL403">
        <v>6.11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1069</v>
      </c>
      <c r="AT403">
        <v>40.65</v>
      </c>
      <c r="AU403" t="s">
        <v>1084</v>
      </c>
      <c r="AV403">
        <v>1</v>
      </c>
      <c r="AW403">
        <v>2</v>
      </c>
      <c r="AX403">
        <v>27907255</v>
      </c>
      <c r="AY403">
        <v>1</v>
      </c>
      <c r="AZ403">
        <v>0</v>
      </c>
      <c r="BA403">
        <v>407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 ca="1">Y403*Source!I133</f>
        <v>137.43764999999999</v>
      </c>
      <c r="CY403">
        <f>AD403</f>
        <v>47.66</v>
      </c>
      <c r="CZ403">
        <f>AH403</f>
        <v>7.8</v>
      </c>
      <c r="DA403">
        <f>AL403</f>
        <v>6.11</v>
      </c>
      <c r="DB403">
        <f>ROUND((ROUND(AT403*CZ403,2)*1.15),2)</f>
        <v>364.63</v>
      </c>
      <c r="DC403">
        <f>ROUND((ROUND(AT403*AG403,2)*1.15),2)</f>
        <v>0</v>
      </c>
    </row>
    <row r="404" spans="1:107">
      <c r="A404">
        <f ca="1">ROW(Source!A133)</f>
        <v>133</v>
      </c>
      <c r="B404">
        <v>27906248</v>
      </c>
      <c r="C404">
        <v>27907247</v>
      </c>
      <c r="D404">
        <v>25412928</v>
      </c>
      <c r="E404">
        <v>1</v>
      </c>
      <c r="F404">
        <v>1</v>
      </c>
      <c r="G404">
        <v>1</v>
      </c>
      <c r="H404">
        <v>1</v>
      </c>
      <c r="I404" t="s">
        <v>601</v>
      </c>
      <c r="J404" t="s">
        <v>1069</v>
      </c>
      <c r="K404" t="s">
        <v>602</v>
      </c>
      <c r="L404">
        <v>1191</v>
      </c>
      <c r="N404">
        <v>1013</v>
      </c>
      <c r="O404" t="s">
        <v>600</v>
      </c>
      <c r="P404" t="s">
        <v>600</v>
      </c>
      <c r="Q404">
        <v>1</v>
      </c>
      <c r="W404">
        <v>0</v>
      </c>
      <c r="X404">
        <v>-1417349443</v>
      </c>
      <c r="Y404">
        <v>1.27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6.11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1069</v>
      </c>
      <c r="AT404">
        <v>1.27</v>
      </c>
      <c r="AU404" t="s">
        <v>1069</v>
      </c>
      <c r="AV404">
        <v>2</v>
      </c>
      <c r="AW404">
        <v>2</v>
      </c>
      <c r="AX404">
        <v>27907256</v>
      </c>
      <c r="AY404">
        <v>1</v>
      </c>
      <c r="AZ404">
        <v>2048</v>
      </c>
      <c r="BA404">
        <v>408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 ca="1">Y404*Source!I133</f>
        <v>3.7338</v>
      </c>
      <c r="CY404">
        <f>AD404</f>
        <v>0</v>
      </c>
      <c r="CZ404">
        <f>AH404</f>
        <v>0</v>
      </c>
      <c r="DA404">
        <f>AL404</f>
        <v>1</v>
      </c>
      <c r="DB404">
        <f>ROUND(ROUND(AT404*CZ404,2),2)</f>
        <v>0</v>
      </c>
      <c r="DC404">
        <f>ROUND(ROUND(AT404*AG404,2),2)</f>
        <v>0</v>
      </c>
    </row>
    <row r="405" spans="1:107">
      <c r="A405">
        <f ca="1">ROW(Source!A133)</f>
        <v>133</v>
      </c>
      <c r="B405">
        <v>27906248</v>
      </c>
      <c r="C405">
        <v>27907247</v>
      </c>
      <c r="D405">
        <v>25230514</v>
      </c>
      <c r="E405">
        <v>1</v>
      </c>
      <c r="F405">
        <v>1</v>
      </c>
      <c r="G405">
        <v>1</v>
      </c>
      <c r="H405">
        <v>2</v>
      </c>
      <c r="I405" t="s">
        <v>658</v>
      </c>
      <c r="J405" t="s">
        <v>659</v>
      </c>
      <c r="K405" t="s">
        <v>660</v>
      </c>
      <c r="L405">
        <v>1368</v>
      </c>
      <c r="N405">
        <v>1011</v>
      </c>
      <c r="O405" t="s">
        <v>606</v>
      </c>
      <c r="P405" t="s">
        <v>606</v>
      </c>
      <c r="Q405">
        <v>1</v>
      </c>
      <c r="W405">
        <v>0</v>
      </c>
      <c r="X405">
        <v>1188625873</v>
      </c>
      <c r="Y405">
        <v>1.5874999999999999</v>
      </c>
      <c r="AA405">
        <v>0</v>
      </c>
      <c r="AB405">
        <v>191</v>
      </c>
      <c r="AC405">
        <v>13.5</v>
      </c>
      <c r="AD405">
        <v>0</v>
      </c>
      <c r="AE405">
        <v>0</v>
      </c>
      <c r="AF405">
        <v>31.26</v>
      </c>
      <c r="AG405">
        <v>13.5</v>
      </c>
      <c r="AH405">
        <v>0</v>
      </c>
      <c r="AI405">
        <v>1</v>
      </c>
      <c r="AJ405">
        <v>6.11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1069</v>
      </c>
      <c r="AT405">
        <v>1.27</v>
      </c>
      <c r="AU405" t="s">
        <v>1083</v>
      </c>
      <c r="AV405">
        <v>0</v>
      </c>
      <c r="AW405">
        <v>2</v>
      </c>
      <c r="AX405">
        <v>27907257</v>
      </c>
      <c r="AY405">
        <v>1</v>
      </c>
      <c r="AZ405">
        <v>0</v>
      </c>
      <c r="BA405">
        <v>409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 ca="1">Y405*Source!I133</f>
        <v>4.6672499999999992</v>
      </c>
      <c r="CY405">
        <f>AB405</f>
        <v>191</v>
      </c>
      <c r="CZ405">
        <f>AF405</f>
        <v>31.26</v>
      </c>
      <c r="DA405">
        <f>AJ405</f>
        <v>6.11</v>
      </c>
      <c r="DB405">
        <f>ROUND((ROUND(AT405*CZ405,2)*1.25),2)</f>
        <v>49.63</v>
      </c>
      <c r="DC405">
        <f>ROUND((ROUND(AT405*AG405,2)*1.25),2)</f>
        <v>21.44</v>
      </c>
    </row>
    <row r="406" spans="1:107">
      <c r="A406">
        <f ca="1">ROW(Source!A133)</f>
        <v>133</v>
      </c>
      <c r="B406">
        <v>27906248</v>
      </c>
      <c r="C406">
        <v>27907247</v>
      </c>
      <c r="D406">
        <v>25230627</v>
      </c>
      <c r="E406">
        <v>1</v>
      </c>
      <c r="F406">
        <v>1</v>
      </c>
      <c r="G406">
        <v>1</v>
      </c>
      <c r="H406">
        <v>2</v>
      </c>
      <c r="I406" t="s">
        <v>37</v>
      </c>
      <c r="J406" t="s">
        <v>38</v>
      </c>
      <c r="K406" t="s">
        <v>39</v>
      </c>
      <c r="L406">
        <v>1368</v>
      </c>
      <c r="N406">
        <v>1011</v>
      </c>
      <c r="O406" t="s">
        <v>606</v>
      </c>
      <c r="P406" t="s">
        <v>606</v>
      </c>
      <c r="Q406">
        <v>1</v>
      </c>
      <c r="W406">
        <v>0</v>
      </c>
      <c r="X406">
        <v>126902709</v>
      </c>
      <c r="Y406">
        <v>5.875</v>
      </c>
      <c r="AA406">
        <v>0</v>
      </c>
      <c r="AB406">
        <v>3.06</v>
      </c>
      <c r="AC406">
        <v>0</v>
      </c>
      <c r="AD406">
        <v>0</v>
      </c>
      <c r="AE406">
        <v>0</v>
      </c>
      <c r="AF406">
        <v>0.5</v>
      </c>
      <c r="AG406">
        <v>0</v>
      </c>
      <c r="AH406">
        <v>0</v>
      </c>
      <c r="AI406">
        <v>1</v>
      </c>
      <c r="AJ406">
        <v>6.11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1069</v>
      </c>
      <c r="AT406">
        <v>4.7</v>
      </c>
      <c r="AU406" t="s">
        <v>1083</v>
      </c>
      <c r="AV406">
        <v>0</v>
      </c>
      <c r="AW406">
        <v>2</v>
      </c>
      <c r="AX406">
        <v>27907258</v>
      </c>
      <c r="AY406">
        <v>1</v>
      </c>
      <c r="AZ406">
        <v>0</v>
      </c>
      <c r="BA406">
        <v>410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 ca="1">Y406*Source!I133</f>
        <v>17.272500000000001</v>
      </c>
      <c r="CY406">
        <f>AB406</f>
        <v>3.06</v>
      </c>
      <c r="CZ406">
        <f>AF406</f>
        <v>0.5</v>
      </c>
      <c r="DA406">
        <f>AJ406</f>
        <v>6.11</v>
      </c>
      <c r="DB406">
        <f>ROUND((ROUND(AT406*CZ406,2)*1.25),2)</f>
        <v>2.94</v>
      </c>
      <c r="DC406">
        <f>ROUND((ROUND(AT406*AG406,2)*1.25),2)</f>
        <v>0</v>
      </c>
    </row>
    <row r="407" spans="1:107">
      <c r="A407">
        <f ca="1">ROW(Source!A133)</f>
        <v>133</v>
      </c>
      <c r="B407">
        <v>27906248</v>
      </c>
      <c r="C407">
        <v>27907247</v>
      </c>
      <c r="D407">
        <v>25149961</v>
      </c>
      <c r="E407">
        <v>1</v>
      </c>
      <c r="F407">
        <v>1</v>
      </c>
      <c r="G407">
        <v>1</v>
      </c>
      <c r="H407">
        <v>3</v>
      </c>
      <c r="I407" t="s">
        <v>728</v>
      </c>
      <c r="J407" t="s">
        <v>729</v>
      </c>
      <c r="K407" t="s">
        <v>730</v>
      </c>
      <c r="L407">
        <v>1339</v>
      </c>
      <c r="N407">
        <v>1007</v>
      </c>
      <c r="O407" t="s">
        <v>1325</v>
      </c>
      <c r="P407" t="s">
        <v>1325</v>
      </c>
      <c r="Q407">
        <v>1</v>
      </c>
      <c r="W407">
        <v>0</v>
      </c>
      <c r="X407">
        <v>-1660354250</v>
      </c>
      <c r="Y407">
        <v>3.5</v>
      </c>
      <c r="AA407">
        <v>14.91</v>
      </c>
      <c r="AB407">
        <v>0</v>
      </c>
      <c r="AC407">
        <v>0</v>
      </c>
      <c r="AD407">
        <v>0</v>
      </c>
      <c r="AE407">
        <v>2.44</v>
      </c>
      <c r="AF407">
        <v>0</v>
      </c>
      <c r="AG407">
        <v>0</v>
      </c>
      <c r="AH407">
        <v>0</v>
      </c>
      <c r="AI407">
        <v>6.11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1069</v>
      </c>
      <c r="AT407">
        <v>3.5</v>
      </c>
      <c r="AU407" t="s">
        <v>1069</v>
      </c>
      <c r="AV407">
        <v>0</v>
      </c>
      <c r="AW407">
        <v>2</v>
      </c>
      <c r="AX407">
        <v>27907259</v>
      </c>
      <c r="AY407">
        <v>1</v>
      </c>
      <c r="AZ407">
        <v>0</v>
      </c>
      <c r="BA407">
        <v>411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 ca="1">Y407*Source!I133</f>
        <v>10.29</v>
      </c>
      <c r="CY407">
        <f>AA407</f>
        <v>14.91</v>
      </c>
      <c r="CZ407">
        <f>AE407</f>
        <v>2.44</v>
      </c>
      <c r="DA407">
        <f>AI407</f>
        <v>6.11</v>
      </c>
      <c r="DB407">
        <f>ROUND(ROUND(AT407*CZ407,2),2)</f>
        <v>8.5399999999999991</v>
      </c>
      <c r="DC407">
        <f>ROUND(ROUND(AT407*AG407,2),2)</f>
        <v>0</v>
      </c>
    </row>
    <row r="408" spans="1:107">
      <c r="A408">
        <f ca="1">ROW(Source!A133)</f>
        <v>133</v>
      </c>
      <c r="B408">
        <v>27906248</v>
      </c>
      <c r="C408">
        <v>27907247</v>
      </c>
      <c r="D408">
        <v>25155261</v>
      </c>
      <c r="E408">
        <v>1</v>
      </c>
      <c r="F408">
        <v>1</v>
      </c>
      <c r="G408">
        <v>1</v>
      </c>
      <c r="H408">
        <v>3</v>
      </c>
      <c r="I408" t="s">
        <v>1451</v>
      </c>
      <c r="J408" t="s">
        <v>1453</v>
      </c>
      <c r="K408" t="s">
        <v>1452</v>
      </c>
      <c r="L408">
        <v>1339</v>
      </c>
      <c r="N408">
        <v>1007</v>
      </c>
      <c r="O408" t="s">
        <v>1325</v>
      </c>
      <c r="P408" t="s">
        <v>1325</v>
      </c>
      <c r="Q408">
        <v>1</v>
      </c>
      <c r="W408">
        <v>0</v>
      </c>
      <c r="X408">
        <v>184330150</v>
      </c>
      <c r="Y408">
        <v>2.04</v>
      </c>
      <c r="AA408">
        <v>3621.76</v>
      </c>
      <c r="AB408">
        <v>0</v>
      </c>
      <c r="AC408">
        <v>0</v>
      </c>
      <c r="AD408">
        <v>0</v>
      </c>
      <c r="AE408">
        <v>592.76</v>
      </c>
      <c r="AF408">
        <v>0</v>
      </c>
      <c r="AG408">
        <v>0</v>
      </c>
      <c r="AH408">
        <v>0</v>
      </c>
      <c r="AI408">
        <v>6.11</v>
      </c>
      <c r="AJ408">
        <v>1</v>
      </c>
      <c r="AK408">
        <v>1</v>
      </c>
      <c r="AL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1069</v>
      </c>
      <c r="AT408">
        <v>2.04</v>
      </c>
      <c r="AU408" t="s">
        <v>1069</v>
      </c>
      <c r="AV408">
        <v>0</v>
      </c>
      <c r="AW408">
        <v>1</v>
      </c>
      <c r="AX408">
        <v>-1</v>
      </c>
      <c r="AY408">
        <v>0</v>
      </c>
      <c r="AZ408">
        <v>0</v>
      </c>
      <c r="BA408" t="s">
        <v>1069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 ca="1">Y408*Source!I133</f>
        <v>5.9976000000000003</v>
      </c>
      <c r="CY408">
        <f>AA408</f>
        <v>3621.76</v>
      </c>
      <c r="CZ408">
        <f>AE408</f>
        <v>592.76</v>
      </c>
      <c r="DA408">
        <f>AI408</f>
        <v>6.11</v>
      </c>
      <c r="DB408">
        <f>ROUND(ROUND(AT408*CZ408,2),2)</f>
        <v>1209.23</v>
      </c>
      <c r="DC408">
        <f>ROUND(ROUND(AT408*AG408,2),2)</f>
        <v>0</v>
      </c>
    </row>
    <row r="409" spans="1:107">
      <c r="A409">
        <f ca="1">ROW(Source!A135)</f>
        <v>135</v>
      </c>
      <c r="B409">
        <v>27906248</v>
      </c>
      <c r="C409">
        <v>27907263</v>
      </c>
      <c r="D409">
        <v>25413050</v>
      </c>
      <c r="E409">
        <v>1</v>
      </c>
      <c r="F409">
        <v>1</v>
      </c>
      <c r="G409">
        <v>1</v>
      </c>
      <c r="H409">
        <v>1</v>
      </c>
      <c r="I409" t="s">
        <v>654</v>
      </c>
      <c r="J409" t="s">
        <v>1069</v>
      </c>
      <c r="K409" t="s">
        <v>655</v>
      </c>
      <c r="L409">
        <v>1191</v>
      </c>
      <c r="N409">
        <v>1013</v>
      </c>
      <c r="O409" t="s">
        <v>600</v>
      </c>
      <c r="P409" t="s">
        <v>600</v>
      </c>
      <c r="Q409">
        <v>1</v>
      </c>
      <c r="W409">
        <v>0</v>
      </c>
      <c r="X409">
        <v>735429535</v>
      </c>
      <c r="Y409">
        <v>3.4499999999999997</v>
      </c>
      <c r="AA409">
        <v>0</v>
      </c>
      <c r="AB409">
        <v>0</v>
      </c>
      <c r="AC409">
        <v>0</v>
      </c>
      <c r="AD409">
        <v>47.66</v>
      </c>
      <c r="AE409">
        <v>0</v>
      </c>
      <c r="AF409">
        <v>0</v>
      </c>
      <c r="AG409">
        <v>0</v>
      </c>
      <c r="AH409">
        <v>7.8</v>
      </c>
      <c r="AI409">
        <v>1</v>
      </c>
      <c r="AJ409">
        <v>1</v>
      </c>
      <c r="AK409">
        <v>1</v>
      </c>
      <c r="AL409">
        <v>6.11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1069</v>
      </c>
      <c r="AT409">
        <v>0.5</v>
      </c>
      <c r="AU409" t="s">
        <v>1460</v>
      </c>
      <c r="AV409">
        <v>1</v>
      </c>
      <c r="AW409">
        <v>2</v>
      </c>
      <c r="AX409">
        <v>27907270</v>
      </c>
      <c r="AY409">
        <v>1</v>
      </c>
      <c r="AZ409">
        <v>0</v>
      </c>
      <c r="BA409">
        <v>413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 ca="1">Y409*Source!I135</f>
        <v>10.142999999999999</v>
      </c>
      <c r="CY409">
        <f>AD409</f>
        <v>47.66</v>
      </c>
      <c r="CZ409">
        <f>AH409</f>
        <v>7.8</v>
      </c>
      <c r="DA409">
        <f>AL409</f>
        <v>6.11</v>
      </c>
      <c r="DB409">
        <f>ROUND((ROUND(AT409*CZ409,2)*1.15*6),2)</f>
        <v>26.91</v>
      </c>
      <c r="DC409">
        <f>ROUND((ROUND(AT409*AG409,2)*1.15*6),2)</f>
        <v>0</v>
      </c>
    </row>
    <row r="410" spans="1:107">
      <c r="A410">
        <f ca="1">ROW(Source!A135)</f>
        <v>135</v>
      </c>
      <c r="B410">
        <v>27906248</v>
      </c>
      <c r="C410">
        <v>27907263</v>
      </c>
      <c r="D410">
        <v>25412928</v>
      </c>
      <c r="E410">
        <v>1</v>
      </c>
      <c r="F410">
        <v>1</v>
      </c>
      <c r="G410">
        <v>1</v>
      </c>
      <c r="H410">
        <v>1</v>
      </c>
      <c r="I410" t="s">
        <v>601</v>
      </c>
      <c r="J410" t="s">
        <v>1069</v>
      </c>
      <c r="K410" t="s">
        <v>602</v>
      </c>
      <c r="L410">
        <v>1191</v>
      </c>
      <c r="N410">
        <v>1013</v>
      </c>
      <c r="O410" t="s">
        <v>600</v>
      </c>
      <c r="P410" t="s">
        <v>600</v>
      </c>
      <c r="Q410">
        <v>1</v>
      </c>
      <c r="W410">
        <v>0</v>
      </c>
      <c r="X410">
        <v>-1417349443</v>
      </c>
      <c r="Y410">
        <v>0.21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6.11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1069</v>
      </c>
      <c r="AT410">
        <v>0.21</v>
      </c>
      <c r="AU410" t="s">
        <v>1069</v>
      </c>
      <c r="AV410">
        <v>2</v>
      </c>
      <c r="AW410">
        <v>2</v>
      </c>
      <c r="AX410">
        <v>27907271</v>
      </c>
      <c r="AY410">
        <v>1</v>
      </c>
      <c r="AZ410">
        <v>2048</v>
      </c>
      <c r="BA410">
        <v>414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 ca="1">Y410*Source!I135</f>
        <v>0.61739999999999995</v>
      </c>
      <c r="CY410">
        <f>AD410</f>
        <v>0</v>
      </c>
      <c r="CZ410">
        <f>AH410</f>
        <v>0</v>
      </c>
      <c r="DA410">
        <f>AL410</f>
        <v>1</v>
      </c>
      <c r="DB410">
        <f>ROUND(ROUND(AT410*CZ410,2),2)</f>
        <v>0</v>
      </c>
      <c r="DC410">
        <f>ROUND(ROUND(AT410*AG410,2),2)</f>
        <v>0</v>
      </c>
    </row>
    <row r="411" spans="1:107">
      <c r="A411">
        <f ca="1">ROW(Source!A135)</f>
        <v>135</v>
      </c>
      <c r="B411">
        <v>27906248</v>
      </c>
      <c r="C411">
        <v>27907263</v>
      </c>
      <c r="D411">
        <v>25230514</v>
      </c>
      <c r="E411">
        <v>1</v>
      </c>
      <c r="F411">
        <v>1</v>
      </c>
      <c r="G411">
        <v>1</v>
      </c>
      <c r="H411">
        <v>2</v>
      </c>
      <c r="I411" t="s">
        <v>658</v>
      </c>
      <c r="J411" t="s">
        <v>659</v>
      </c>
      <c r="K411" t="s">
        <v>660</v>
      </c>
      <c r="L411">
        <v>1368</v>
      </c>
      <c r="N411">
        <v>1011</v>
      </c>
      <c r="O411" t="s">
        <v>606</v>
      </c>
      <c r="P411" t="s">
        <v>606</v>
      </c>
      <c r="Q411">
        <v>1</v>
      </c>
      <c r="W411">
        <v>0</v>
      </c>
      <c r="X411">
        <v>1188625873</v>
      </c>
      <c r="Y411">
        <v>1.5750000000000002</v>
      </c>
      <c r="AA411">
        <v>0</v>
      </c>
      <c r="AB411">
        <v>191</v>
      </c>
      <c r="AC411">
        <v>13.5</v>
      </c>
      <c r="AD411">
        <v>0</v>
      </c>
      <c r="AE411">
        <v>0</v>
      </c>
      <c r="AF411">
        <v>31.26</v>
      </c>
      <c r="AG411">
        <v>13.5</v>
      </c>
      <c r="AH411">
        <v>0</v>
      </c>
      <c r="AI411">
        <v>1</v>
      </c>
      <c r="AJ411">
        <v>6.11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1069</v>
      </c>
      <c r="AT411">
        <v>0.21</v>
      </c>
      <c r="AU411" t="s">
        <v>1459</v>
      </c>
      <c r="AV411">
        <v>0</v>
      </c>
      <c r="AW411">
        <v>2</v>
      </c>
      <c r="AX411">
        <v>27907272</v>
      </c>
      <c r="AY411">
        <v>1</v>
      </c>
      <c r="AZ411">
        <v>0</v>
      </c>
      <c r="BA411">
        <v>415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 ca="1">Y411*Source!I135</f>
        <v>4.6305000000000005</v>
      </c>
      <c r="CY411">
        <f>AB411</f>
        <v>191</v>
      </c>
      <c r="CZ411">
        <f>AF411</f>
        <v>31.26</v>
      </c>
      <c r="DA411">
        <f>AJ411</f>
        <v>6.11</v>
      </c>
      <c r="DB411">
        <f>ROUND((ROUND(AT411*CZ411,2)*1.25*6),2)</f>
        <v>49.2</v>
      </c>
      <c r="DC411">
        <f>ROUND((ROUND(AT411*AG411,2)*1.25*6),2)</f>
        <v>21.3</v>
      </c>
    </row>
    <row r="412" spans="1:107">
      <c r="A412">
        <f ca="1">ROW(Source!A135)</f>
        <v>135</v>
      </c>
      <c r="B412">
        <v>27906248</v>
      </c>
      <c r="C412">
        <v>27907263</v>
      </c>
      <c r="D412">
        <v>25230627</v>
      </c>
      <c r="E412">
        <v>1</v>
      </c>
      <c r="F412">
        <v>1</v>
      </c>
      <c r="G412">
        <v>1</v>
      </c>
      <c r="H412">
        <v>2</v>
      </c>
      <c r="I412" t="s">
        <v>37</v>
      </c>
      <c r="J412" t="s">
        <v>38</v>
      </c>
      <c r="K412" t="s">
        <v>39</v>
      </c>
      <c r="L412">
        <v>1368</v>
      </c>
      <c r="N412">
        <v>1011</v>
      </c>
      <c r="O412" t="s">
        <v>606</v>
      </c>
      <c r="P412" t="s">
        <v>606</v>
      </c>
      <c r="Q412">
        <v>1</v>
      </c>
      <c r="W412">
        <v>0</v>
      </c>
      <c r="X412">
        <v>126902709</v>
      </c>
      <c r="Y412">
        <v>17.399999999999999</v>
      </c>
      <c r="AA412">
        <v>0</v>
      </c>
      <c r="AB412">
        <v>3.06</v>
      </c>
      <c r="AC412">
        <v>0</v>
      </c>
      <c r="AD412">
        <v>0</v>
      </c>
      <c r="AE412">
        <v>0</v>
      </c>
      <c r="AF412">
        <v>0.5</v>
      </c>
      <c r="AG412">
        <v>0</v>
      </c>
      <c r="AH412">
        <v>0</v>
      </c>
      <c r="AI412">
        <v>1</v>
      </c>
      <c r="AJ412">
        <v>6.11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1069</v>
      </c>
      <c r="AT412">
        <v>2.3199999999999998</v>
      </c>
      <c r="AU412" t="s">
        <v>1459</v>
      </c>
      <c r="AV412">
        <v>0</v>
      </c>
      <c r="AW412">
        <v>2</v>
      </c>
      <c r="AX412">
        <v>27907273</v>
      </c>
      <c r="AY412">
        <v>1</v>
      </c>
      <c r="AZ412">
        <v>0</v>
      </c>
      <c r="BA412">
        <v>416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 ca="1">Y412*Source!I135</f>
        <v>51.155999999999992</v>
      </c>
      <c r="CY412">
        <f>AB412</f>
        <v>3.06</v>
      </c>
      <c r="CZ412">
        <f>AF412</f>
        <v>0.5</v>
      </c>
      <c r="DA412">
        <f>AJ412</f>
        <v>6.11</v>
      </c>
      <c r="DB412">
        <f>ROUND((ROUND(AT412*CZ412,2)*1.25*6),2)</f>
        <v>8.6999999999999993</v>
      </c>
      <c r="DC412">
        <f>ROUND((ROUND(AT412*AG412,2)*1.25*6),2)</f>
        <v>0</v>
      </c>
    </row>
    <row r="413" spans="1:107">
      <c r="A413">
        <f ca="1">ROW(Source!A135)</f>
        <v>135</v>
      </c>
      <c r="B413">
        <v>27906248</v>
      </c>
      <c r="C413">
        <v>27907263</v>
      </c>
      <c r="D413">
        <v>25155261</v>
      </c>
      <c r="E413">
        <v>1</v>
      </c>
      <c r="F413">
        <v>1</v>
      </c>
      <c r="G413">
        <v>1</v>
      </c>
      <c r="H413">
        <v>3</v>
      </c>
      <c r="I413" t="s">
        <v>1451</v>
      </c>
      <c r="J413" t="s">
        <v>1453</v>
      </c>
      <c r="K413" t="s">
        <v>1452</v>
      </c>
      <c r="L413">
        <v>1339</v>
      </c>
      <c r="N413">
        <v>1007</v>
      </c>
      <c r="O413" t="s">
        <v>1325</v>
      </c>
      <c r="P413" t="s">
        <v>1325</v>
      </c>
      <c r="Q413">
        <v>1</v>
      </c>
      <c r="W413">
        <v>0</v>
      </c>
      <c r="X413">
        <v>184330150</v>
      </c>
      <c r="Y413">
        <v>3.06</v>
      </c>
      <c r="AA413">
        <v>3621.76</v>
      </c>
      <c r="AB413">
        <v>0</v>
      </c>
      <c r="AC413">
        <v>0</v>
      </c>
      <c r="AD413">
        <v>0</v>
      </c>
      <c r="AE413">
        <v>592.76</v>
      </c>
      <c r="AF413">
        <v>0</v>
      </c>
      <c r="AG413">
        <v>0</v>
      </c>
      <c r="AH413">
        <v>0</v>
      </c>
      <c r="AI413">
        <v>6.11</v>
      </c>
      <c r="AJ413">
        <v>1</v>
      </c>
      <c r="AK413">
        <v>1</v>
      </c>
      <c r="AL413">
        <v>1</v>
      </c>
      <c r="AN413">
        <v>0</v>
      </c>
      <c r="AO413">
        <v>0</v>
      </c>
      <c r="AP413">
        <v>0</v>
      </c>
      <c r="AQ413">
        <v>0</v>
      </c>
      <c r="AR413">
        <v>0</v>
      </c>
      <c r="AS413" t="s">
        <v>1069</v>
      </c>
      <c r="AT413">
        <v>3.06</v>
      </c>
      <c r="AU413" t="s">
        <v>1069</v>
      </c>
      <c r="AV413">
        <v>0</v>
      </c>
      <c r="AW413">
        <v>1</v>
      </c>
      <c r="AX413">
        <v>-1</v>
      </c>
      <c r="AY413">
        <v>0</v>
      </c>
      <c r="AZ413">
        <v>0</v>
      </c>
      <c r="BA413" t="s">
        <v>1069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 ca="1">Y413*Source!I135</f>
        <v>8.9963999999999995</v>
      </c>
      <c r="CY413">
        <f>AA413</f>
        <v>3621.76</v>
      </c>
      <c r="CZ413">
        <f>AE413</f>
        <v>592.76</v>
      </c>
      <c r="DA413">
        <f>AI413</f>
        <v>6.11</v>
      </c>
      <c r="DB413">
        <f>ROUND(ROUND(AT413*CZ413,2),2)</f>
        <v>1813.85</v>
      </c>
      <c r="DC413">
        <f>ROUND(ROUND(AT413*AG413,2),2)</f>
        <v>0</v>
      </c>
    </row>
    <row r="414" spans="1:107">
      <c r="A414">
        <f ca="1">ROW(Source!A137)</f>
        <v>137</v>
      </c>
      <c r="B414">
        <v>27906248</v>
      </c>
      <c r="C414">
        <v>27909517</v>
      </c>
      <c r="D414">
        <v>25413300</v>
      </c>
      <c r="E414">
        <v>1</v>
      </c>
      <c r="F414">
        <v>1</v>
      </c>
      <c r="G414">
        <v>1</v>
      </c>
      <c r="H414">
        <v>1</v>
      </c>
      <c r="I414" t="s">
        <v>610</v>
      </c>
      <c r="J414" t="s">
        <v>1069</v>
      </c>
      <c r="K414" t="s">
        <v>611</v>
      </c>
      <c r="L414">
        <v>1191</v>
      </c>
      <c r="N414">
        <v>1013</v>
      </c>
      <c r="O414" t="s">
        <v>600</v>
      </c>
      <c r="P414" t="s">
        <v>600</v>
      </c>
      <c r="Q414">
        <v>1</v>
      </c>
      <c r="W414">
        <v>0</v>
      </c>
      <c r="X414">
        <v>-400197608</v>
      </c>
      <c r="Y414">
        <v>43.320499999999996</v>
      </c>
      <c r="AA414">
        <v>0</v>
      </c>
      <c r="AB414">
        <v>0</v>
      </c>
      <c r="AC414">
        <v>0</v>
      </c>
      <c r="AD414">
        <v>52.12</v>
      </c>
      <c r="AE414">
        <v>0</v>
      </c>
      <c r="AF414">
        <v>0</v>
      </c>
      <c r="AG414">
        <v>0</v>
      </c>
      <c r="AH414">
        <v>8.5299999999999994</v>
      </c>
      <c r="AI414">
        <v>1</v>
      </c>
      <c r="AJ414">
        <v>1</v>
      </c>
      <c r="AK414">
        <v>1</v>
      </c>
      <c r="AL414">
        <v>6.11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1069</v>
      </c>
      <c r="AT414">
        <v>37.67</v>
      </c>
      <c r="AU414" t="s">
        <v>1084</v>
      </c>
      <c r="AV414">
        <v>1</v>
      </c>
      <c r="AW414">
        <v>2</v>
      </c>
      <c r="AX414">
        <v>27909518</v>
      </c>
      <c r="AY414">
        <v>1</v>
      </c>
      <c r="AZ414">
        <v>0</v>
      </c>
      <c r="BA414">
        <v>418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 ca="1">Y414*Source!I137</f>
        <v>127.36226999999998</v>
      </c>
      <c r="CY414">
        <f>AD414</f>
        <v>52.12</v>
      </c>
      <c r="CZ414">
        <f>AH414</f>
        <v>8.5299999999999994</v>
      </c>
      <c r="DA414">
        <f>AL414</f>
        <v>6.11</v>
      </c>
      <c r="DB414">
        <f>ROUND((ROUND(AT414*CZ414,2)*1.15),2)</f>
        <v>369.53</v>
      </c>
      <c r="DC414">
        <f>ROUND((ROUND(AT414*AG414,2)*1.15),2)</f>
        <v>0</v>
      </c>
    </row>
    <row r="415" spans="1:107">
      <c r="A415">
        <f ca="1">ROW(Source!A137)</f>
        <v>137</v>
      </c>
      <c r="B415">
        <v>27906248</v>
      </c>
      <c r="C415">
        <v>27909517</v>
      </c>
      <c r="D415">
        <v>25412928</v>
      </c>
      <c r="E415">
        <v>1</v>
      </c>
      <c r="F415">
        <v>1</v>
      </c>
      <c r="G415">
        <v>1</v>
      </c>
      <c r="H415">
        <v>1</v>
      </c>
      <c r="I415" t="s">
        <v>601</v>
      </c>
      <c r="J415" t="s">
        <v>1069</v>
      </c>
      <c r="K415" t="s">
        <v>602</v>
      </c>
      <c r="L415">
        <v>1191</v>
      </c>
      <c r="N415">
        <v>1013</v>
      </c>
      <c r="O415" t="s">
        <v>600</v>
      </c>
      <c r="P415" t="s">
        <v>600</v>
      </c>
      <c r="Q415">
        <v>1</v>
      </c>
      <c r="W415">
        <v>0</v>
      </c>
      <c r="X415">
        <v>-1417349443</v>
      </c>
      <c r="Y415">
        <v>0.17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6.11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1069</v>
      </c>
      <c r="AT415">
        <v>0.17</v>
      </c>
      <c r="AU415" t="s">
        <v>1069</v>
      </c>
      <c r="AV415">
        <v>2</v>
      </c>
      <c r="AW415">
        <v>2</v>
      </c>
      <c r="AX415">
        <v>27909519</v>
      </c>
      <c r="AY415">
        <v>1</v>
      </c>
      <c r="AZ415">
        <v>2048</v>
      </c>
      <c r="BA415">
        <v>419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 ca="1">Y415*Source!I137</f>
        <v>0.49980000000000002</v>
      </c>
      <c r="CY415">
        <f>AD415</f>
        <v>0</v>
      </c>
      <c r="CZ415">
        <f>AH415</f>
        <v>0</v>
      </c>
      <c r="DA415">
        <f>AL415</f>
        <v>1</v>
      </c>
      <c r="DB415">
        <f>ROUND(ROUND(AT415*CZ415,2),2)</f>
        <v>0</v>
      </c>
      <c r="DC415">
        <f>ROUND(ROUND(AT415*AG415,2),2)</f>
        <v>0</v>
      </c>
    </row>
    <row r="416" spans="1:107">
      <c r="A416">
        <f ca="1">ROW(Source!A137)</f>
        <v>137</v>
      </c>
      <c r="B416">
        <v>27906248</v>
      </c>
      <c r="C416">
        <v>27909517</v>
      </c>
      <c r="D416">
        <v>25230510</v>
      </c>
      <c r="E416">
        <v>1</v>
      </c>
      <c r="F416">
        <v>1</v>
      </c>
      <c r="G416">
        <v>1</v>
      </c>
      <c r="H416">
        <v>2</v>
      </c>
      <c r="I416" t="s">
        <v>29</v>
      </c>
      <c r="J416" t="s">
        <v>30</v>
      </c>
      <c r="K416" t="s">
        <v>31</v>
      </c>
      <c r="L416">
        <v>1368</v>
      </c>
      <c r="N416">
        <v>1011</v>
      </c>
      <c r="O416" t="s">
        <v>606</v>
      </c>
      <c r="P416" t="s">
        <v>606</v>
      </c>
      <c r="Q416">
        <v>1</v>
      </c>
      <c r="W416">
        <v>0</v>
      </c>
      <c r="X416">
        <v>368031958</v>
      </c>
      <c r="Y416">
        <v>0.16250000000000001</v>
      </c>
      <c r="AA416">
        <v>0</v>
      </c>
      <c r="AB416">
        <v>169</v>
      </c>
      <c r="AC416">
        <v>11.6</v>
      </c>
      <c r="AD416">
        <v>0</v>
      </c>
      <c r="AE416">
        <v>0</v>
      </c>
      <c r="AF416">
        <v>27.66</v>
      </c>
      <c r="AG416">
        <v>11.6</v>
      </c>
      <c r="AH416">
        <v>0</v>
      </c>
      <c r="AI416">
        <v>1</v>
      </c>
      <c r="AJ416">
        <v>6.11</v>
      </c>
      <c r="AK416">
        <v>1</v>
      </c>
      <c r="AL416">
        <v>1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1069</v>
      </c>
      <c r="AT416">
        <v>0.13</v>
      </c>
      <c r="AU416" t="s">
        <v>1083</v>
      </c>
      <c r="AV416">
        <v>0</v>
      </c>
      <c r="AW416">
        <v>2</v>
      </c>
      <c r="AX416">
        <v>27909520</v>
      </c>
      <c r="AY416">
        <v>1</v>
      </c>
      <c r="AZ416">
        <v>0</v>
      </c>
      <c r="BA416">
        <v>420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 ca="1">Y416*Source!I137</f>
        <v>0.47775000000000001</v>
      </c>
      <c r="CY416">
        <f>AB416</f>
        <v>169</v>
      </c>
      <c r="CZ416">
        <f>AF416</f>
        <v>27.66</v>
      </c>
      <c r="DA416">
        <f>AJ416</f>
        <v>6.11</v>
      </c>
      <c r="DB416">
        <f>ROUND((ROUND(AT416*CZ416,2)*1.25),2)</f>
        <v>4.5</v>
      </c>
      <c r="DC416">
        <f>ROUND((ROUND(AT416*AG416,2)*1.25),2)</f>
        <v>1.89</v>
      </c>
    </row>
    <row r="417" spans="1:107">
      <c r="A417">
        <f ca="1">ROW(Source!A137)</f>
        <v>137</v>
      </c>
      <c r="B417">
        <v>27906248</v>
      </c>
      <c r="C417">
        <v>27909517</v>
      </c>
      <c r="D417">
        <v>25231607</v>
      </c>
      <c r="E417">
        <v>1</v>
      </c>
      <c r="F417">
        <v>1</v>
      </c>
      <c r="G417">
        <v>1</v>
      </c>
      <c r="H417">
        <v>2</v>
      </c>
      <c r="I417" t="s">
        <v>603</v>
      </c>
      <c r="J417" t="s">
        <v>604</v>
      </c>
      <c r="K417" t="s">
        <v>605</v>
      </c>
      <c r="L417">
        <v>1368</v>
      </c>
      <c r="N417">
        <v>1011</v>
      </c>
      <c r="O417" t="s">
        <v>606</v>
      </c>
      <c r="P417" t="s">
        <v>606</v>
      </c>
      <c r="Q417">
        <v>1</v>
      </c>
      <c r="W417">
        <v>0</v>
      </c>
      <c r="X417">
        <v>1372534845</v>
      </c>
      <c r="Y417">
        <v>0.05</v>
      </c>
      <c r="AA417">
        <v>0</v>
      </c>
      <c r="AB417">
        <v>401.49</v>
      </c>
      <c r="AC417">
        <v>11.6</v>
      </c>
      <c r="AD417">
        <v>0</v>
      </c>
      <c r="AE417">
        <v>0</v>
      </c>
      <c r="AF417">
        <v>65.709999999999994</v>
      </c>
      <c r="AG417">
        <v>11.6</v>
      </c>
      <c r="AH417">
        <v>0</v>
      </c>
      <c r="AI417">
        <v>1</v>
      </c>
      <c r="AJ417">
        <v>6.11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1069</v>
      </c>
      <c r="AT417">
        <v>0.04</v>
      </c>
      <c r="AU417" t="s">
        <v>1083</v>
      </c>
      <c r="AV417">
        <v>0</v>
      </c>
      <c r="AW417">
        <v>2</v>
      </c>
      <c r="AX417">
        <v>27909521</v>
      </c>
      <c r="AY417">
        <v>1</v>
      </c>
      <c r="AZ417">
        <v>0</v>
      </c>
      <c r="BA417">
        <v>421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 ca="1">Y417*Source!I137</f>
        <v>0.14699999999999999</v>
      </c>
      <c r="CY417">
        <f>AB417</f>
        <v>401.49</v>
      </c>
      <c r="CZ417">
        <f>AF417</f>
        <v>65.709999999999994</v>
      </c>
      <c r="DA417">
        <f>AJ417</f>
        <v>6.11</v>
      </c>
      <c r="DB417">
        <f>ROUND((ROUND(AT417*CZ417,2)*1.25),2)</f>
        <v>3.29</v>
      </c>
      <c r="DC417">
        <f>ROUND((ROUND(AT417*AG417,2)*1.25),2)</f>
        <v>0.57999999999999996</v>
      </c>
    </row>
    <row r="418" spans="1:107">
      <c r="A418">
        <f ca="1">ROW(Source!A137)</f>
        <v>137</v>
      </c>
      <c r="B418">
        <v>27906248</v>
      </c>
      <c r="C418">
        <v>27909517</v>
      </c>
      <c r="D418">
        <v>25149961</v>
      </c>
      <c r="E418">
        <v>1</v>
      </c>
      <c r="F418">
        <v>1</v>
      </c>
      <c r="G418">
        <v>1</v>
      </c>
      <c r="H418">
        <v>3</v>
      </c>
      <c r="I418" t="s">
        <v>728</v>
      </c>
      <c r="J418" t="s">
        <v>729</v>
      </c>
      <c r="K418" t="s">
        <v>730</v>
      </c>
      <c r="L418">
        <v>1339</v>
      </c>
      <c r="N418">
        <v>1007</v>
      </c>
      <c r="O418" t="s">
        <v>1325</v>
      </c>
      <c r="P418" t="s">
        <v>1325</v>
      </c>
      <c r="Q418">
        <v>1</v>
      </c>
      <c r="W418">
        <v>0</v>
      </c>
      <c r="X418">
        <v>-1660354250</v>
      </c>
      <c r="Y418">
        <v>0.17399999999999999</v>
      </c>
      <c r="AA418">
        <v>14.91</v>
      </c>
      <c r="AB418">
        <v>0</v>
      </c>
      <c r="AC418">
        <v>0</v>
      </c>
      <c r="AD418">
        <v>0</v>
      </c>
      <c r="AE418">
        <v>2.44</v>
      </c>
      <c r="AF418">
        <v>0</v>
      </c>
      <c r="AG418">
        <v>0</v>
      </c>
      <c r="AH418">
        <v>0</v>
      </c>
      <c r="AI418">
        <v>6.11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1069</v>
      </c>
      <c r="AT418">
        <v>0.17399999999999999</v>
      </c>
      <c r="AU418" t="s">
        <v>1069</v>
      </c>
      <c r="AV418">
        <v>0</v>
      </c>
      <c r="AW418">
        <v>2</v>
      </c>
      <c r="AX418">
        <v>27909522</v>
      </c>
      <c r="AY418">
        <v>1</v>
      </c>
      <c r="AZ418">
        <v>0</v>
      </c>
      <c r="BA418">
        <v>422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 ca="1">Y418*Source!I137</f>
        <v>0.5115599999999999</v>
      </c>
      <c r="CY418">
        <f>AA418</f>
        <v>14.91</v>
      </c>
      <c r="CZ418">
        <f>AE418</f>
        <v>2.44</v>
      </c>
      <c r="DA418">
        <f>AI418</f>
        <v>6.11</v>
      </c>
      <c r="DB418">
        <f>ROUND(ROUND(AT418*CZ418,2),2)</f>
        <v>0.42</v>
      </c>
      <c r="DC418">
        <f>ROUND(ROUND(AT418*AG418,2),2)</f>
        <v>0</v>
      </c>
    </row>
    <row r="419" spans="1:107">
      <c r="A419">
        <f ca="1">ROW(Source!A137)</f>
        <v>137</v>
      </c>
      <c r="B419">
        <v>27906248</v>
      </c>
      <c r="C419">
        <v>27909517</v>
      </c>
      <c r="D419">
        <v>25155574</v>
      </c>
      <c r="E419">
        <v>1</v>
      </c>
      <c r="F419">
        <v>1</v>
      </c>
      <c r="G419">
        <v>1</v>
      </c>
      <c r="H419">
        <v>3</v>
      </c>
      <c r="I419" t="s">
        <v>48</v>
      </c>
      <c r="J419" t="s">
        <v>49</v>
      </c>
      <c r="K419" t="s">
        <v>50</v>
      </c>
      <c r="L419">
        <v>1348</v>
      </c>
      <c r="N419">
        <v>1009</v>
      </c>
      <c r="O419" t="s">
        <v>1094</v>
      </c>
      <c r="P419" t="s">
        <v>1094</v>
      </c>
      <c r="Q419">
        <v>1000</v>
      </c>
      <c r="W419">
        <v>0</v>
      </c>
      <c r="X419">
        <v>-2114578287</v>
      </c>
      <c r="Y419">
        <v>0.9</v>
      </c>
      <c r="AA419">
        <v>69541.39</v>
      </c>
      <c r="AB419">
        <v>0</v>
      </c>
      <c r="AC419">
        <v>0</v>
      </c>
      <c r="AD419">
        <v>0</v>
      </c>
      <c r="AE419">
        <v>11381.57</v>
      </c>
      <c r="AF419">
        <v>0</v>
      </c>
      <c r="AG419">
        <v>0</v>
      </c>
      <c r="AH419">
        <v>0</v>
      </c>
      <c r="AI419">
        <v>6.11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1069</v>
      </c>
      <c r="AT419">
        <v>0.9</v>
      </c>
      <c r="AU419" t="s">
        <v>1069</v>
      </c>
      <c r="AV419">
        <v>0</v>
      </c>
      <c r="AW419">
        <v>2</v>
      </c>
      <c r="AX419">
        <v>27909523</v>
      </c>
      <c r="AY419">
        <v>1</v>
      </c>
      <c r="AZ419">
        <v>0</v>
      </c>
      <c r="BA419">
        <v>423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 ca="1">Y419*Source!I137</f>
        <v>2.6459999999999999</v>
      </c>
      <c r="CY419">
        <f>AA419</f>
        <v>69541.39</v>
      </c>
      <c r="CZ419">
        <f>AE419</f>
        <v>11381.57</v>
      </c>
      <c r="DA419">
        <f>AI419</f>
        <v>6.11</v>
      </c>
      <c r="DB419">
        <f>ROUND(ROUND(AT419*CZ419,2),2)</f>
        <v>10243.41</v>
      </c>
      <c r="DC419">
        <f>ROUND(ROUND(AT419*AG419,2),2)</f>
        <v>0</v>
      </c>
    </row>
    <row r="420" spans="1:107">
      <c r="A420">
        <f ca="1">ROW(Source!A137)</f>
        <v>137</v>
      </c>
      <c r="B420">
        <v>27906248</v>
      </c>
      <c r="C420">
        <v>27909517</v>
      </c>
      <c r="D420">
        <v>25186115</v>
      </c>
      <c r="E420">
        <v>1</v>
      </c>
      <c r="F420">
        <v>1</v>
      </c>
      <c r="G420">
        <v>1</v>
      </c>
      <c r="H420">
        <v>3</v>
      </c>
      <c r="I420" t="s">
        <v>1475</v>
      </c>
      <c r="J420" t="s">
        <v>1477</v>
      </c>
      <c r="K420" t="s">
        <v>1476</v>
      </c>
      <c r="L420">
        <v>1346</v>
      </c>
      <c r="N420">
        <v>1009</v>
      </c>
      <c r="O420" t="s">
        <v>1216</v>
      </c>
      <c r="P420" t="s">
        <v>1216</v>
      </c>
      <c r="Q420">
        <v>1</v>
      </c>
      <c r="W420">
        <v>0</v>
      </c>
      <c r="X420">
        <v>303141801</v>
      </c>
      <c r="Y420">
        <v>30</v>
      </c>
      <c r="AA420">
        <v>93.18</v>
      </c>
      <c r="AB420">
        <v>0</v>
      </c>
      <c r="AC420">
        <v>0</v>
      </c>
      <c r="AD420">
        <v>0</v>
      </c>
      <c r="AE420">
        <v>15.25</v>
      </c>
      <c r="AF420">
        <v>0</v>
      </c>
      <c r="AG420">
        <v>0</v>
      </c>
      <c r="AH420">
        <v>0</v>
      </c>
      <c r="AI420">
        <v>6.11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1069</v>
      </c>
      <c r="AT420">
        <v>30</v>
      </c>
      <c r="AU420" t="s">
        <v>1069</v>
      </c>
      <c r="AV420">
        <v>0</v>
      </c>
      <c r="AW420">
        <v>2</v>
      </c>
      <c r="AX420">
        <v>27909524</v>
      </c>
      <c r="AY420">
        <v>1</v>
      </c>
      <c r="AZ420">
        <v>0</v>
      </c>
      <c r="BA420">
        <v>424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 ca="1">Y420*Source!I137</f>
        <v>88.2</v>
      </c>
      <c r="CY420">
        <f>AA420</f>
        <v>93.18</v>
      </c>
      <c r="CZ420">
        <f>AE420</f>
        <v>15.25</v>
      </c>
      <c r="DA420">
        <f>AI420</f>
        <v>6.11</v>
      </c>
      <c r="DB420">
        <f>ROUND(ROUND(AT420*CZ420,2),2)</f>
        <v>457.5</v>
      </c>
      <c r="DC420">
        <f>ROUND(ROUND(AT420*AG420,2),2)</f>
        <v>0</v>
      </c>
    </row>
    <row r="421" spans="1:107">
      <c r="A421">
        <f ca="1">ROW(Source!A138)</f>
        <v>138</v>
      </c>
      <c r="B421">
        <v>27906248</v>
      </c>
      <c r="C421">
        <v>27909525</v>
      </c>
      <c r="D421">
        <v>25413300</v>
      </c>
      <c r="E421">
        <v>1</v>
      </c>
      <c r="F421">
        <v>1</v>
      </c>
      <c r="G421">
        <v>1</v>
      </c>
      <c r="H421">
        <v>1</v>
      </c>
      <c r="I421" t="s">
        <v>610</v>
      </c>
      <c r="J421" t="s">
        <v>1069</v>
      </c>
      <c r="K421" t="s">
        <v>611</v>
      </c>
      <c r="L421">
        <v>1191</v>
      </c>
      <c r="N421">
        <v>1013</v>
      </c>
      <c r="O421" t="s">
        <v>600</v>
      </c>
      <c r="P421" t="s">
        <v>600</v>
      </c>
      <c r="Q421">
        <v>1</v>
      </c>
      <c r="W421">
        <v>0</v>
      </c>
      <c r="X421">
        <v>-400197608</v>
      </c>
      <c r="Y421">
        <v>27.83</v>
      </c>
      <c r="AA421">
        <v>0</v>
      </c>
      <c r="AB421">
        <v>0</v>
      </c>
      <c r="AC421">
        <v>0</v>
      </c>
      <c r="AD421">
        <v>52.12</v>
      </c>
      <c r="AE421">
        <v>0</v>
      </c>
      <c r="AF421">
        <v>0</v>
      </c>
      <c r="AG421">
        <v>0</v>
      </c>
      <c r="AH421">
        <v>8.5299999999999994</v>
      </c>
      <c r="AI421">
        <v>1</v>
      </c>
      <c r="AJ421">
        <v>1</v>
      </c>
      <c r="AK421">
        <v>1</v>
      </c>
      <c r="AL421">
        <v>6.11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1069</v>
      </c>
      <c r="AT421">
        <v>2.42</v>
      </c>
      <c r="AU421" t="s">
        <v>1436</v>
      </c>
      <c r="AV421">
        <v>1</v>
      </c>
      <c r="AW421">
        <v>2</v>
      </c>
      <c r="AX421">
        <v>27909526</v>
      </c>
      <c r="AY421">
        <v>1</v>
      </c>
      <c r="AZ421">
        <v>0</v>
      </c>
      <c r="BA421">
        <v>425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 ca="1">Y421*Source!I138</f>
        <v>81.8202</v>
      </c>
      <c r="CY421">
        <f>AD421</f>
        <v>52.12</v>
      </c>
      <c r="CZ421">
        <f>AH421</f>
        <v>8.5299999999999994</v>
      </c>
      <c r="DA421">
        <f>AL421</f>
        <v>6.11</v>
      </c>
      <c r="DB421">
        <f>ROUND((ROUND(AT421*CZ421,2)*1.15*10),2)</f>
        <v>237.36</v>
      </c>
      <c r="DC421">
        <f>ROUND((ROUND(AT421*AG421,2)*1.15*10),2)</f>
        <v>0</v>
      </c>
    </row>
    <row r="422" spans="1:107">
      <c r="A422">
        <f ca="1">ROW(Source!A138)</f>
        <v>138</v>
      </c>
      <c r="B422">
        <v>27906248</v>
      </c>
      <c r="C422">
        <v>27909525</v>
      </c>
      <c r="D422">
        <v>25412928</v>
      </c>
      <c r="E422">
        <v>1</v>
      </c>
      <c r="F422">
        <v>1</v>
      </c>
      <c r="G422">
        <v>1</v>
      </c>
      <c r="H422">
        <v>1</v>
      </c>
      <c r="I422" t="s">
        <v>601</v>
      </c>
      <c r="J422" t="s">
        <v>1069</v>
      </c>
      <c r="K422" t="s">
        <v>602</v>
      </c>
      <c r="L422">
        <v>1191</v>
      </c>
      <c r="N422">
        <v>1013</v>
      </c>
      <c r="O422" t="s">
        <v>600</v>
      </c>
      <c r="P422" t="s">
        <v>600</v>
      </c>
      <c r="Q422">
        <v>1</v>
      </c>
      <c r="W422">
        <v>0</v>
      </c>
      <c r="X422">
        <v>-1417349443</v>
      </c>
      <c r="Y422">
        <v>0.03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6.11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1069</v>
      </c>
      <c r="AT422">
        <v>0.03</v>
      </c>
      <c r="AU422" t="s">
        <v>1069</v>
      </c>
      <c r="AV422">
        <v>2</v>
      </c>
      <c r="AW422">
        <v>2</v>
      </c>
      <c r="AX422">
        <v>27909527</v>
      </c>
      <c r="AY422">
        <v>1</v>
      </c>
      <c r="AZ422">
        <v>2048</v>
      </c>
      <c r="BA422">
        <v>426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 ca="1">Y422*Source!I138</f>
        <v>8.8200000000000001E-2</v>
      </c>
      <c r="CY422">
        <f>AD422</f>
        <v>0</v>
      </c>
      <c r="CZ422">
        <f>AH422</f>
        <v>0</v>
      </c>
      <c r="DA422">
        <f>AL422</f>
        <v>1</v>
      </c>
      <c r="DB422">
        <f>ROUND(ROUND(AT422*CZ422,2),2)</f>
        <v>0</v>
      </c>
      <c r="DC422">
        <f>ROUND(ROUND(AT422*AG422,2),2)</f>
        <v>0</v>
      </c>
    </row>
    <row r="423" spans="1:107">
      <c r="A423">
        <f ca="1">ROW(Source!A138)</f>
        <v>138</v>
      </c>
      <c r="B423">
        <v>27906248</v>
      </c>
      <c r="C423">
        <v>27909525</v>
      </c>
      <c r="D423">
        <v>25230510</v>
      </c>
      <c r="E423">
        <v>1</v>
      </c>
      <c r="F423">
        <v>1</v>
      </c>
      <c r="G423">
        <v>1</v>
      </c>
      <c r="H423">
        <v>2</v>
      </c>
      <c r="I423" t="s">
        <v>29</v>
      </c>
      <c r="J423" t="s">
        <v>30</v>
      </c>
      <c r="K423" t="s">
        <v>31</v>
      </c>
      <c r="L423">
        <v>1368</v>
      </c>
      <c r="N423">
        <v>1011</v>
      </c>
      <c r="O423" t="s">
        <v>606</v>
      </c>
      <c r="P423" t="s">
        <v>606</v>
      </c>
      <c r="Q423">
        <v>1</v>
      </c>
      <c r="W423">
        <v>0</v>
      </c>
      <c r="X423">
        <v>368031958</v>
      </c>
      <c r="Y423">
        <v>0.25</v>
      </c>
      <c r="AA423">
        <v>0</v>
      </c>
      <c r="AB423">
        <v>169</v>
      </c>
      <c r="AC423">
        <v>11.6</v>
      </c>
      <c r="AD423">
        <v>0</v>
      </c>
      <c r="AE423">
        <v>0</v>
      </c>
      <c r="AF423">
        <v>27.66</v>
      </c>
      <c r="AG423">
        <v>11.6</v>
      </c>
      <c r="AH423">
        <v>0</v>
      </c>
      <c r="AI423">
        <v>1</v>
      </c>
      <c r="AJ423">
        <v>6.11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1069</v>
      </c>
      <c r="AT423">
        <v>0.02</v>
      </c>
      <c r="AU423" t="s">
        <v>1435</v>
      </c>
      <c r="AV423">
        <v>0</v>
      </c>
      <c r="AW423">
        <v>2</v>
      </c>
      <c r="AX423">
        <v>27909528</v>
      </c>
      <c r="AY423">
        <v>1</v>
      </c>
      <c r="AZ423">
        <v>0</v>
      </c>
      <c r="BA423">
        <v>427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 ca="1">Y423*Source!I138</f>
        <v>0.73499999999999999</v>
      </c>
      <c r="CY423">
        <f>AB423</f>
        <v>169</v>
      </c>
      <c r="CZ423">
        <f>AF423</f>
        <v>27.66</v>
      </c>
      <c r="DA423">
        <f>AJ423</f>
        <v>6.11</v>
      </c>
      <c r="DB423">
        <f>ROUND((ROUND(AT423*CZ423,2)*1.25*10),2)</f>
        <v>6.88</v>
      </c>
      <c r="DC423">
        <f>ROUND((ROUND(AT423*AG423,2)*1.25*10),2)</f>
        <v>2.88</v>
      </c>
    </row>
    <row r="424" spans="1:107">
      <c r="A424">
        <f ca="1">ROW(Source!A138)</f>
        <v>138</v>
      </c>
      <c r="B424">
        <v>27906248</v>
      </c>
      <c r="C424">
        <v>27909525</v>
      </c>
      <c r="D424">
        <v>25231607</v>
      </c>
      <c r="E424">
        <v>1</v>
      </c>
      <c r="F424">
        <v>1</v>
      </c>
      <c r="G424">
        <v>1</v>
      </c>
      <c r="H424">
        <v>2</v>
      </c>
      <c r="I424" t="s">
        <v>603</v>
      </c>
      <c r="J424" t="s">
        <v>604</v>
      </c>
      <c r="K424" t="s">
        <v>605</v>
      </c>
      <c r="L424">
        <v>1368</v>
      </c>
      <c r="N424">
        <v>1011</v>
      </c>
      <c r="O424" t="s">
        <v>606</v>
      </c>
      <c r="P424" t="s">
        <v>606</v>
      </c>
      <c r="Q424">
        <v>1</v>
      </c>
      <c r="W424">
        <v>0</v>
      </c>
      <c r="X424">
        <v>1372534845</v>
      </c>
      <c r="Y424">
        <v>0.125</v>
      </c>
      <c r="AA424">
        <v>0</v>
      </c>
      <c r="AB424">
        <v>401.49</v>
      </c>
      <c r="AC424">
        <v>11.6</v>
      </c>
      <c r="AD424">
        <v>0</v>
      </c>
      <c r="AE424">
        <v>0</v>
      </c>
      <c r="AF424">
        <v>65.709999999999994</v>
      </c>
      <c r="AG424">
        <v>11.6</v>
      </c>
      <c r="AH424">
        <v>0</v>
      </c>
      <c r="AI424">
        <v>1</v>
      </c>
      <c r="AJ424">
        <v>6.11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1069</v>
      </c>
      <c r="AT424">
        <v>0.01</v>
      </c>
      <c r="AU424" t="s">
        <v>1435</v>
      </c>
      <c r="AV424">
        <v>0</v>
      </c>
      <c r="AW424">
        <v>2</v>
      </c>
      <c r="AX424">
        <v>27909529</v>
      </c>
      <c r="AY424">
        <v>1</v>
      </c>
      <c r="AZ424">
        <v>0</v>
      </c>
      <c r="BA424">
        <v>428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 ca="1">Y424*Source!I138</f>
        <v>0.36749999999999999</v>
      </c>
      <c r="CY424">
        <f>AB424</f>
        <v>401.49</v>
      </c>
      <c r="CZ424">
        <f>AF424</f>
        <v>65.709999999999994</v>
      </c>
      <c r="DA424">
        <f>AJ424</f>
        <v>6.11</v>
      </c>
      <c r="DB424">
        <f>ROUND((ROUND(AT424*CZ424,2)*1.25*10),2)</f>
        <v>8.25</v>
      </c>
      <c r="DC424">
        <f>ROUND((ROUND(AT424*AG424,2)*1.25*10),2)</f>
        <v>1.5</v>
      </c>
    </row>
    <row r="425" spans="1:107">
      <c r="A425">
        <f ca="1">ROW(Source!A138)</f>
        <v>138</v>
      </c>
      <c r="B425">
        <v>27906248</v>
      </c>
      <c r="C425">
        <v>27909525</v>
      </c>
      <c r="D425">
        <v>25149961</v>
      </c>
      <c r="E425">
        <v>1</v>
      </c>
      <c r="F425">
        <v>1</v>
      </c>
      <c r="G425">
        <v>1</v>
      </c>
      <c r="H425">
        <v>3</v>
      </c>
      <c r="I425" t="s">
        <v>728</v>
      </c>
      <c r="J425" t="s">
        <v>729</v>
      </c>
      <c r="K425" t="s">
        <v>730</v>
      </c>
      <c r="L425">
        <v>1339</v>
      </c>
      <c r="N425">
        <v>1007</v>
      </c>
      <c r="O425" t="s">
        <v>1325</v>
      </c>
      <c r="P425" t="s">
        <v>1325</v>
      </c>
      <c r="Q425">
        <v>1</v>
      </c>
      <c r="W425">
        <v>0</v>
      </c>
      <c r="X425">
        <v>-1660354250</v>
      </c>
      <c r="Y425">
        <v>0.3</v>
      </c>
      <c r="AA425">
        <v>14.91</v>
      </c>
      <c r="AB425">
        <v>0</v>
      </c>
      <c r="AC425">
        <v>0</v>
      </c>
      <c r="AD425">
        <v>0</v>
      </c>
      <c r="AE425">
        <v>2.44</v>
      </c>
      <c r="AF425">
        <v>0</v>
      </c>
      <c r="AG425">
        <v>0</v>
      </c>
      <c r="AH425">
        <v>0</v>
      </c>
      <c r="AI425">
        <v>6.11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1069</v>
      </c>
      <c r="AT425">
        <v>0.03</v>
      </c>
      <c r="AU425" t="s">
        <v>1434</v>
      </c>
      <c r="AV425">
        <v>0</v>
      </c>
      <c r="AW425">
        <v>2</v>
      </c>
      <c r="AX425">
        <v>27909530</v>
      </c>
      <c r="AY425">
        <v>1</v>
      </c>
      <c r="AZ425">
        <v>0</v>
      </c>
      <c r="BA425">
        <v>429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 ca="1">Y425*Source!I138</f>
        <v>0.88200000000000001</v>
      </c>
      <c r="CY425">
        <f>AA425</f>
        <v>14.91</v>
      </c>
      <c r="CZ425">
        <f>AE425</f>
        <v>2.44</v>
      </c>
      <c r="DA425">
        <f>AI425</f>
        <v>6.11</v>
      </c>
      <c r="DB425">
        <f>ROUND((ROUND(AT425*CZ425,2)*10),2)</f>
        <v>0.7</v>
      </c>
      <c r="DC425">
        <f>ROUND((ROUND(AT425*AG425,2)*10),2)</f>
        <v>0</v>
      </c>
    </row>
    <row r="426" spans="1:107">
      <c r="A426">
        <f ca="1">ROW(Source!A138)</f>
        <v>138</v>
      </c>
      <c r="B426">
        <v>27906248</v>
      </c>
      <c r="C426">
        <v>27909525</v>
      </c>
      <c r="D426">
        <v>25155574</v>
      </c>
      <c r="E426">
        <v>1</v>
      </c>
      <c r="F426">
        <v>1</v>
      </c>
      <c r="G426">
        <v>1</v>
      </c>
      <c r="H426">
        <v>3</v>
      </c>
      <c r="I426" t="s">
        <v>48</v>
      </c>
      <c r="J426" t="s">
        <v>49</v>
      </c>
      <c r="K426" t="s">
        <v>50</v>
      </c>
      <c r="L426">
        <v>1348</v>
      </c>
      <c r="N426">
        <v>1009</v>
      </c>
      <c r="O426" t="s">
        <v>1094</v>
      </c>
      <c r="P426" t="s">
        <v>1094</v>
      </c>
      <c r="Q426">
        <v>1000</v>
      </c>
      <c r="W426">
        <v>0</v>
      </c>
      <c r="X426">
        <v>-2114578287</v>
      </c>
      <c r="Y426">
        <v>1.7999999999999998</v>
      </c>
      <c r="AA426">
        <v>69541.39</v>
      </c>
      <c r="AB426">
        <v>0</v>
      </c>
      <c r="AC426">
        <v>0</v>
      </c>
      <c r="AD426">
        <v>0</v>
      </c>
      <c r="AE426">
        <v>11381.57</v>
      </c>
      <c r="AF426">
        <v>0</v>
      </c>
      <c r="AG426">
        <v>0</v>
      </c>
      <c r="AH426">
        <v>0</v>
      </c>
      <c r="AI426">
        <v>6.11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1069</v>
      </c>
      <c r="AT426">
        <v>0.18</v>
      </c>
      <c r="AU426" t="s">
        <v>1434</v>
      </c>
      <c r="AV426">
        <v>0</v>
      </c>
      <c r="AW426">
        <v>2</v>
      </c>
      <c r="AX426">
        <v>27909531</v>
      </c>
      <c r="AY426">
        <v>1</v>
      </c>
      <c r="AZ426">
        <v>0</v>
      </c>
      <c r="BA426">
        <v>430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 ca="1">Y426*Source!I138</f>
        <v>5.2919999999999998</v>
      </c>
      <c r="CY426">
        <f>AA426</f>
        <v>69541.39</v>
      </c>
      <c r="CZ426">
        <f>AE426</f>
        <v>11381.57</v>
      </c>
      <c r="DA426">
        <f>AI426</f>
        <v>6.11</v>
      </c>
      <c r="DB426">
        <f>ROUND((ROUND(AT426*CZ426,2)*10),2)</f>
        <v>20486.8</v>
      </c>
      <c r="DC426">
        <f>ROUND((ROUND(AT426*AG426,2)*10),2)</f>
        <v>0</v>
      </c>
    </row>
    <row r="427" spans="1:107">
      <c r="A427">
        <f ca="1">ROW(Source!A139)</f>
        <v>139</v>
      </c>
      <c r="B427">
        <v>27906248</v>
      </c>
      <c r="C427">
        <v>27907277</v>
      </c>
      <c r="D427">
        <v>25420819</v>
      </c>
      <c r="E427">
        <v>1</v>
      </c>
      <c r="F427">
        <v>1</v>
      </c>
      <c r="G427">
        <v>1</v>
      </c>
      <c r="H427">
        <v>1</v>
      </c>
      <c r="I427" t="s">
        <v>687</v>
      </c>
      <c r="J427" t="s">
        <v>1069</v>
      </c>
      <c r="K427" t="s">
        <v>688</v>
      </c>
      <c r="L427">
        <v>1191</v>
      </c>
      <c r="N427">
        <v>1013</v>
      </c>
      <c r="O427" t="s">
        <v>600</v>
      </c>
      <c r="P427" t="s">
        <v>600</v>
      </c>
      <c r="Q427">
        <v>1</v>
      </c>
      <c r="W427">
        <v>0</v>
      </c>
      <c r="X427">
        <v>-1027537862</v>
      </c>
      <c r="Y427">
        <v>4.2435</v>
      </c>
      <c r="AA427">
        <v>0</v>
      </c>
      <c r="AB427">
        <v>0</v>
      </c>
      <c r="AC427">
        <v>0</v>
      </c>
      <c r="AD427">
        <v>56.09</v>
      </c>
      <c r="AE427">
        <v>0</v>
      </c>
      <c r="AF427">
        <v>0</v>
      </c>
      <c r="AG427">
        <v>0</v>
      </c>
      <c r="AH427">
        <v>9.18</v>
      </c>
      <c r="AI427">
        <v>1</v>
      </c>
      <c r="AJ427">
        <v>1</v>
      </c>
      <c r="AK427">
        <v>1</v>
      </c>
      <c r="AL427">
        <v>6.11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1069</v>
      </c>
      <c r="AT427">
        <v>3.69</v>
      </c>
      <c r="AU427" t="s">
        <v>1084</v>
      </c>
      <c r="AV427">
        <v>1</v>
      </c>
      <c r="AW427">
        <v>2</v>
      </c>
      <c r="AX427">
        <v>27907287</v>
      </c>
      <c r="AY427">
        <v>1</v>
      </c>
      <c r="AZ427">
        <v>0</v>
      </c>
      <c r="BA427">
        <v>431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 ca="1">Y427*Source!I139</f>
        <v>12.47589</v>
      </c>
      <c r="CY427">
        <f>AD427</f>
        <v>56.09</v>
      </c>
      <c r="CZ427">
        <f>AH427</f>
        <v>9.18</v>
      </c>
      <c r="DA427">
        <f>AL427</f>
        <v>6.11</v>
      </c>
      <c r="DB427">
        <f>ROUND((ROUND(AT427*CZ427,2)*1.15),2)</f>
        <v>38.950000000000003</v>
      </c>
      <c r="DC427">
        <f>ROUND((ROUND(AT427*AG427,2)*1.15),2)</f>
        <v>0</v>
      </c>
    </row>
    <row r="428" spans="1:107">
      <c r="A428">
        <f ca="1">ROW(Source!A139)</f>
        <v>139</v>
      </c>
      <c r="B428">
        <v>27906248</v>
      </c>
      <c r="C428">
        <v>27907277</v>
      </c>
      <c r="D428">
        <v>25412928</v>
      </c>
      <c r="E428">
        <v>1</v>
      </c>
      <c r="F428">
        <v>1</v>
      </c>
      <c r="G428">
        <v>1</v>
      </c>
      <c r="H428">
        <v>1</v>
      </c>
      <c r="I428" t="s">
        <v>601</v>
      </c>
      <c r="J428" t="s">
        <v>1069</v>
      </c>
      <c r="K428" t="s">
        <v>602</v>
      </c>
      <c r="L428">
        <v>1191</v>
      </c>
      <c r="N428">
        <v>1013</v>
      </c>
      <c r="O428" t="s">
        <v>600</v>
      </c>
      <c r="P428" t="s">
        <v>600</v>
      </c>
      <c r="Q428">
        <v>1</v>
      </c>
      <c r="W428">
        <v>0</v>
      </c>
      <c r="X428">
        <v>-1417349443</v>
      </c>
      <c r="Y428">
        <v>0.05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6.11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1069</v>
      </c>
      <c r="AT428">
        <v>0.05</v>
      </c>
      <c r="AU428" t="s">
        <v>1069</v>
      </c>
      <c r="AV428">
        <v>2</v>
      </c>
      <c r="AW428">
        <v>2</v>
      </c>
      <c r="AX428">
        <v>27907288</v>
      </c>
      <c r="AY428">
        <v>1</v>
      </c>
      <c r="AZ428">
        <v>2048</v>
      </c>
      <c r="BA428">
        <v>432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 ca="1">Y428*Source!I139</f>
        <v>0.14699999999999999</v>
      </c>
      <c r="CY428">
        <f>AD428</f>
        <v>0</v>
      </c>
      <c r="CZ428">
        <f>AH428</f>
        <v>0</v>
      </c>
      <c r="DA428">
        <f>AL428</f>
        <v>1</v>
      </c>
      <c r="DB428">
        <f>ROUND(ROUND(AT428*CZ428,2),2)</f>
        <v>0</v>
      </c>
      <c r="DC428">
        <f>ROUND(ROUND(AT428*AG428,2),2)</f>
        <v>0</v>
      </c>
    </row>
    <row r="429" spans="1:107">
      <c r="A429">
        <f ca="1">ROW(Source!A139)</f>
        <v>139</v>
      </c>
      <c r="B429">
        <v>27906248</v>
      </c>
      <c r="C429">
        <v>27907277</v>
      </c>
      <c r="D429">
        <v>25230510</v>
      </c>
      <c r="E429">
        <v>1</v>
      </c>
      <c r="F429">
        <v>1</v>
      </c>
      <c r="G429">
        <v>1</v>
      </c>
      <c r="H429">
        <v>2</v>
      </c>
      <c r="I429" t="s">
        <v>29</v>
      </c>
      <c r="J429" t="s">
        <v>30</v>
      </c>
      <c r="K429" t="s">
        <v>31</v>
      </c>
      <c r="L429">
        <v>1368</v>
      </c>
      <c r="N429">
        <v>1011</v>
      </c>
      <c r="O429" t="s">
        <v>606</v>
      </c>
      <c r="P429" t="s">
        <v>606</v>
      </c>
      <c r="Q429">
        <v>1</v>
      </c>
      <c r="W429">
        <v>0</v>
      </c>
      <c r="X429">
        <v>368031958</v>
      </c>
      <c r="Y429">
        <v>1.2500000000000001E-2</v>
      </c>
      <c r="AA429">
        <v>0</v>
      </c>
      <c r="AB429">
        <v>169</v>
      </c>
      <c r="AC429">
        <v>11.6</v>
      </c>
      <c r="AD429">
        <v>0</v>
      </c>
      <c r="AE429">
        <v>0</v>
      </c>
      <c r="AF429">
        <v>27.66</v>
      </c>
      <c r="AG429">
        <v>11.6</v>
      </c>
      <c r="AH429">
        <v>0</v>
      </c>
      <c r="AI429">
        <v>1</v>
      </c>
      <c r="AJ429">
        <v>6.11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1069</v>
      </c>
      <c r="AT429">
        <v>0.01</v>
      </c>
      <c r="AU429" t="s">
        <v>1083</v>
      </c>
      <c r="AV429">
        <v>0</v>
      </c>
      <c r="AW429">
        <v>2</v>
      </c>
      <c r="AX429">
        <v>27907289</v>
      </c>
      <c r="AY429">
        <v>1</v>
      </c>
      <c r="AZ429">
        <v>0</v>
      </c>
      <c r="BA429">
        <v>433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 ca="1">Y429*Source!I139</f>
        <v>3.6749999999999998E-2</v>
      </c>
      <c r="CY429">
        <f>AB429</f>
        <v>169</v>
      </c>
      <c r="CZ429">
        <f>AF429</f>
        <v>27.66</v>
      </c>
      <c r="DA429">
        <f>AJ429</f>
        <v>6.11</v>
      </c>
      <c r="DB429">
        <f>ROUND((ROUND(AT429*CZ429,2)*1.25),2)</f>
        <v>0.35</v>
      </c>
      <c r="DC429">
        <f>ROUND((ROUND(AT429*AG429,2)*1.25),2)</f>
        <v>0.15</v>
      </c>
    </row>
    <row r="430" spans="1:107">
      <c r="A430">
        <f ca="1">ROW(Source!A139)</f>
        <v>139</v>
      </c>
      <c r="B430">
        <v>27906248</v>
      </c>
      <c r="C430">
        <v>27907277</v>
      </c>
      <c r="D430">
        <v>25231607</v>
      </c>
      <c r="E430">
        <v>1</v>
      </c>
      <c r="F430">
        <v>1</v>
      </c>
      <c r="G430">
        <v>1</v>
      </c>
      <c r="H430">
        <v>2</v>
      </c>
      <c r="I430" t="s">
        <v>603</v>
      </c>
      <c r="J430" t="s">
        <v>604</v>
      </c>
      <c r="K430" t="s">
        <v>605</v>
      </c>
      <c r="L430">
        <v>1368</v>
      </c>
      <c r="N430">
        <v>1011</v>
      </c>
      <c r="O430" t="s">
        <v>606</v>
      </c>
      <c r="P430" t="s">
        <v>606</v>
      </c>
      <c r="Q430">
        <v>1</v>
      </c>
      <c r="W430">
        <v>0</v>
      </c>
      <c r="X430">
        <v>1372534845</v>
      </c>
      <c r="Y430">
        <v>0.05</v>
      </c>
      <c r="AA430">
        <v>0</v>
      </c>
      <c r="AB430">
        <v>401.49</v>
      </c>
      <c r="AC430">
        <v>11.6</v>
      </c>
      <c r="AD430">
        <v>0</v>
      </c>
      <c r="AE430">
        <v>0</v>
      </c>
      <c r="AF430">
        <v>65.709999999999994</v>
      </c>
      <c r="AG430">
        <v>11.6</v>
      </c>
      <c r="AH430">
        <v>0</v>
      </c>
      <c r="AI430">
        <v>1</v>
      </c>
      <c r="AJ430">
        <v>6.11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1069</v>
      </c>
      <c r="AT430">
        <v>0.04</v>
      </c>
      <c r="AU430" t="s">
        <v>1083</v>
      </c>
      <c r="AV430">
        <v>0</v>
      </c>
      <c r="AW430">
        <v>2</v>
      </c>
      <c r="AX430">
        <v>27907290</v>
      </c>
      <c r="AY430">
        <v>1</v>
      </c>
      <c r="AZ430">
        <v>0</v>
      </c>
      <c r="BA430">
        <v>434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 ca="1">Y430*Source!I139</f>
        <v>0.14699999999999999</v>
      </c>
      <c r="CY430">
        <f>AB430</f>
        <v>401.49</v>
      </c>
      <c r="CZ430">
        <f>AF430</f>
        <v>65.709999999999994</v>
      </c>
      <c r="DA430">
        <f>AJ430</f>
        <v>6.11</v>
      </c>
      <c r="DB430">
        <f>ROUND((ROUND(AT430*CZ430,2)*1.25),2)</f>
        <v>3.29</v>
      </c>
      <c r="DC430">
        <f>ROUND((ROUND(AT430*AG430,2)*1.25),2)</f>
        <v>0.57999999999999996</v>
      </c>
    </row>
    <row r="431" spans="1:107">
      <c r="A431">
        <f ca="1">ROW(Source!A139)</f>
        <v>139</v>
      </c>
      <c r="B431">
        <v>27906248</v>
      </c>
      <c r="C431">
        <v>27907277</v>
      </c>
      <c r="D431">
        <v>25232466</v>
      </c>
      <c r="E431">
        <v>1</v>
      </c>
      <c r="F431">
        <v>1</v>
      </c>
      <c r="G431">
        <v>1</v>
      </c>
      <c r="H431">
        <v>2</v>
      </c>
      <c r="I431" t="s">
        <v>770</v>
      </c>
      <c r="J431" t="s">
        <v>771</v>
      </c>
      <c r="K431" t="s">
        <v>772</v>
      </c>
      <c r="L431">
        <v>1368</v>
      </c>
      <c r="N431">
        <v>1011</v>
      </c>
      <c r="O431" t="s">
        <v>606</v>
      </c>
      <c r="P431" t="s">
        <v>606</v>
      </c>
      <c r="Q431">
        <v>1</v>
      </c>
      <c r="W431">
        <v>0</v>
      </c>
      <c r="X431">
        <v>271748449</v>
      </c>
      <c r="Y431">
        <v>3.5249999999999999</v>
      </c>
      <c r="AA431">
        <v>0</v>
      </c>
      <c r="AB431">
        <v>41.67</v>
      </c>
      <c r="AC431">
        <v>0</v>
      </c>
      <c r="AD431">
        <v>0</v>
      </c>
      <c r="AE431">
        <v>0</v>
      </c>
      <c r="AF431">
        <v>6.82</v>
      </c>
      <c r="AG431">
        <v>0</v>
      </c>
      <c r="AH431">
        <v>0</v>
      </c>
      <c r="AI431">
        <v>1</v>
      </c>
      <c r="AJ431">
        <v>6.11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1069</v>
      </c>
      <c r="AT431">
        <v>2.82</v>
      </c>
      <c r="AU431" t="s">
        <v>1083</v>
      </c>
      <c r="AV431">
        <v>0</v>
      </c>
      <c r="AW431">
        <v>2</v>
      </c>
      <c r="AX431">
        <v>27907291</v>
      </c>
      <c r="AY431">
        <v>1</v>
      </c>
      <c r="AZ431">
        <v>0</v>
      </c>
      <c r="BA431">
        <v>435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 ca="1">Y431*Source!I139</f>
        <v>10.3635</v>
      </c>
      <c r="CY431">
        <f>AB431</f>
        <v>41.67</v>
      </c>
      <c r="CZ431">
        <f>AF431</f>
        <v>6.82</v>
      </c>
      <c r="DA431">
        <f>AJ431</f>
        <v>6.11</v>
      </c>
      <c r="DB431">
        <f>ROUND((ROUND(AT431*CZ431,2)*1.25),2)</f>
        <v>24.04</v>
      </c>
      <c r="DC431">
        <f>ROUND((ROUND(AT431*AG431,2)*1.25),2)</f>
        <v>0</v>
      </c>
    </row>
    <row r="432" spans="1:107">
      <c r="A432">
        <f ca="1">ROW(Source!A139)</f>
        <v>139</v>
      </c>
      <c r="B432">
        <v>27906248</v>
      </c>
      <c r="C432">
        <v>27907277</v>
      </c>
      <c r="D432">
        <v>25149961</v>
      </c>
      <c r="E432">
        <v>1</v>
      </c>
      <c r="F432">
        <v>1</v>
      </c>
      <c r="G432">
        <v>1</v>
      </c>
      <c r="H432">
        <v>3</v>
      </c>
      <c r="I432" t="s">
        <v>728</v>
      </c>
      <c r="J432" t="s">
        <v>729</v>
      </c>
      <c r="K432" t="s">
        <v>730</v>
      </c>
      <c r="L432">
        <v>1339</v>
      </c>
      <c r="N432">
        <v>1007</v>
      </c>
      <c r="O432" t="s">
        <v>1325</v>
      </c>
      <c r="P432" t="s">
        <v>1325</v>
      </c>
      <c r="Q432">
        <v>1</v>
      </c>
      <c r="W432">
        <v>0</v>
      </c>
      <c r="X432">
        <v>-1660354250</v>
      </c>
      <c r="Y432">
        <v>0.01</v>
      </c>
      <c r="AA432">
        <v>14.91</v>
      </c>
      <c r="AB432">
        <v>0</v>
      </c>
      <c r="AC432">
        <v>0</v>
      </c>
      <c r="AD432">
        <v>0</v>
      </c>
      <c r="AE432">
        <v>2.44</v>
      </c>
      <c r="AF432">
        <v>0</v>
      </c>
      <c r="AG432">
        <v>0</v>
      </c>
      <c r="AH432">
        <v>0</v>
      </c>
      <c r="AI432">
        <v>6.11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1069</v>
      </c>
      <c r="AT432">
        <v>0.01</v>
      </c>
      <c r="AU432" t="s">
        <v>1069</v>
      </c>
      <c r="AV432">
        <v>0</v>
      </c>
      <c r="AW432">
        <v>2</v>
      </c>
      <c r="AX432">
        <v>27907292</v>
      </c>
      <c r="AY432">
        <v>1</v>
      </c>
      <c r="AZ432">
        <v>0</v>
      </c>
      <c r="BA432">
        <v>436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 ca="1">Y432*Source!I139</f>
        <v>2.9399999999999999E-2</v>
      </c>
      <c r="CY432">
        <f>AA432</f>
        <v>14.91</v>
      </c>
      <c r="CZ432">
        <f>AE432</f>
        <v>2.44</v>
      </c>
      <c r="DA432">
        <f>AI432</f>
        <v>6.11</v>
      </c>
      <c r="DB432">
        <f>ROUND(ROUND(AT432*CZ432,2),2)</f>
        <v>0.02</v>
      </c>
      <c r="DC432">
        <f>ROUND(ROUND(AT432*AG432,2),2)</f>
        <v>0</v>
      </c>
    </row>
    <row r="433" spans="1:107">
      <c r="A433">
        <f ca="1">ROW(Source!A139)</f>
        <v>139</v>
      </c>
      <c r="B433">
        <v>27906248</v>
      </c>
      <c r="C433">
        <v>27907277</v>
      </c>
      <c r="D433">
        <v>25153690</v>
      </c>
      <c r="E433">
        <v>1</v>
      </c>
      <c r="F433">
        <v>1</v>
      </c>
      <c r="G433">
        <v>1</v>
      </c>
      <c r="H433">
        <v>3</v>
      </c>
      <c r="I433" t="s">
        <v>739</v>
      </c>
      <c r="J433" t="s">
        <v>740</v>
      </c>
      <c r="K433" t="s">
        <v>741</v>
      </c>
      <c r="L433">
        <v>1346</v>
      </c>
      <c r="N433">
        <v>1009</v>
      </c>
      <c r="O433" t="s">
        <v>1216</v>
      </c>
      <c r="P433" t="s">
        <v>1216</v>
      </c>
      <c r="Q433">
        <v>1</v>
      </c>
      <c r="W433">
        <v>0</v>
      </c>
      <c r="X433">
        <v>813963326</v>
      </c>
      <c r="Y433">
        <v>1</v>
      </c>
      <c r="AA433">
        <v>11.12</v>
      </c>
      <c r="AB433">
        <v>0</v>
      </c>
      <c r="AC433">
        <v>0</v>
      </c>
      <c r="AD433">
        <v>0</v>
      </c>
      <c r="AE433">
        <v>1.82</v>
      </c>
      <c r="AF433">
        <v>0</v>
      </c>
      <c r="AG433">
        <v>0</v>
      </c>
      <c r="AH433">
        <v>0</v>
      </c>
      <c r="AI433">
        <v>6.11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1069</v>
      </c>
      <c r="AT433">
        <v>1</v>
      </c>
      <c r="AU433" t="s">
        <v>1069</v>
      </c>
      <c r="AV433">
        <v>0</v>
      </c>
      <c r="AW433">
        <v>2</v>
      </c>
      <c r="AX433">
        <v>27907293</v>
      </c>
      <c r="AY433">
        <v>1</v>
      </c>
      <c r="AZ433">
        <v>0</v>
      </c>
      <c r="BA433">
        <v>437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 ca="1">Y433*Source!I139</f>
        <v>2.94</v>
      </c>
      <c r="CY433">
        <f>AA433</f>
        <v>11.12</v>
      </c>
      <c r="CZ433">
        <f>AE433</f>
        <v>1.82</v>
      </c>
      <c r="DA433">
        <f>AI433</f>
        <v>6.11</v>
      </c>
      <c r="DB433">
        <f>ROUND(ROUND(AT433*CZ433,2),2)</f>
        <v>1.82</v>
      </c>
      <c r="DC433">
        <f>ROUND(ROUND(AT433*AG433,2),2)</f>
        <v>0</v>
      </c>
    </row>
    <row r="434" spans="1:107">
      <c r="A434">
        <f ca="1">ROW(Source!A139)</f>
        <v>139</v>
      </c>
      <c r="B434">
        <v>27906248</v>
      </c>
      <c r="C434">
        <v>27907277</v>
      </c>
      <c r="D434">
        <v>25185864</v>
      </c>
      <c r="E434">
        <v>1</v>
      </c>
      <c r="F434">
        <v>1</v>
      </c>
      <c r="G434">
        <v>1</v>
      </c>
      <c r="H434">
        <v>3</v>
      </c>
      <c r="I434" t="s">
        <v>1218</v>
      </c>
      <c r="J434" t="s">
        <v>1221</v>
      </c>
      <c r="K434" t="s">
        <v>1219</v>
      </c>
      <c r="L434">
        <v>1296</v>
      </c>
      <c r="N434">
        <v>1002</v>
      </c>
      <c r="O434" t="s">
        <v>1220</v>
      </c>
      <c r="P434" t="s">
        <v>1220</v>
      </c>
      <c r="Q434">
        <v>1</v>
      </c>
      <c r="W434">
        <v>0</v>
      </c>
      <c r="X434">
        <v>-972933126</v>
      </c>
      <c r="Y434">
        <v>13.8</v>
      </c>
      <c r="AA434">
        <v>55.85</v>
      </c>
      <c r="AB434">
        <v>0</v>
      </c>
      <c r="AC434">
        <v>0</v>
      </c>
      <c r="AD434">
        <v>0</v>
      </c>
      <c r="AE434">
        <v>9.14</v>
      </c>
      <c r="AF434">
        <v>0</v>
      </c>
      <c r="AG434">
        <v>0</v>
      </c>
      <c r="AH434">
        <v>0</v>
      </c>
      <c r="AI434">
        <v>6.11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1069</v>
      </c>
      <c r="AT434">
        <v>13.8</v>
      </c>
      <c r="AU434" t="s">
        <v>1069</v>
      </c>
      <c r="AV434">
        <v>0</v>
      </c>
      <c r="AW434">
        <v>1</v>
      </c>
      <c r="AX434">
        <v>-1</v>
      </c>
      <c r="AY434">
        <v>0</v>
      </c>
      <c r="AZ434">
        <v>0</v>
      </c>
      <c r="BA434" t="s">
        <v>1069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 ca="1">Y434*Source!I139</f>
        <v>40.572000000000003</v>
      </c>
      <c r="CY434">
        <f>AA434</f>
        <v>55.85</v>
      </c>
      <c r="CZ434">
        <f>AE434</f>
        <v>9.14</v>
      </c>
      <c r="DA434">
        <f>AI434</f>
        <v>6.11</v>
      </c>
      <c r="DB434">
        <f>ROUND(ROUND(AT434*CZ434,2),2)</f>
        <v>126.13</v>
      </c>
      <c r="DC434">
        <f>ROUND(ROUND(AT434*AG434,2),2)</f>
        <v>0</v>
      </c>
    </row>
    <row r="435" spans="1:107">
      <c r="A435">
        <f ca="1">ROW(Source!A139)</f>
        <v>139</v>
      </c>
      <c r="B435">
        <v>27906248</v>
      </c>
      <c r="C435">
        <v>27907277</v>
      </c>
      <c r="D435">
        <v>25186115</v>
      </c>
      <c r="E435">
        <v>1</v>
      </c>
      <c r="F435">
        <v>1</v>
      </c>
      <c r="G435">
        <v>1</v>
      </c>
      <c r="H435">
        <v>3</v>
      </c>
      <c r="I435" t="s">
        <v>1475</v>
      </c>
      <c r="J435" t="s">
        <v>1477</v>
      </c>
      <c r="K435" t="s">
        <v>1476</v>
      </c>
      <c r="L435">
        <v>1346</v>
      </c>
      <c r="N435">
        <v>1009</v>
      </c>
      <c r="O435" t="s">
        <v>1216</v>
      </c>
      <c r="P435" t="s">
        <v>1216</v>
      </c>
      <c r="Q435">
        <v>1</v>
      </c>
      <c r="W435">
        <v>1</v>
      </c>
      <c r="X435">
        <v>303141801</v>
      </c>
      <c r="Y435">
        <v>-13.8</v>
      </c>
      <c r="AA435">
        <v>93.18</v>
      </c>
      <c r="AB435">
        <v>0</v>
      </c>
      <c r="AC435">
        <v>0</v>
      </c>
      <c r="AD435">
        <v>0</v>
      </c>
      <c r="AE435">
        <v>15.25</v>
      </c>
      <c r="AF435">
        <v>0</v>
      </c>
      <c r="AG435">
        <v>0</v>
      </c>
      <c r="AH435">
        <v>0</v>
      </c>
      <c r="AI435">
        <v>6.11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1069</v>
      </c>
      <c r="AT435">
        <v>-13.8</v>
      </c>
      <c r="AU435" t="s">
        <v>1069</v>
      </c>
      <c r="AV435">
        <v>0</v>
      </c>
      <c r="AW435">
        <v>2</v>
      </c>
      <c r="AX435">
        <v>27907294</v>
      </c>
      <c r="AY435">
        <v>1</v>
      </c>
      <c r="AZ435">
        <v>6144</v>
      </c>
      <c r="BA435">
        <v>438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 ca="1">Y435*Source!I139</f>
        <v>-40.572000000000003</v>
      </c>
      <c r="CY435">
        <f>AA435</f>
        <v>93.18</v>
      </c>
      <c r="CZ435">
        <f>AE435</f>
        <v>15.25</v>
      </c>
      <c r="DA435">
        <f>AI435</f>
        <v>6.11</v>
      </c>
      <c r="DB435">
        <f>ROUND(ROUND(AT435*CZ435,2),2)</f>
        <v>-210.45</v>
      </c>
      <c r="DC435">
        <f>ROUND(ROUND(AT435*AG435,2),2)</f>
        <v>0</v>
      </c>
    </row>
    <row r="436" spans="1:107">
      <c r="A436">
        <f ca="1">ROW(Source!A142)</f>
        <v>142</v>
      </c>
      <c r="B436">
        <v>27906248</v>
      </c>
      <c r="C436">
        <v>27907297</v>
      </c>
      <c r="D436">
        <v>25414889</v>
      </c>
      <c r="E436">
        <v>1</v>
      </c>
      <c r="F436">
        <v>1</v>
      </c>
      <c r="G436">
        <v>1</v>
      </c>
      <c r="H436">
        <v>1</v>
      </c>
      <c r="I436" t="s">
        <v>7</v>
      </c>
      <c r="J436" t="s">
        <v>1069</v>
      </c>
      <c r="K436" t="s">
        <v>8</v>
      </c>
      <c r="L436">
        <v>1191</v>
      </c>
      <c r="N436">
        <v>1013</v>
      </c>
      <c r="O436" t="s">
        <v>600</v>
      </c>
      <c r="P436" t="s">
        <v>600</v>
      </c>
      <c r="Q436">
        <v>1</v>
      </c>
      <c r="W436">
        <v>0</v>
      </c>
      <c r="X436">
        <v>1850719656</v>
      </c>
      <c r="Y436">
        <v>36.121499999999997</v>
      </c>
      <c r="AA436">
        <v>0</v>
      </c>
      <c r="AB436">
        <v>0</v>
      </c>
      <c r="AC436">
        <v>0</v>
      </c>
      <c r="AD436">
        <v>50.77</v>
      </c>
      <c r="AE436">
        <v>0</v>
      </c>
      <c r="AF436">
        <v>0</v>
      </c>
      <c r="AG436">
        <v>0</v>
      </c>
      <c r="AH436">
        <v>8.31</v>
      </c>
      <c r="AI436">
        <v>1</v>
      </c>
      <c r="AJ436">
        <v>1</v>
      </c>
      <c r="AK436">
        <v>1</v>
      </c>
      <c r="AL436">
        <v>6.11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1069</v>
      </c>
      <c r="AT436">
        <v>31.41</v>
      </c>
      <c r="AU436" t="s">
        <v>1084</v>
      </c>
      <c r="AV436">
        <v>1</v>
      </c>
      <c r="AW436">
        <v>2</v>
      </c>
      <c r="AX436">
        <v>27907308</v>
      </c>
      <c r="AY436">
        <v>1</v>
      </c>
      <c r="AZ436">
        <v>0</v>
      </c>
      <c r="BA436">
        <v>439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 ca="1">Y436*Source!I142</f>
        <v>106.19720999999998</v>
      </c>
      <c r="CY436">
        <f>AD436</f>
        <v>50.77</v>
      </c>
      <c r="CZ436">
        <f>AH436</f>
        <v>8.31</v>
      </c>
      <c r="DA436">
        <f>AL436</f>
        <v>6.11</v>
      </c>
      <c r="DB436">
        <f>ROUND((ROUND(AT436*CZ436,2)*1.15),2)</f>
        <v>300.17</v>
      </c>
      <c r="DC436">
        <f>ROUND((ROUND(AT436*AG436,2)*1.15),2)</f>
        <v>0</v>
      </c>
    </row>
    <row r="437" spans="1:107">
      <c r="A437">
        <f ca="1">ROW(Source!A142)</f>
        <v>142</v>
      </c>
      <c r="B437">
        <v>27906248</v>
      </c>
      <c r="C437">
        <v>27907297</v>
      </c>
      <c r="D437">
        <v>25412928</v>
      </c>
      <c r="E437">
        <v>1</v>
      </c>
      <c r="F437">
        <v>1</v>
      </c>
      <c r="G437">
        <v>1</v>
      </c>
      <c r="H437">
        <v>1</v>
      </c>
      <c r="I437" t="s">
        <v>601</v>
      </c>
      <c r="J437" t="s">
        <v>1069</v>
      </c>
      <c r="K437" t="s">
        <v>602</v>
      </c>
      <c r="L437">
        <v>1191</v>
      </c>
      <c r="N437">
        <v>1013</v>
      </c>
      <c r="O437" t="s">
        <v>600</v>
      </c>
      <c r="P437" t="s">
        <v>600</v>
      </c>
      <c r="Q437">
        <v>1</v>
      </c>
      <c r="W437">
        <v>0</v>
      </c>
      <c r="X437">
        <v>-1417349443</v>
      </c>
      <c r="Y437">
        <v>0.82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6.11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1069</v>
      </c>
      <c r="AT437">
        <v>0.82</v>
      </c>
      <c r="AU437" t="s">
        <v>1069</v>
      </c>
      <c r="AV437">
        <v>2</v>
      </c>
      <c r="AW437">
        <v>2</v>
      </c>
      <c r="AX437">
        <v>27907309</v>
      </c>
      <c r="AY437">
        <v>1</v>
      </c>
      <c r="AZ437">
        <v>2048</v>
      </c>
      <c r="BA437">
        <v>440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 ca="1">Y437*Source!I142</f>
        <v>2.4107999999999996</v>
      </c>
      <c r="CY437">
        <f>AD437</f>
        <v>0</v>
      </c>
      <c r="CZ437">
        <f>AH437</f>
        <v>0</v>
      </c>
      <c r="DA437">
        <f>AL437</f>
        <v>1</v>
      </c>
      <c r="DB437">
        <f>ROUND(ROUND(AT437*CZ437,2),2)</f>
        <v>0</v>
      </c>
      <c r="DC437">
        <f>ROUND(ROUND(AT437*AG437,2),2)</f>
        <v>0</v>
      </c>
    </row>
    <row r="438" spans="1:107">
      <c r="A438">
        <f ca="1">ROW(Source!A142)</f>
        <v>142</v>
      </c>
      <c r="B438">
        <v>27906248</v>
      </c>
      <c r="C438">
        <v>27907297</v>
      </c>
      <c r="D438">
        <v>25230514</v>
      </c>
      <c r="E438">
        <v>1</v>
      </c>
      <c r="F438">
        <v>1</v>
      </c>
      <c r="G438">
        <v>1</v>
      </c>
      <c r="H438">
        <v>2</v>
      </c>
      <c r="I438" t="s">
        <v>658</v>
      </c>
      <c r="J438" t="s">
        <v>659</v>
      </c>
      <c r="K438" t="s">
        <v>660</v>
      </c>
      <c r="L438">
        <v>1368</v>
      </c>
      <c r="N438">
        <v>1011</v>
      </c>
      <c r="O438" t="s">
        <v>606</v>
      </c>
      <c r="P438" t="s">
        <v>606</v>
      </c>
      <c r="Q438">
        <v>1</v>
      </c>
      <c r="W438">
        <v>0</v>
      </c>
      <c r="X438">
        <v>1188625873</v>
      </c>
      <c r="Y438">
        <v>0.42500000000000004</v>
      </c>
      <c r="AA438">
        <v>0</v>
      </c>
      <c r="AB438">
        <v>191</v>
      </c>
      <c r="AC438">
        <v>13.5</v>
      </c>
      <c r="AD438">
        <v>0</v>
      </c>
      <c r="AE438">
        <v>0</v>
      </c>
      <c r="AF438">
        <v>31.26</v>
      </c>
      <c r="AG438">
        <v>13.5</v>
      </c>
      <c r="AH438">
        <v>0</v>
      </c>
      <c r="AI438">
        <v>1</v>
      </c>
      <c r="AJ438">
        <v>6.11</v>
      </c>
      <c r="AK438">
        <v>1</v>
      </c>
      <c r="AL438">
        <v>1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1069</v>
      </c>
      <c r="AT438">
        <v>0.34</v>
      </c>
      <c r="AU438" t="s">
        <v>1083</v>
      </c>
      <c r="AV438">
        <v>0</v>
      </c>
      <c r="AW438">
        <v>2</v>
      </c>
      <c r="AX438">
        <v>27907310</v>
      </c>
      <c r="AY438">
        <v>1</v>
      </c>
      <c r="AZ438">
        <v>0</v>
      </c>
      <c r="BA438">
        <v>441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 ca="1">Y438*Source!I142</f>
        <v>1.2495000000000001</v>
      </c>
      <c r="CY438">
        <f>AB438</f>
        <v>191</v>
      </c>
      <c r="CZ438">
        <f>AF438</f>
        <v>31.26</v>
      </c>
      <c r="DA438">
        <f>AJ438</f>
        <v>6.11</v>
      </c>
      <c r="DB438">
        <f>ROUND((ROUND(AT438*CZ438,2)*1.25),2)</f>
        <v>13.29</v>
      </c>
      <c r="DC438">
        <f>ROUND((ROUND(AT438*AG438,2)*1.25),2)</f>
        <v>5.74</v>
      </c>
    </row>
    <row r="439" spans="1:107">
      <c r="A439">
        <f ca="1">ROW(Source!A142)</f>
        <v>142</v>
      </c>
      <c r="B439">
        <v>27906248</v>
      </c>
      <c r="C439">
        <v>27907297</v>
      </c>
      <c r="D439">
        <v>25231607</v>
      </c>
      <c r="E439">
        <v>1</v>
      </c>
      <c r="F439">
        <v>1</v>
      </c>
      <c r="G439">
        <v>1</v>
      </c>
      <c r="H439">
        <v>2</v>
      </c>
      <c r="I439" t="s">
        <v>603</v>
      </c>
      <c r="J439" t="s">
        <v>604</v>
      </c>
      <c r="K439" t="s">
        <v>605</v>
      </c>
      <c r="L439">
        <v>1368</v>
      </c>
      <c r="N439">
        <v>1011</v>
      </c>
      <c r="O439" t="s">
        <v>606</v>
      </c>
      <c r="P439" t="s">
        <v>606</v>
      </c>
      <c r="Q439">
        <v>1</v>
      </c>
      <c r="W439">
        <v>0</v>
      </c>
      <c r="X439">
        <v>1372534845</v>
      </c>
      <c r="Y439">
        <v>0.6</v>
      </c>
      <c r="AA439">
        <v>0</v>
      </c>
      <c r="AB439">
        <v>401.49</v>
      </c>
      <c r="AC439">
        <v>11.6</v>
      </c>
      <c r="AD439">
        <v>0</v>
      </c>
      <c r="AE439">
        <v>0</v>
      </c>
      <c r="AF439">
        <v>65.709999999999994</v>
      </c>
      <c r="AG439">
        <v>11.6</v>
      </c>
      <c r="AH439">
        <v>0</v>
      </c>
      <c r="AI439">
        <v>1</v>
      </c>
      <c r="AJ439">
        <v>6.11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1069</v>
      </c>
      <c r="AT439">
        <v>0.48</v>
      </c>
      <c r="AU439" t="s">
        <v>1083</v>
      </c>
      <c r="AV439">
        <v>0</v>
      </c>
      <c r="AW439">
        <v>2</v>
      </c>
      <c r="AX439">
        <v>27907311</v>
      </c>
      <c r="AY439">
        <v>1</v>
      </c>
      <c r="AZ439">
        <v>0</v>
      </c>
      <c r="BA439">
        <v>442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 ca="1">Y439*Source!I142</f>
        <v>1.764</v>
      </c>
      <c r="CY439">
        <f>AB439</f>
        <v>401.49</v>
      </c>
      <c r="CZ439">
        <f>AF439</f>
        <v>65.709999999999994</v>
      </c>
      <c r="DA439">
        <f>AJ439</f>
        <v>6.11</v>
      </c>
      <c r="DB439">
        <f>ROUND((ROUND(AT439*CZ439,2)*1.25),2)</f>
        <v>39.43</v>
      </c>
      <c r="DC439">
        <f>ROUND((ROUND(AT439*AG439,2)*1.25),2)</f>
        <v>6.96</v>
      </c>
    </row>
    <row r="440" spans="1:107">
      <c r="A440">
        <f ca="1">ROW(Source!A142)</f>
        <v>142</v>
      </c>
      <c r="B440">
        <v>27906248</v>
      </c>
      <c r="C440">
        <v>27907297</v>
      </c>
      <c r="D440">
        <v>25232711</v>
      </c>
      <c r="E440">
        <v>1</v>
      </c>
      <c r="F440">
        <v>1</v>
      </c>
      <c r="G440">
        <v>1</v>
      </c>
      <c r="H440">
        <v>2</v>
      </c>
      <c r="I440" t="s">
        <v>51</v>
      </c>
      <c r="J440" t="s">
        <v>52</v>
      </c>
      <c r="K440" t="s">
        <v>53</v>
      </c>
      <c r="L440">
        <v>1368</v>
      </c>
      <c r="N440">
        <v>1011</v>
      </c>
      <c r="O440" t="s">
        <v>606</v>
      </c>
      <c r="P440" t="s">
        <v>606</v>
      </c>
      <c r="Q440">
        <v>1</v>
      </c>
      <c r="W440">
        <v>0</v>
      </c>
      <c r="X440">
        <v>151647450</v>
      </c>
      <c r="Y440">
        <v>6.625</v>
      </c>
      <c r="AA440">
        <v>0</v>
      </c>
      <c r="AB440">
        <v>20.77</v>
      </c>
      <c r="AC440">
        <v>0</v>
      </c>
      <c r="AD440">
        <v>0</v>
      </c>
      <c r="AE440">
        <v>0</v>
      </c>
      <c r="AF440">
        <v>3.4</v>
      </c>
      <c r="AG440">
        <v>0</v>
      </c>
      <c r="AH440">
        <v>0</v>
      </c>
      <c r="AI440">
        <v>1</v>
      </c>
      <c r="AJ440">
        <v>6.11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1069</v>
      </c>
      <c r="AT440">
        <v>5.3</v>
      </c>
      <c r="AU440" t="s">
        <v>1083</v>
      </c>
      <c r="AV440">
        <v>0</v>
      </c>
      <c r="AW440">
        <v>2</v>
      </c>
      <c r="AX440">
        <v>27907312</v>
      </c>
      <c r="AY440">
        <v>1</v>
      </c>
      <c r="AZ440">
        <v>0</v>
      </c>
      <c r="BA440">
        <v>443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 ca="1">Y440*Source!I142</f>
        <v>19.477499999999999</v>
      </c>
      <c r="CY440">
        <f>AB440</f>
        <v>20.77</v>
      </c>
      <c r="CZ440">
        <f>AF440</f>
        <v>3.4</v>
      </c>
      <c r="DA440">
        <f>AJ440</f>
        <v>6.11</v>
      </c>
      <c r="DB440">
        <f>ROUND((ROUND(AT440*CZ440,2)*1.25),2)</f>
        <v>22.53</v>
      </c>
      <c r="DC440">
        <f>ROUND((ROUND(AT440*AG440,2)*1.25),2)</f>
        <v>0</v>
      </c>
    </row>
    <row r="441" spans="1:107">
      <c r="A441">
        <f ca="1">ROW(Source!A142)</f>
        <v>142</v>
      </c>
      <c r="B441">
        <v>27906248</v>
      </c>
      <c r="C441">
        <v>27907297</v>
      </c>
      <c r="D441">
        <v>25145412</v>
      </c>
      <c r="E441">
        <v>17</v>
      </c>
      <c r="F441">
        <v>1</v>
      </c>
      <c r="G441">
        <v>1</v>
      </c>
      <c r="H441">
        <v>3</v>
      </c>
      <c r="I441" t="s">
        <v>1488</v>
      </c>
      <c r="J441" t="s">
        <v>1069</v>
      </c>
      <c r="K441" t="s">
        <v>1489</v>
      </c>
      <c r="L441">
        <v>1327</v>
      </c>
      <c r="N441">
        <v>1005</v>
      </c>
      <c r="O441" t="s">
        <v>1131</v>
      </c>
      <c r="P441" t="s">
        <v>1131</v>
      </c>
      <c r="Q441">
        <v>1</v>
      </c>
      <c r="W441">
        <v>0</v>
      </c>
      <c r="X441">
        <v>-919469713</v>
      </c>
      <c r="Y441">
        <v>102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6.11</v>
      </c>
      <c r="AJ441">
        <v>1</v>
      </c>
      <c r="AK441">
        <v>1</v>
      </c>
      <c r="AL441">
        <v>1</v>
      </c>
      <c r="AN441">
        <v>0</v>
      </c>
      <c r="AO441">
        <v>0</v>
      </c>
      <c r="AP441">
        <v>0</v>
      </c>
      <c r="AQ441">
        <v>0</v>
      </c>
      <c r="AR441">
        <v>0</v>
      </c>
      <c r="AS441" t="s">
        <v>1069</v>
      </c>
      <c r="AT441">
        <v>102</v>
      </c>
      <c r="AU441" t="s">
        <v>1069</v>
      </c>
      <c r="AV441">
        <v>0</v>
      </c>
      <c r="AW441">
        <v>2</v>
      </c>
      <c r="AX441">
        <v>27907313</v>
      </c>
      <c r="AY441">
        <v>1</v>
      </c>
      <c r="AZ441">
        <v>0</v>
      </c>
      <c r="BA441">
        <v>444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 ca="1">Y441*Source!I142</f>
        <v>299.88</v>
      </c>
      <c r="CY441">
        <f>AA441</f>
        <v>0</v>
      </c>
      <c r="CZ441">
        <f>AE441</f>
        <v>0</v>
      </c>
      <c r="DA441">
        <f>AI441</f>
        <v>6.11</v>
      </c>
      <c r="DB441">
        <f>ROUND(ROUND(AT441*CZ441,2),2)</f>
        <v>0</v>
      </c>
      <c r="DC441">
        <f>ROUND(ROUND(AT441*AG441,2),2)</f>
        <v>0</v>
      </c>
    </row>
    <row r="442" spans="1:107">
      <c r="A442">
        <f ca="1">ROW(Source!A142)</f>
        <v>142</v>
      </c>
      <c r="B442">
        <v>27906248</v>
      </c>
      <c r="C442">
        <v>27907297</v>
      </c>
      <c r="D442">
        <v>25149766</v>
      </c>
      <c r="E442">
        <v>1</v>
      </c>
      <c r="F442">
        <v>1</v>
      </c>
      <c r="G442">
        <v>1</v>
      </c>
      <c r="H442">
        <v>3</v>
      </c>
      <c r="I442" t="s">
        <v>1482</v>
      </c>
      <c r="J442" t="s">
        <v>1484</v>
      </c>
      <c r="K442" t="s">
        <v>1483</v>
      </c>
      <c r="L442">
        <v>1327</v>
      </c>
      <c r="N442">
        <v>1005</v>
      </c>
      <c r="O442" t="s">
        <v>1131</v>
      </c>
      <c r="P442" t="s">
        <v>1131</v>
      </c>
      <c r="Q442">
        <v>1</v>
      </c>
      <c r="W442">
        <v>0</v>
      </c>
      <c r="X442">
        <v>757434607</v>
      </c>
      <c r="Y442">
        <v>102</v>
      </c>
      <c r="AA442">
        <v>1085.81</v>
      </c>
      <c r="AB442">
        <v>0</v>
      </c>
      <c r="AC442">
        <v>0</v>
      </c>
      <c r="AD442">
        <v>0</v>
      </c>
      <c r="AE442">
        <v>177.71</v>
      </c>
      <c r="AF442">
        <v>0</v>
      </c>
      <c r="AG442">
        <v>0</v>
      </c>
      <c r="AH442">
        <v>0</v>
      </c>
      <c r="AI442">
        <v>6.11</v>
      </c>
      <c r="AJ442">
        <v>1</v>
      </c>
      <c r="AK442">
        <v>1</v>
      </c>
      <c r="AL442">
        <v>1</v>
      </c>
      <c r="AN442">
        <v>0</v>
      </c>
      <c r="AO442">
        <v>0</v>
      </c>
      <c r="AP442">
        <v>0</v>
      </c>
      <c r="AQ442">
        <v>0</v>
      </c>
      <c r="AR442">
        <v>0</v>
      </c>
      <c r="AS442" t="s">
        <v>1069</v>
      </c>
      <c r="AT442">
        <v>102</v>
      </c>
      <c r="AU442" t="s">
        <v>1069</v>
      </c>
      <c r="AV442">
        <v>0</v>
      </c>
      <c r="AW442">
        <v>1</v>
      </c>
      <c r="AX442">
        <v>-1</v>
      </c>
      <c r="AY442">
        <v>0</v>
      </c>
      <c r="AZ442">
        <v>0</v>
      </c>
      <c r="BA442" t="s">
        <v>1069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 ca="1">Y442*Source!I142</f>
        <v>299.88</v>
      </c>
      <c r="CY442">
        <f>AA442</f>
        <v>1085.81</v>
      </c>
      <c r="CZ442">
        <f>AE442</f>
        <v>177.71</v>
      </c>
      <c r="DA442">
        <f>AI442</f>
        <v>6.11</v>
      </c>
      <c r="DB442">
        <f>ROUND(ROUND(AT442*CZ442,2),2)</f>
        <v>18126.419999999998</v>
      </c>
      <c r="DC442">
        <f>ROUND(ROUND(AT442*AG442,2),2)</f>
        <v>0</v>
      </c>
    </row>
    <row r="443" spans="1:107">
      <c r="A443">
        <f ca="1">ROW(Source!A142)</f>
        <v>142</v>
      </c>
      <c r="B443">
        <v>27906248</v>
      </c>
      <c r="C443">
        <v>27907297</v>
      </c>
      <c r="D443">
        <v>25145415</v>
      </c>
      <c r="E443">
        <v>17</v>
      </c>
      <c r="F443">
        <v>1</v>
      </c>
      <c r="G443">
        <v>1</v>
      </c>
      <c r="H443">
        <v>3</v>
      </c>
      <c r="I443" t="s">
        <v>1490</v>
      </c>
      <c r="J443" t="s">
        <v>1069</v>
      </c>
      <c r="K443" t="s">
        <v>1491</v>
      </c>
      <c r="L443">
        <v>1308</v>
      </c>
      <c r="N443">
        <v>1003</v>
      </c>
      <c r="O443" t="s">
        <v>1105</v>
      </c>
      <c r="P443" t="s">
        <v>1105</v>
      </c>
      <c r="Q443">
        <v>100</v>
      </c>
      <c r="W443">
        <v>0</v>
      </c>
      <c r="X443">
        <v>1552293167</v>
      </c>
      <c r="Y443">
        <v>0.68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6.11</v>
      </c>
      <c r="AJ443">
        <v>1</v>
      </c>
      <c r="AK443">
        <v>1</v>
      </c>
      <c r="AL443">
        <v>1</v>
      </c>
      <c r="AN443">
        <v>0</v>
      </c>
      <c r="AO443">
        <v>0</v>
      </c>
      <c r="AP443">
        <v>0</v>
      </c>
      <c r="AQ443">
        <v>0</v>
      </c>
      <c r="AR443">
        <v>0</v>
      </c>
      <c r="AS443" t="s">
        <v>1069</v>
      </c>
      <c r="AT443">
        <v>0.68</v>
      </c>
      <c r="AU443" t="s">
        <v>1069</v>
      </c>
      <c r="AV443">
        <v>0</v>
      </c>
      <c r="AW443">
        <v>2</v>
      </c>
      <c r="AX443">
        <v>27907314</v>
      </c>
      <c r="AY443">
        <v>1</v>
      </c>
      <c r="AZ443">
        <v>0</v>
      </c>
      <c r="BA443">
        <v>445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 ca="1">Y443*Source!I142</f>
        <v>1.9992000000000001</v>
      </c>
      <c r="CY443">
        <f>AA443</f>
        <v>0</v>
      </c>
      <c r="CZ443">
        <f>AE443</f>
        <v>0</v>
      </c>
      <c r="DA443">
        <f>AI443</f>
        <v>6.11</v>
      </c>
      <c r="DB443">
        <f>ROUND(ROUND(AT443*CZ443,2),2)</f>
        <v>0</v>
      </c>
      <c r="DC443">
        <f>ROUND(ROUND(AT443*AG443,2),2)</f>
        <v>0</v>
      </c>
    </row>
    <row r="444" spans="1:107">
      <c r="A444">
        <f ca="1">ROW(Source!A142)</f>
        <v>142</v>
      </c>
      <c r="B444">
        <v>27906248</v>
      </c>
      <c r="C444">
        <v>27907297</v>
      </c>
      <c r="D444">
        <v>25150359</v>
      </c>
      <c r="E444">
        <v>1</v>
      </c>
      <c r="F444">
        <v>1</v>
      </c>
      <c r="G444">
        <v>1</v>
      </c>
      <c r="H444">
        <v>3</v>
      </c>
      <c r="I444" t="s">
        <v>1485</v>
      </c>
      <c r="J444" t="s">
        <v>1487</v>
      </c>
      <c r="K444" t="s">
        <v>1486</v>
      </c>
      <c r="L444">
        <v>1308</v>
      </c>
      <c r="N444">
        <v>1003</v>
      </c>
      <c r="O444" t="s">
        <v>1105</v>
      </c>
      <c r="P444" t="s">
        <v>1105</v>
      </c>
      <c r="Q444">
        <v>100</v>
      </c>
      <c r="W444">
        <v>0</v>
      </c>
      <c r="X444">
        <v>-1119837873</v>
      </c>
      <c r="Y444">
        <v>0.68</v>
      </c>
      <c r="AA444">
        <v>607.33000000000004</v>
      </c>
      <c r="AB444">
        <v>0</v>
      </c>
      <c r="AC444">
        <v>0</v>
      </c>
      <c r="AD444">
        <v>0</v>
      </c>
      <c r="AE444">
        <v>99.4</v>
      </c>
      <c r="AF444">
        <v>0</v>
      </c>
      <c r="AG444">
        <v>0</v>
      </c>
      <c r="AH444">
        <v>0</v>
      </c>
      <c r="AI444">
        <v>6.11</v>
      </c>
      <c r="AJ444">
        <v>1</v>
      </c>
      <c r="AK444">
        <v>1</v>
      </c>
      <c r="AL444">
        <v>1</v>
      </c>
      <c r="AN444">
        <v>0</v>
      </c>
      <c r="AO444">
        <v>0</v>
      </c>
      <c r="AP444">
        <v>0</v>
      </c>
      <c r="AQ444">
        <v>0</v>
      </c>
      <c r="AR444">
        <v>0</v>
      </c>
      <c r="AS444" t="s">
        <v>1069</v>
      </c>
      <c r="AT444">
        <v>0.68</v>
      </c>
      <c r="AU444" t="s">
        <v>1069</v>
      </c>
      <c r="AV444">
        <v>0</v>
      </c>
      <c r="AW444">
        <v>1</v>
      </c>
      <c r="AX444">
        <v>-1</v>
      </c>
      <c r="AY444">
        <v>0</v>
      </c>
      <c r="AZ444">
        <v>0</v>
      </c>
      <c r="BA444" t="s">
        <v>1069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 ca="1">Y444*Source!I142</f>
        <v>1.9992000000000001</v>
      </c>
      <c r="CY444">
        <f>AA444</f>
        <v>607.33000000000004</v>
      </c>
      <c r="CZ444">
        <f>AE444</f>
        <v>99.4</v>
      </c>
      <c r="DA444">
        <f>AI444</f>
        <v>6.11</v>
      </c>
      <c r="DB444">
        <f>ROUND(ROUND(AT444*CZ444,2),2)</f>
        <v>67.59</v>
      </c>
      <c r="DC444">
        <f>ROUND(ROUND(AT444*AG444,2),2)</f>
        <v>0</v>
      </c>
    </row>
    <row r="445" spans="1:107">
      <c r="A445">
        <f ca="1">ROW(Source!A147)</f>
        <v>147</v>
      </c>
      <c r="B445">
        <v>27906248</v>
      </c>
      <c r="C445">
        <v>27909542</v>
      </c>
      <c r="D445">
        <v>25414889</v>
      </c>
      <c r="E445">
        <v>1</v>
      </c>
      <c r="F445">
        <v>1</v>
      </c>
      <c r="G445">
        <v>1</v>
      </c>
      <c r="H445">
        <v>1</v>
      </c>
      <c r="I445" t="s">
        <v>7</v>
      </c>
      <c r="J445" t="s">
        <v>1069</v>
      </c>
      <c r="K445" t="s">
        <v>8</v>
      </c>
      <c r="L445">
        <v>1191</v>
      </c>
      <c r="N445">
        <v>1013</v>
      </c>
      <c r="O445" t="s">
        <v>600</v>
      </c>
      <c r="P445" t="s">
        <v>600</v>
      </c>
      <c r="Q445">
        <v>1</v>
      </c>
      <c r="W445">
        <v>0</v>
      </c>
      <c r="X445">
        <v>1850719656</v>
      </c>
      <c r="Y445">
        <v>48.76</v>
      </c>
      <c r="AA445">
        <v>0</v>
      </c>
      <c r="AB445">
        <v>0</v>
      </c>
      <c r="AC445">
        <v>0</v>
      </c>
      <c r="AD445">
        <v>50.77</v>
      </c>
      <c r="AE445">
        <v>0</v>
      </c>
      <c r="AF445">
        <v>0</v>
      </c>
      <c r="AG445">
        <v>0</v>
      </c>
      <c r="AH445">
        <v>8.31</v>
      </c>
      <c r="AI445">
        <v>1</v>
      </c>
      <c r="AJ445">
        <v>1</v>
      </c>
      <c r="AK445">
        <v>1</v>
      </c>
      <c r="AL445">
        <v>6.11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1069</v>
      </c>
      <c r="AT445">
        <v>42.4</v>
      </c>
      <c r="AU445" t="s">
        <v>1084</v>
      </c>
      <c r="AV445">
        <v>1</v>
      </c>
      <c r="AW445">
        <v>2</v>
      </c>
      <c r="AX445">
        <v>27909543</v>
      </c>
      <c r="AY445">
        <v>1</v>
      </c>
      <c r="AZ445">
        <v>0</v>
      </c>
      <c r="BA445">
        <v>446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 ca="1">Y445*Source!I147</f>
        <v>143.3544</v>
      </c>
      <c r="CY445">
        <f>AD445</f>
        <v>50.77</v>
      </c>
      <c r="CZ445">
        <f>AH445</f>
        <v>8.31</v>
      </c>
      <c r="DA445">
        <f>AL445</f>
        <v>6.11</v>
      </c>
      <c r="DB445">
        <f>ROUND((ROUND(AT445*CZ445,2)*1.15),2)</f>
        <v>405.19</v>
      </c>
      <c r="DC445">
        <f>ROUND((ROUND(AT445*AG445,2)*1.15),2)</f>
        <v>0</v>
      </c>
    </row>
    <row r="446" spans="1:107">
      <c r="A446">
        <f ca="1">ROW(Source!A147)</f>
        <v>147</v>
      </c>
      <c r="B446">
        <v>27906248</v>
      </c>
      <c r="C446">
        <v>27909542</v>
      </c>
      <c r="D446">
        <v>25412928</v>
      </c>
      <c r="E446">
        <v>1</v>
      </c>
      <c r="F446">
        <v>1</v>
      </c>
      <c r="G446">
        <v>1</v>
      </c>
      <c r="H446">
        <v>1</v>
      </c>
      <c r="I446" t="s">
        <v>601</v>
      </c>
      <c r="J446" t="s">
        <v>1069</v>
      </c>
      <c r="K446" t="s">
        <v>602</v>
      </c>
      <c r="L446">
        <v>1191</v>
      </c>
      <c r="N446">
        <v>1013</v>
      </c>
      <c r="O446" t="s">
        <v>600</v>
      </c>
      <c r="P446" t="s">
        <v>600</v>
      </c>
      <c r="Q446">
        <v>1</v>
      </c>
      <c r="W446">
        <v>0</v>
      </c>
      <c r="X446">
        <v>-1417349443</v>
      </c>
      <c r="Y446">
        <v>0.85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6.11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1069</v>
      </c>
      <c r="AT446">
        <v>0.85</v>
      </c>
      <c r="AU446" t="s">
        <v>1069</v>
      </c>
      <c r="AV446">
        <v>2</v>
      </c>
      <c r="AW446">
        <v>2</v>
      </c>
      <c r="AX446">
        <v>27909544</v>
      </c>
      <c r="AY446">
        <v>1</v>
      </c>
      <c r="AZ446">
        <v>2048</v>
      </c>
      <c r="BA446">
        <v>447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 ca="1">Y446*Source!I147</f>
        <v>2.4990000000000001</v>
      </c>
      <c r="CY446">
        <f>AD446</f>
        <v>0</v>
      </c>
      <c r="CZ446">
        <f>AH446</f>
        <v>0</v>
      </c>
      <c r="DA446">
        <f>AL446</f>
        <v>1</v>
      </c>
      <c r="DB446">
        <f>ROUND(ROUND(AT446*CZ446,2),2)</f>
        <v>0</v>
      </c>
      <c r="DC446">
        <f>ROUND(ROUND(AT446*AG446,2),2)</f>
        <v>0</v>
      </c>
    </row>
    <row r="447" spans="1:107">
      <c r="A447">
        <f ca="1">ROW(Source!A147)</f>
        <v>147</v>
      </c>
      <c r="B447">
        <v>27906248</v>
      </c>
      <c r="C447">
        <v>27909542</v>
      </c>
      <c r="D447">
        <v>25230514</v>
      </c>
      <c r="E447">
        <v>1</v>
      </c>
      <c r="F447">
        <v>1</v>
      </c>
      <c r="G447">
        <v>1</v>
      </c>
      <c r="H447">
        <v>2</v>
      </c>
      <c r="I447" t="s">
        <v>658</v>
      </c>
      <c r="J447" t="s">
        <v>659</v>
      </c>
      <c r="K447" t="s">
        <v>660</v>
      </c>
      <c r="L447">
        <v>1368</v>
      </c>
      <c r="N447">
        <v>1011</v>
      </c>
      <c r="O447" t="s">
        <v>606</v>
      </c>
      <c r="P447" t="s">
        <v>606</v>
      </c>
      <c r="Q447">
        <v>1</v>
      </c>
      <c r="W447">
        <v>0</v>
      </c>
      <c r="X447">
        <v>1188625873</v>
      </c>
      <c r="Y447">
        <v>0.4375</v>
      </c>
      <c r="AA447">
        <v>0</v>
      </c>
      <c r="AB447">
        <v>191</v>
      </c>
      <c r="AC447">
        <v>13.5</v>
      </c>
      <c r="AD447">
        <v>0</v>
      </c>
      <c r="AE447">
        <v>0</v>
      </c>
      <c r="AF447">
        <v>31.26</v>
      </c>
      <c r="AG447">
        <v>13.5</v>
      </c>
      <c r="AH447">
        <v>0</v>
      </c>
      <c r="AI447">
        <v>1</v>
      </c>
      <c r="AJ447">
        <v>6.11</v>
      </c>
      <c r="AK447">
        <v>1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1069</v>
      </c>
      <c r="AT447">
        <v>0.35</v>
      </c>
      <c r="AU447" t="s">
        <v>1083</v>
      </c>
      <c r="AV447">
        <v>0</v>
      </c>
      <c r="AW447">
        <v>2</v>
      </c>
      <c r="AX447">
        <v>27909545</v>
      </c>
      <c r="AY447">
        <v>1</v>
      </c>
      <c r="AZ447">
        <v>0</v>
      </c>
      <c r="BA447">
        <v>448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 ca="1">Y447*Source!I147</f>
        <v>1.2862499999999999</v>
      </c>
      <c r="CY447">
        <f>AB447</f>
        <v>191</v>
      </c>
      <c r="CZ447">
        <f>AF447</f>
        <v>31.26</v>
      </c>
      <c r="DA447">
        <f>AJ447</f>
        <v>6.11</v>
      </c>
      <c r="DB447">
        <f>ROUND((ROUND(AT447*CZ447,2)*1.25),2)</f>
        <v>13.68</v>
      </c>
      <c r="DC447">
        <f>ROUND((ROUND(AT447*AG447,2)*1.25),2)</f>
        <v>5.91</v>
      </c>
    </row>
    <row r="448" spans="1:107">
      <c r="A448">
        <f ca="1">ROW(Source!A147)</f>
        <v>147</v>
      </c>
      <c r="B448">
        <v>27906248</v>
      </c>
      <c r="C448">
        <v>27909542</v>
      </c>
      <c r="D448">
        <v>25231607</v>
      </c>
      <c r="E448">
        <v>1</v>
      </c>
      <c r="F448">
        <v>1</v>
      </c>
      <c r="G448">
        <v>1</v>
      </c>
      <c r="H448">
        <v>2</v>
      </c>
      <c r="I448" t="s">
        <v>603</v>
      </c>
      <c r="J448" t="s">
        <v>604</v>
      </c>
      <c r="K448" t="s">
        <v>605</v>
      </c>
      <c r="L448">
        <v>1368</v>
      </c>
      <c r="N448">
        <v>1011</v>
      </c>
      <c r="O448" t="s">
        <v>606</v>
      </c>
      <c r="P448" t="s">
        <v>606</v>
      </c>
      <c r="Q448">
        <v>1</v>
      </c>
      <c r="W448">
        <v>0</v>
      </c>
      <c r="X448">
        <v>1372534845</v>
      </c>
      <c r="Y448">
        <v>0.625</v>
      </c>
      <c r="AA448">
        <v>0</v>
      </c>
      <c r="AB448">
        <v>401.49</v>
      </c>
      <c r="AC448">
        <v>11.6</v>
      </c>
      <c r="AD448">
        <v>0</v>
      </c>
      <c r="AE448">
        <v>0</v>
      </c>
      <c r="AF448">
        <v>65.709999999999994</v>
      </c>
      <c r="AG448">
        <v>11.6</v>
      </c>
      <c r="AH448">
        <v>0</v>
      </c>
      <c r="AI448">
        <v>1</v>
      </c>
      <c r="AJ448">
        <v>6.11</v>
      </c>
      <c r="AK448">
        <v>1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1069</v>
      </c>
      <c r="AT448">
        <v>0.5</v>
      </c>
      <c r="AU448" t="s">
        <v>1083</v>
      </c>
      <c r="AV448">
        <v>0</v>
      </c>
      <c r="AW448">
        <v>2</v>
      </c>
      <c r="AX448">
        <v>27909546</v>
      </c>
      <c r="AY448">
        <v>1</v>
      </c>
      <c r="AZ448">
        <v>0</v>
      </c>
      <c r="BA448">
        <v>449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 ca="1">Y448*Source!I147</f>
        <v>1.8374999999999999</v>
      </c>
      <c r="CY448">
        <f>AB448</f>
        <v>401.49</v>
      </c>
      <c r="CZ448">
        <f>AF448</f>
        <v>65.709999999999994</v>
      </c>
      <c r="DA448">
        <f>AJ448</f>
        <v>6.11</v>
      </c>
      <c r="DB448">
        <f>ROUND((ROUND(AT448*CZ448,2)*1.25),2)</f>
        <v>41.08</v>
      </c>
      <c r="DC448">
        <f>ROUND((ROUND(AT448*AG448,2)*1.25),2)</f>
        <v>7.25</v>
      </c>
    </row>
    <row r="449" spans="1:107">
      <c r="A449">
        <f ca="1">ROW(Source!A147)</f>
        <v>147</v>
      </c>
      <c r="B449">
        <v>27906248</v>
      </c>
      <c r="C449">
        <v>27909542</v>
      </c>
      <c r="D449">
        <v>25149765</v>
      </c>
      <c r="E449">
        <v>1</v>
      </c>
      <c r="F449">
        <v>1</v>
      </c>
      <c r="G449">
        <v>1</v>
      </c>
      <c r="H449">
        <v>3</v>
      </c>
      <c r="I449" t="s">
        <v>1497</v>
      </c>
      <c r="J449" t="s">
        <v>1499</v>
      </c>
      <c r="K449" t="s">
        <v>1498</v>
      </c>
      <c r="L449">
        <v>1327</v>
      </c>
      <c r="N449">
        <v>1005</v>
      </c>
      <c r="O449" t="s">
        <v>1131</v>
      </c>
      <c r="P449" t="s">
        <v>1131</v>
      </c>
      <c r="Q449">
        <v>1</v>
      </c>
      <c r="W449">
        <v>0</v>
      </c>
      <c r="X449">
        <v>-2146934750</v>
      </c>
      <c r="Y449">
        <v>102</v>
      </c>
      <c r="AA449">
        <v>1387.4</v>
      </c>
      <c r="AB449">
        <v>0</v>
      </c>
      <c r="AC449">
        <v>0</v>
      </c>
      <c r="AD449">
        <v>0</v>
      </c>
      <c r="AE449">
        <v>227.07</v>
      </c>
      <c r="AF449">
        <v>0</v>
      </c>
      <c r="AG449">
        <v>0</v>
      </c>
      <c r="AH449">
        <v>0</v>
      </c>
      <c r="AI449">
        <v>6.11</v>
      </c>
      <c r="AJ449">
        <v>1</v>
      </c>
      <c r="AK449">
        <v>1</v>
      </c>
      <c r="AL449">
        <v>1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1069</v>
      </c>
      <c r="AT449">
        <v>102</v>
      </c>
      <c r="AU449" t="s">
        <v>1069</v>
      </c>
      <c r="AV449">
        <v>0</v>
      </c>
      <c r="AW449">
        <v>1</v>
      </c>
      <c r="AX449">
        <v>-1</v>
      </c>
      <c r="AY449">
        <v>0</v>
      </c>
      <c r="AZ449">
        <v>0</v>
      </c>
      <c r="BA449" t="s">
        <v>1069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 ca="1">Y449*Source!I147</f>
        <v>299.88</v>
      </c>
      <c r="CY449">
        <f>AA449</f>
        <v>1387.4</v>
      </c>
      <c r="CZ449">
        <f>AE449</f>
        <v>227.07</v>
      </c>
      <c r="DA449">
        <f>AI449</f>
        <v>6.11</v>
      </c>
      <c r="DB449">
        <f>ROUND(ROUND(AT449*CZ449,2),2)</f>
        <v>23161.14</v>
      </c>
      <c r="DC449">
        <f>ROUND(ROUND(AT449*AG449,2),2)</f>
        <v>0</v>
      </c>
    </row>
    <row r="450" spans="1:107">
      <c r="A450">
        <f ca="1">ROW(Source!A147)</f>
        <v>147</v>
      </c>
      <c r="B450">
        <v>27906248</v>
      </c>
      <c r="C450">
        <v>27909542</v>
      </c>
      <c r="D450">
        <v>25150590</v>
      </c>
      <c r="E450">
        <v>1</v>
      </c>
      <c r="F450">
        <v>1</v>
      </c>
      <c r="G450">
        <v>1</v>
      </c>
      <c r="H450">
        <v>3</v>
      </c>
      <c r="I450" t="s">
        <v>1505</v>
      </c>
      <c r="J450" t="s">
        <v>1507</v>
      </c>
      <c r="K450" t="s">
        <v>1506</v>
      </c>
      <c r="L450">
        <v>1302</v>
      </c>
      <c r="N450">
        <v>1003</v>
      </c>
      <c r="O450" t="s">
        <v>1372</v>
      </c>
      <c r="P450" t="s">
        <v>1372</v>
      </c>
      <c r="Q450">
        <v>10</v>
      </c>
      <c r="W450">
        <v>0</v>
      </c>
      <c r="X450">
        <v>1714461234</v>
      </c>
      <c r="Y450">
        <v>6.802721</v>
      </c>
      <c r="AA450">
        <v>102.65</v>
      </c>
      <c r="AB450">
        <v>0</v>
      </c>
      <c r="AC450">
        <v>0</v>
      </c>
      <c r="AD450">
        <v>0</v>
      </c>
      <c r="AE450">
        <v>16.8</v>
      </c>
      <c r="AF450">
        <v>0</v>
      </c>
      <c r="AG450">
        <v>0</v>
      </c>
      <c r="AH450">
        <v>0</v>
      </c>
      <c r="AI450">
        <v>6.11</v>
      </c>
      <c r="AJ450">
        <v>1</v>
      </c>
      <c r="AK450">
        <v>1</v>
      </c>
      <c r="AL450">
        <v>1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1069</v>
      </c>
      <c r="AT450">
        <v>6.802721</v>
      </c>
      <c r="AU450" t="s">
        <v>1069</v>
      </c>
      <c r="AV450">
        <v>0</v>
      </c>
      <c r="AW450">
        <v>1</v>
      </c>
      <c r="AX450">
        <v>-1</v>
      </c>
      <c r="AY450">
        <v>0</v>
      </c>
      <c r="AZ450">
        <v>0</v>
      </c>
      <c r="BA450" t="s">
        <v>1069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 ca="1">Y450*Source!I147</f>
        <v>19.99999974</v>
      </c>
      <c r="CY450">
        <f>AA450</f>
        <v>102.65</v>
      </c>
      <c r="CZ450">
        <f>AE450</f>
        <v>16.8</v>
      </c>
      <c r="DA450">
        <f>AI450</f>
        <v>6.11</v>
      </c>
      <c r="DB450">
        <f>ROUND(ROUND(AT450*CZ450,2),2)</f>
        <v>114.29</v>
      </c>
      <c r="DC450">
        <f>ROUND(ROUND(AT450*AG450,2),2)</f>
        <v>0</v>
      </c>
    </row>
    <row r="451" spans="1:107">
      <c r="A451">
        <f ca="1">ROW(Source!A147)</f>
        <v>147</v>
      </c>
      <c r="B451">
        <v>27906248</v>
      </c>
      <c r="C451">
        <v>27909542</v>
      </c>
      <c r="D451">
        <v>25153690</v>
      </c>
      <c r="E451">
        <v>1</v>
      </c>
      <c r="F451">
        <v>1</v>
      </c>
      <c r="G451">
        <v>1</v>
      </c>
      <c r="H451">
        <v>3</v>
      </c>
      <c r="I451" t="s">
        <v>739</v>
      </c>
      <c r="J451" t="s">
        <v>740</v>
      </c>
      <c r="K451" t="s">
        <v>741</v>
      </c>
      <c r="L451">
        <v>1346</v>
      </c>
      <c r="N451">
        <v>1009</v>
      </c>
      <c r="O451" t="s">
        <v>1216</v>
      </c>
      <c r="P451" t="s">
        <v>1216</v>
      </c>
      <c r="Q451">
        <v>1</v>
      </c>
      <c r="W451">
        <v>0</v>
      </c>
      <c r="X451">
        <v>813963326</v>
      </c>
      <c r="Y451">
        <v>0.5</v>
      </c>
      <c r="AA451">
        <v>11.12</v>
      </c>
      <c r="AB451">
        <v>0</v>
      </c>
      <c r="AC451">
        <v>0</v>
      </c>
      <c r="AD451">
        <v>0</v>
      </c>
      <c r="AE451">
        <v>1.82</v>
      </c>
      <c r="AF451">
        <v>0</v>
      </c>
      <c r="AG451">
        <v>0</v>
      </c>
      <c r="AH451">
        <v>0</v>
      </c>
      <c r="AI451">
        <v>6.11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1069</v>
      </c>
      <c r="AT451">
        <v>0.5</v>
      </c>
      <c r="AU451" t="s">
        <v>1069</v>
      </c>
      <c r="AV451">
        <v>0</v>
      </c>
      <c r="AW451">
        <v>2</v>
      </c>
      <c r="AX451">
        <v>27909548</v>
      </c>
      <c r="AY451">
        <v>1</v>
      </c>
      <c r="AZ451">
        <v>0</v>
      </c>
      <c r="BA451">
        <v>451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 ca="1">Y451*Source!I147</f>
        <v>1.47</v>
      </c>
      <c r="CY451">
        <f>AA451</f>
        <v>11.12</v>
      </c>
      <c r="CZ451">
        <f>AE451</f>
        <v>1.82</v>
      </c>
      <c r="DA451">
        <f>AI451</f>
        <v>6.11</v>
      </c>
      <c r="DB451">
        <f>ROUND(ROUND(AT451*CZ451,2),2)</f>
        <v>0.91</v>
      </c>
      <c r="DC451">
        <f>ROUND(ROUND(AT451*AG451,2),2)</f>
        <v>0</v>
      </c>
    </row>
    <row r="452" spans="1:107">
      <c r="A452">
        <f ca="1">ROW(Source!A147)</f>
        <v>147</v>
      </c>
      <c r="B452">
        <v>27906248</v>
      </c>
      <c r="C452">
        <v>27909542</v>
      </c>
      <c r="D452">
        <v>25185149</v>
      </c>
      <c r="E452">
        <v>1</v>
      </c>
      <c r="F452">
        <v>1</v>
      </c>
      <c r="G452">
        <v>1</v>
      </c>
      <c r="H452">
        <v>3</v>
      </c>
      <c r="I452" t="s">
        <v>1501</v>
      </c>
      <c r="J452" t="s">
        <v>1503</v>
      </c>
      <c r="K452" t="s">
        <v>1502</v>
      </c>
      <c r="L452">
        <v>1346</v>
      </c>
      <c r="N452">
        <v>1009</v>
      </c>
      <c r="O452" t="s">
        <v>1216</v>
      </c>
      <c r="P452" t="s">
        <v>1216</v>
      </c>
      <c r="Q452">
        <v>1</v>
      </c>
      <c r="W452">
        <v>0</v>
      </c>
      <c r="X452">
        <v>-1024608529</v>
      </c>
      <c r="Y452">
        <v>50</v>
      </c>
      <c r="AA452">
        <v>352.91</v>
      </c>
      <c r="AB452">
        <v>0</v>
      </c>
      <c r="AC452">
        <v>0</v>
      </c>
      <c r="AD452">
        <v>0</v>
      </c>
      <c r="AE452">
        <v>57.76</v>
      </c>
      <c r="AF452">
        <v>0</v>
      </c>
      <c r="AG452">
        <v>0</v>
      </c>
      <c r="AH452">
        <v>0</v>
      </c>
      <c r="AI452">
        <v>6.11</v>
      </c>
      <c r="AJ452">
        <v>1</v>
      </c>
      <c r="AK452">
        <v>1</v>
      </c>
      <c r="AL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 t="s">
        <v>1069</v>
      </c>
      <c r="AT452">
        <v>50</v>
      </c>
      <c r="AU452" t="s">
        <v>1069</v>
      </c>
      <c r="AV452">
        <v>0</v>
      </c>
      <c r="AW452">
        <v>1</v>
      </c>
      <c r="AX452">
        <v>-1</v>
      </c>
      <c r="AY452">
        <v>0</v>
      </c>
      <c r="AZ452">
        <v>0</v>
      </c>
      <c r="BA452" t="s">
        <v>1069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 ca="1">Y452*Source!I147</f>
        <v>147</v>
      </c>
      <c r="CY452">
        <f>AA452</f>
        <v>352.91</v>
      </c>
      <c r="CZ452">
        <f>AE452</f>
        <v>57.76</v>
      </c>
      <c r="DA452">
        <f>AI452</f>
        <v>6.11</v>
      </c>
      <c r="DB452">
        <f>ROUND(ROUND(AT452*CZ452,2),2)</f>
        <v>2888</v>
      </c>
      <c r="DC452">
        <f>ROUND(ROUND(AT452*AG452,2),2)</f>
        <v>0</v>
      </c>
    </row>
    <row r="453" spans="1:107">
      <c r="A453">
        <f ca="1">ROW(Source!A151)</f>
        <v>151</v>
      </c>
      <c r="B453">
        <v>27906248</v>
      </c>
      <c r="C453">
        <v>27907320</v>
      </c>
      <c r="D453">
        <v>25423580</v>
      </c>
      <c r="E453">
        <v>1</v>
      </c>
      <c r="F453">
        <v>1</v>
      </c>
      <c r="G453">
        <v>1</v>
      </c>
      <c r="H453">
        <v>1</v>
      </c>
      <c r="I453" t="s">
        <v>54</v>
      </c>
      <c r="J453" t="s">
        <v>1069</v>
      </c>
      <c r="K453" t="s">
        <v>55</v>
      </c>
      <c r="L453">
        <v>1191</v>
      </c>
      <c r="N453">
        <v>1013</v>
      </c>
      <c r="O453" t="s">
        <v>600</v>
      </c>
      <c r="P453" t="s">
        <v>600</v>
      </c>
      <c r="Q453">
        <v>1</v>
      </c>
      <c r="W453">
        <v>0</v>
      </c>
      <c r="X453">
        <v>687044855</v>
      </c>
      <c r="Y453">
        <v>306.35999999999996</v>
      </c>
      <c r="AA453">
        <v>0</v>
      </c>
      <c r="AB453">
        <v>0</v>
      </c>
      <c r="AC453">
        <v>0</v>
      </c>
      <c r="AD453">
        <v>61.47</v>
      </c>
      <c r="AE453">
        <v>0</v>
      </c>
      <c r="AF453">
        <v>0</v>
      </c>
      <c r="AG453">
        <v>0</v>
      </c>
      <c r="AH453">
        <v>10.06</v>
      </c>
      <c r="AI453">
        <v>1</v>
      </c>
      <c r="AJ453">
        <v>1</v>
      </c>
      <c r="AK453">
        <v>1</v>
      </c>
      <c r="AL453">
        <v>6.11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1069</v>
      </c>
      <c r="AT453">
        <v>266.39999999999998</v>
      </c>
      <c r="AU453" t="s">
        <v>1084</v>
      </c>
      <c r="AV453">
        <v>1</v>
      </c>
      <c r="AW453">
        <v>2</v>
      </c>
      <c r="AX453">
        <v>27907329</v>
      </c>
      <c r="AY453">
        <v>1</v>
      </c>
      <c r="AZ453">
        <v>0</v>
      </c>
      <c r="BA453">
        <v>453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 ca="1">Y453*Source!I151</f>
        <v>45.953999999999994</v>
      </c>
      <c r="CY453">
        <f>AD453</f>
        <v>61.47</v>
      </c>
      <c r="CZ453">
        <f>AH453</f>
        <v>10.06</v>
      </c>
      <c r="DA453">
        <f>AL453</f>
        <v>6.11</v>
      </c>
      <c r="DB453">
        <f>ROUND((ROUND(AT453*CZ453,2)*1.15),2)</f>
        <v>3081.98</v>
      </c>
      <c r="DC453">
        <f>ROUND((ROUND(AT453*AG453,2)*1.15),2)</f>
        <v>0</v>
      </c>
    </row>
    <row r="454" spans="1:107">
      <c r="A454">
        <f ca="1">ROW(Source!A151)</f>
        <v>151</v>
      </c>
      <c r="B454">
        <v>27906248</v>
      </c>
      <c r="C454">
        <v>27907320</v>
      </c>
      <c r="D454">
        <v>25412928</v>
      </c>
      <c r="E454">
        <v>1</v>
      </c>
      <c r="F454">
        <v>1</v>
      </c>
      <c r="G454">
        <v>1</v>
      </c>
      <c r="H454">
        <v>1</v>
      </c>
      <c r="I454" t="s">
        <v>601</v>
      </c>
      <c r="J454" t="s">
        <v>1069</v>
      </c>
      <c r="K454" t="s">
        <v>602</v>
      </c>
      <c r="L454">
        <v>1191</v>
      </c>
      <c r="N454">
        <v>1013</v>
      </c>
      <c r="O454" t="s">
        <v>600</v>
      </c>
      <c r="P454" t="s">
        <v>600</v>
      </c>
      <c r="Q454">
        <v>1</v>
      </c>
      <c r="W454">
        <v>0</v>
      </c>
      <c r="X454">
        <v>-1417349443</v>
      </c>
      <c r="Y454">
        <v>0.03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6.11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1069</v>
      </c>
      <c r="AT454">
        <v>0.03</v>
      </c>
      <c r="AU454" t="s">
        <v>1069</v>
      </c>
      <c r="AV454">
        <v>2</v>
      </c>
      <c r="AW454">
        <v>2</v>
      </c>
      <c r="AX454">
        <v>27907330</v>
      </c>
      <c r="AY454">
        <v>1</v>
      </c>
      <c r="AZ454">
        <v>2048</v>
      </c>
      <c r="BA454">
        <v>454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 ca="1">Y454*Source!I151</f>
        <v>4.4999999999999997E-3</v>
      </c>
      <c r="CY454">
        <f>AD454</f>
        <v>0</v>
      </c>
      <c r="CZ454">
        <f>AH454</f>
        <v>0</v>
      </c>
      <c r="DA454">
        <f>AL454</f>
        <v>1</v>
      </c>
      <c r="DB454">
        <f>ROUND(ROUND(AT454*CZ454,2),2)</f>
        <v>0</v>
      </c>
      <c r="DC454">
        <f>ROUND(ROUND(AT454*AG454,2),2)</f>
        <v>0</v>
      </c>
    </row>
    <row r="455" spans="1:107">
      <c r="A455">
        <f ca="1">ROW(Source!A151)</f>
        <v>151</v>
      </c>
      <c r="B455">
        <v>27906248</v>
      </c>
      <c r="C455">
        <v>27907320</v>
      </c>
      <c r="D455">
        <v>25230514</v>
      </c>
      <c r="E455">
        <v>1</v>
      </c>
      <c r="F455">
        <v>1</v>
      </c>
      <c r="G455">
        <v>1</v>
      </c>
      <c r="H455">
        <v>2</v>
      </c>
      <c r="I455" t="s">
        <v>658</v>
      </c>
      <c r="J455" t="s">
        <v>659</v>
      </c>
      <c r="K455" t="s">
        <v>660</v>
      </c>
      <c r="L455">
        <v>1368</v>
      </c>
      <c r="N455">
        <v>1011</v>
      </c>
      <c r="O455" t="s">
        <v>606</v>
      </c>
      <c r="P455" t="s">
        <v>606</v>
      </c>
      <c r="Q455">
        <v>1</v>
      </c>
      <c r="W455">
        <v>0</v>
      </c>
      <c r="X455">
        <v>1188625873</v>
      </c>
      <c r="Y455">
        <v>1.2500000000000001E-2</v>
      </c>
      <c r="AA455">
        <v>0</v>
      </c>
      <c r="AB455">
        <v>191</v>
      </c>
      <c r="AC455">
        <v>13.5</v>
      </c>
      <c r="AD455">
        <v>0</v>
      </c>
      <c r="AE455">
        <v>0</v>
      </c>
      <c r="AF455">
        <v>31.26</v>
      </c>
      <c r="AG455">
        <v>13.5</v>
      </c>
      <c r="AH455">
        <v>0</v>
      </c>
      <c r="AI455">
        <v>1</v>
      </c>
      <c r="AJ455">
        <v>6.11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1069</v>
      </c>
      <c r="AT455">
        <v>0.01</v>
      </c>
      <c r="AU455" t="s">
        <v>1083</v>
      </c>
      <c r="AV455">
        <v>0</v>
      </c>
      <c r="AW455">
        <v>2</v>
      </c>
      <c r="AX455">
        <v>27907331</v>
      </c>
      <c r="AY455">
        <v>1</v>
      </c>
      <c r="AZ455">
        <v>0</v>
      </c>
      <c r="BA455">
        <v>455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 ca="1">Y455*Source!I151</f>
        <v>1.8749999999999999E-3</v>
      </c>
      <c r="CY455">
        <f>AB455</f>
        <v>191</v>
      </c>
      <c r="CZ455">
        <f>AF455</f>
        <v>31.26</v>
      </c>
      <c r="DA455">
        <f>AJ455</f>
        <v>6.11</v>
      </c>
      <c r="DB455">
        <f>ROUND((ROUND(AT455*CZ455,2)*1.25),2)</f>
        <v>0.39</v>
      </c>
      <c r="DC455">
        <f>ROUND((ROUND(AT455*AG455,2)*1.25),2)</f>
        <v>0.18</v>
      </c>
    </row>
    <row r="456" spans="1:107">
      <c r="A456">
        <f ca="1">ROW(Source!A151)</f>
        <v>151</v>
      </c>
      <c r="B456">
        <v>27906248</v>
      </c>
      <c r="C456">
        <v>27907320</v>
      </c>
      <c r="D456">
        <v>25231607</v>
      </c>
      <c r="E456">
        <v>1</v>
      </c>
      <c r="F456">
        <v>1</v>
      </c>
      <c r="G456">
        <v>1</v>
      </c>
      <c r="H456">
        <v>2</v>
      </c>
      <c r="I456" t="s">
        <v>603</v>
      </c>
      <c r="J456" t="s">
        <v>604</v>
      </c>
      <c r="K456" t="s">
        <v>605</v>
      </c>
      <c r="L456">
        <v>1368</v>
      </c>
      <c r="N456">
        <v>1011</v>
      </c>
      <c r="O456" t="s">
        <v>606</v>
      </c>
      <c r="P456" t="s">
        <v>606</v>
      </c>
      <c r="Q456">
        <v>1</v>
      </c>
      <c r="W456">
        <v>0</v>
      </c>
      <c r="X456">
        <v>1372534845</v>
      </c>
      <c r="Y456">
        <v>2.5000000000000001E-2</v>
      </c>
      <c r="AA456">
        <v>0</v>
      </c>
      <c r="AB456">
        <v>401.49</v>
      </c>
      <c r="AC456">
        <v>11.6</v>
      </c>
      <c r="AD456">
        <v>0</v>
      </c>
      <c r="AE456">
        <v>0</v>
      </c>
      <c r="AF456">
        <v>65.709999999999994</v>
      </c>
      <c r="AG456">
        <v>11.6</v>
      </c>
      <c r="AH456">
        <v>0</v>
      </c>
      <c r="AI456">
        <v>1</v>
      </c>
      <c r="AJ456">
        <v>6.11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1069</v>
      </c>
      <c r="AT456">
        <v>0.02</v>
      </c>
      <c r="AU456" t="s">
        <v>1083</v>
      </c>
      <c r="AV456">
        <v>0</v>
      </c>
      <c r="AW456">
        <v>2</v>
      </c>
      <c r="AX456">
        <v>27907332</v>
      </c>
      <c r="AY456">
        <v>1</v>
      </c>
      <c r="AZ456">
        <v>0</v>
      </c>
      <c r="BA456">
        <v>456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 ca="1">Y456*Source!I151</f>
        <v>3.7499999999999999E-3</v>
      </c>
      <c r="CY456">
        <f>AB456</f>
        <v>401.49</v>
      </c>
      <c r="CZ456">
        <f>AF456</f>
        <v>65.709999999999994</v>
      </c>
      <c r="DA456">
        <f>AJ456</f>
        <v>6.11</v>
      </c>
      <c r="DB456">
        <f>ROUND((ROUND(AT456*CZ456,2)*1.25),2)</f>
        <v>1.64</v>
      </c>
      <c r="DC456">
        <f>ROUND((ROUND(AT456*AG456,2)*1.25),2)</f>
        <v>0.28999999999999998</v>
      </c>
    </row>
    <row r="457" spans="1:107">
      <c r="A457">
        <f ca="1">ROW(Source!A151)</f>
        <v>151</v>
      </c>
      <c r="B457">
        <v>27906248</v>
      </c>
      <c r="C457">
        <v>27907320</v>
      </c>
      <c r="D457">
        <v>25186445</v>
      </c>
      <c r="E457">
        <v>1</v>
      </c>
      <c r="F457">
        <v>1</v>
      </c>
      <c r="G457">
        <v>1</v>
      </c>
      <c r="H457">
        <v>3</v>
      </c>
      <c r="I457" t="s">
        <v>1513</v>
      </c>
      <c r="J457" t="s">
        <v>1515</v>
      </c>
      <c r="K457" t="s">
        <v>1514</v>
      </c>
      <c r="L457">
        <v>1346</v>
      </c>
      <c r="N457">
        <v>1009</v>
      </c>
      <c r="O457" t="s">
        <v>1216</v>
      </c>
      <c r="P457" t="s">
        <v>1216</v>
      </c>
      <c r="Q457">
        <v>1</v>
      </c>
      <c r="W457">
        <v>0</v>
      </c>
      <c r="X457">
        <v>-769145335</v>
      </c>
      <c r="Y457">
        <v>20</v>
      </c>
      <c r="AA457">
        <v>3831.76</v>
      </c>
      <c r="AB457">
        <v>0</v>
      </c>
      <c r="AC457">
        <v>0</v>
      </c>
      <c r="AD457">
        <v>0</v>
      </c>
      <c r="AE457">
        <v>627.13</v>
      </c>
      <c r="AF457">
        <v>0</v>
      </c>
      <c r="AG457">
        <v>0</v>
      </c>
      <c r="AH457">
        <v>0</v>
      </c>
      <c r="AI457">
        <v>6.11</v>
      </c>
      <c r="AJ457">
        <v>1</v>
      </c>
      <c r="AK457">
        <v>1</v>
      </c>
      <c r="AL457">
        <v>1</v>
      </c>
      <c r="AN457">
        <v>0</v>
      </c>
      <c r="AO457">
        <v>0</v>
      </c>
      <c r="AP457">
        <v>0</v>
      </c>
      <c r="AQ457">
        <v>0</v>
      </c>
      <c r="AR457">
        <v>0</v>
      </c>
      <c r="AS457" t="s">
        <v>1069</v>
      </c>
      <c r="AT457">
        <v>20</v>
      </c>
      <c r="AU457" t="s">
        <v>1069</v>
      </c>
      <c r="AV457">
        <v>0</v>
      </c>
      <c r="AW457">
        <v>1</v>
      </c>
      <c r="AX457">
        <v>-1</v>
      </c>
      <c r="AY457">
        <v>0</v>
      </c>
      <c r="AZ457">
        <v>0</v>
      </c>
      <c r="BA457" t="s">
        <v>1069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 ca="1">Y457*Source!I151</f>
        <v>3</v>
      </c>
      <c r="CY457">
        <f>AA457</f>
        <v>3831.76</v>
      </c>
      <c r="CZ457">
        <f>AE457</f>
        <v>627.13</v>
      </c>
      <c r="DA457">
        <f>AI457</f>
        <v>6.11</v>
      </c>
      <c r="DB457">
        <f>ROUND(ROUND(AT457*CZ457,2),2)</f>
        <v>12542.6</v>
      </c>
      <c r="DC457">
        <f>ROUND(ROUND(AT457*AG457,2),2)</f>
        <v>0</v>
      </c>
    </row>
    <row r="458" spans="1:107">
      <c r="A458">
        <f ca="1">ROW(Source!A151)</f>
        <v>151</v>
      </c>
      <c r="B458">
        <v>27906248</v>
      </c>
      <c r="C458">
        <v>27907320</v>
      </c>
      <c r="D458">
        <v>25187094</v>
      </c>
      <c r="E458">
        <v>1</v>
      </c>
      <c r="F458">
        <v>1</v>
      </c>
      <c r="G458">
        <v>1</v>
      </c>
      <c r="H458">
        <v>3</v>
      </c>
      <c r="I458" t="s">
        <v>56</v>
      </c>
      <c r="J458" t="s">
        <v>57</v>
      </c>
      <c r="K458" t="s">
        <v>58</v>
      </c>
      <c r="L458">
        <v>1346</v>
      </c>
      <c r="N458">
        <v>1009</v>
      </c>
      <c r="O458" t="s">
        <v>1216</v>
      </c>
      <c r="P458" t="s">
        <v>1216</v>
      </c>
      <c r="Q458">
        <v>1</v>
      </c>
      <c r="W458">
        <v>0</v>
      </c>
      <c r="X458">
        <v>-608190322</v>
      </c>
      <c r="Y458">
        <v>7.3</v>
      </c>
      <c r="AA458">
        <v>199.19</v>
      </c>
      <c r="AB458">
        <v>0</v>
      </c>
      <c r="AC458">
        <v>0</v>
      </c>
      <c r="AD458">
        <v>0</v>
      </c>
      <c r="AE458">
        <v>32.6</v>
      </c>
      <c r="AF458">
        <v>0</v>
      </c>
      <c r="AG458">
        <v>0</v>
      </c>
      <c r="AH458">
        <v>0</v>
      </c>
      <c r="AI458">
        <v>6.11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1069</v>
      </c>
      <c r="AT458">
        <v>7.3</v>
      </c>
      <c r="AU458" t="s">
        <v>1069</v>
      </c>
      <c r="AV458">
        <v>0</v>
      </c>
      <c r="AW458">
        <v>2</v>
      </c>
      <c r="AX458">
        <v>27907334</v>
      </c>
      <c r="AY458">
        <v>1</v>
      </c>
      <c r="AZ458">
        <v>0</v>
      </c>
      <c r="BA458">
        <v>458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 ca="1">Y458*Source!I151</f>
        <v>1.095</v>
      </c>
      <c r="CY458">
        <f>AA458</f>
        <v>199.19</v>
      </c>
      <c r="CZ458">
        <f>AE458</f>
        <v>32.6</v>
      </c>
      <c r="DA458">
        <f>AI458</f>
        <v>6.11</v>
      </c>
      <c r="DB458">
        <f>ROUND(ROUND(AT458*CZ458,2),2)</f>
        <v>237.98</v>
      </c>
      <c r="DC458">
        <f>ROUND(ROUND(AT458*AG458,2),2)</f>
        <v>0</v>
      </c>
    </row>
    <row r="459" spans="1:107">
      <c r="A459">
        <f ca="1">ROW(Source!A153)</f>
        <v>153</v>
      </c>
      <c r="B459">
        <v>27906248</v>
      </c>
      <c r="C459">
        <v>27907337</v>
      </c>
      <c r="D459">
        <v>25428833</v>
      </c>
      <c r="E459">
        <v>1</v>
      </c>
      <c r="F459">
        <v>1</v>
      </c>
      <c r="G459">
        <v>1</v>
      </c>
      <c r="H459">
        <v>1</v>
      </c>
      <c r="I459" t="s">
        <v>661</v>
      </c>
      <c r="J459" t="s">
        <v>1069</v>
      </c>
      <c r="K459" t="s">
        <v>662</v>
      </c>
      <c r="L459">
        <v>1191</v>
      </c>
      <c r="N459">
        <v>1013</v>
      </c>
      <c r="O459" t="s">
        <v>600</v>
      </c>
      <c r="P459" t="s">
        <v>600</v>
      </c>
      <c r="Q459">
        <v>1</v>
      </c>
      <c r="W459">
        <v>0</v>
      </c>
      <c r="X459">
        <v>912892513</v>
      </c>
      <c r="Y459">
        <v>2.76</v>
      </c>
      <c r="AA459">
        <v>0</v>
      </c>
      <c r="AB459">
        <v>0</v>
      </c>
      <c r="AC459">
        <v>0</v>
      </c>
      <c r="AD459">
        <v>60.61</v>
      </c>
      <c r="AE459">
        <v>0</v>
      </c>
      <c r="AF459">
        <v>0</v>
      </c>
      <c r="AG459">
        <v>0</v>
      </c>
      <c r="AH459">
        <v>9.92</v>
      </c>
      <c r="AI459">
        <v>1</v>
      </c>
      <c r="AJ459">
        <v>1</v>
      </c>
      <c r="AK459">
        <v>1</v>
      </c>
      <c r="AL459">
        <v>6.11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1069</v>
      </c>
      <c r="AT459">
        <v>2.4</v>
      </c>
      <c r="AU459" t="s">
        <v>1084</v>
      </c>
      <c r="AV459">
        <v>1</v>
      </c>
      <c r="AW459">
        <v>2</v>
      </c>
      <c r="AX459">
        <v>27907347</v>
      </c>
      <c r="AY459">
        <v>1</v>
      </c>
      <c r="AZ459">
        <v>0</v>
      </c>
      <c r="BA459">
        <v>459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 ca="1">Y459*Source!I153</f>
        <v>42.421199999999992</v>
      </c>
      <c r="CY459">
        <f>AD459</f>
        <v>60.61</v>
      </c>
      <c r="CZ459">
        <f>AH459</f>
        <v>9.92</v>
      </c>
      <c r="DA459">
        <f>AL459</f>
        <v>6.11</v>
      </c>
      <c r="DB459">
        <f>ROUND((ROUND(AT459*CZ459,2)*1.15),2)</f>
        <v>27.38</v>
      </c>
      <c r="DC459">
        <f>ROUND((ROUND(AT459*AG459,2)*1.15),2)</f>
        <v>0</v>
      </c>
    </row>
    <row r="460" spans="1:107">
      <c r="A460">
        <f ca="1">ROW(Source!A153)</f>
        <v>153</v>
      </c>
      <c r="B460">
        <v>27906248</v>
      </c>
      <c r="C460">
        <v>27907337</v>
      </c>
      <c r="D460">
        <v>25412928</v>
      </c>
      <c r="E460">
        <v>1</v>
      </c>
      <c r="F460">
        <v>1</v>
      </c>
      <c r="G460">
        <v>1</v>
      </c>
      <c r="H460">
        <v>1</v>
      </c>
      <c r="I460" t="s">
        <v>601</v>
      </c>
      <c r="J460" t="s">
        <v>1069</v>
      </c>
      <c r="K460" t="s">
        <v>602</v>
      </c>
      <c r="L460">
        <v>1191</v>
      </c>
      <c r="N460">
        <v>1013</v>
      </c>
      <c r="O460" t="s">
        <v>600</v>
      </c>
      <c r="P460" t="s">
        <v>600</v>
      </c>
      <c r="Q460">
        <v>1</v>
      </c>
      <c r="W460">
        <v>0</v>
      </c>
      <c r="X460">
        <v>-1417349443</v>
      </c>
      <c r="Y460">
        <v>0.17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6.11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1069</v>
      </c>
      <c r="AT460">
        <v>0.17</v>
      </c>
      <c r="AU460" t="s">
        <v>1069</v>
      </c>
      <c r="AV460">
        <v>2</v>
      </c>
      <c r="AW460">
        <v>2</v>
      </c>
      <c r="AX460">
        <v>27907348</v>
      </c>
      <c r="AY460">
        <v>1</v>
      </c>
      <c r="AZ460">
        <v>2048</v>
      </c>
      <c r="BA460">
        <v>460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 ca="1">Y460*Source!I153</f>
        <v>2.6129000000000002</v>
      </c>
      <c r="CY460">
        <f>AD460</f>
        <v>0</v>
      </c>
      <c r="CZ460">
        <f>AH460</f>
        <v>0</v>
      </c>
      <c r="DA460">
        <f>AL460</f>
        <v>1</v>
      </c>
      <c r="DB460">
        <f>ROUND(ROUND(AT460*CZ460,2),2)</f>
        <v>0</v>
      </c>
      <c r="DC460">
        <f>ROUND(ROUND(AT460*AG460,2),2)</f>
        <v>0</v>
      </c>
    </row>
    <row r="461" spans="1:107">
      <c r="A461">
        <f ca="1">ROW(Source!A153)</f>
        <v>153</v>
      </c>
      <c r="B461">
        <v>27906248</v>
      </c>
      <c r="C461">
        <v>27907337</v>
      </c>
      <c r="D461">
        <v>25231607</v>
      </c>
      <c r="E461">
        <v>1</v>
      </c>
      <c r="F461">
        <v>1</v>
      </c>
      <c r="G461">
        <v>1</v>
      </c>
      <c r="H461">
        <v>2</v>
      </c>
      <c r="I461" t="s">
        <v>603</v>
      </c>
      <c r="J461" t="s">
        <v>604</v>
      </c>
      <c r="K461" t="s">
        <v>605</v>
      </c>
      <c r="L461">
        <v>1368</v>
      </c>
      <c r="N461">
        <v>1011</v>
      </c>
      <c r="O461" t="s">
        <v>606</v>
      </c>
      <c r="P461" t="s">
        <v>606</v>
      </c>
      <c r="Q461">
        <v>1</v>
      </c>
      <c r="W461">
        <v>0</v>
      </c>
      <c r="X461">
        <v>1372534845</v>
      </c>
      <c r="Y461">
        <v>0.21250000000000002</v>
      </c>
      <c r="AA461">
        <v>0</v>
      </c>
      <c r="AB461">
        <v>401.49</v>
      </c>
      <c r="AC461">
        <v>11.6</v>
      </c>
      <c r="AD461">
        <v>0</v>
      </c>
      <c r="AE461">
        <v>0</v>
      </c>
      <c r="AF461">
        <v>65.709999999999994</v>
      </c>
      <c r="AG461">
        <v>11.6</v>
      </c>
      <c r="AH461">
        <v>0</v>
      </c>
      <c r="AI461">
        <v>1</v>
      </c>
      <c r="AJ461">
        <v>6.11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1069</v>
      </c>
      <c r="AT461">
        <v>0.17</v>
      </c>
      <c r="AU461" t="s">
        <v>1083</v>
      </c>
      <c r="AV461">
        <v>0</v>
      </c>
      <c r="AW461">
        <v>2</v>
      </c>
      <c r="AX461">
        <v>27907349</v>
      </c>
      <c r="AY461">
        <v>1</v>
      </c>
      <c r="AZ461">
        <v>0</v>
      </c>
      <c r="BA461">
        <v>461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 ca="1">Y461*Source!I153</f>
        <v>3.2661250000000002</v>
      </c>
      <c r="CY461">
        <f>AB461</f>
        <v>401.49</v>
      </c>
      <c r="CZ461">
        <f>AF461</f>
        <v>65.709999999999994</v>
      </c>
      <c r="DA461">
        <f>AJ461</f>
        <v>6.11</v>
      </c>
      <c r="DB461">
        <f>ROUND((ROUND(AT461*CZ461,2)*1.25),2)</f>
        <v>13.96</v>
      </c>
      <c r="DC461">
        <f>ROUND((ROUND(AT461*AG461,2)*1.25),2)</f>
        <v>2.46</v>
      </c>
    </row>
    <row r="462" spans="1:107">
      <c r="A462">
        <f ca="1">ROW(Source!A153)</f>
        <v>153</v>
      </c>
      <c r="B462">
        <v>27906248</v>
      </c>
      <c r="C462">
        <v>27907337</v>
      </c>
      <c r="D462">
        <v>25231911</v>
      </c>
      <c r="E462">
        <v>1</v>
      </c>
      <c r="F462">
        <v>1</v>
      </c>
      <c r="G462">
        <v>1</v>
      </c>
      <c r="H462">
        <v>2</v>
      </c>
      <c r="I462" t="s">
        <v>663</v>
      </c>
      <c r="J462" t="s">
        <v>664</v>
      </c>
      <c r="K462" t="s">
        <v>665</v>
      </c>
      <c r="L462">
        <v>1368</v>
      </c>
      <c r="N462">
        <v>1011</v>
      </c>
      <c r="O462" t="s">
        <v>606</v>
      </c>
      <c r="P462" t="s">
        <v>606</v>
      </c>
      <c r="Q462">
        <v>1</v>
      </c>
      <c r="W462">
        <v>0</v>
      </c>
      <c r="X462">
        <v>-353815937</v>
      </c>
      <c r="Y462">
        <v>0.5</v>
      </c>
      <c r="AA462">
        <v>0</v>
      </c>
      <c r="AB462">
        <v>49.49</v>
      </c>
      <c r="AC462">
        <v>0</v>
      </c>
      <c r="AD462">
        <v>0</v>
      </c>
      <c r="AE462">
        <v>0</v>
      </c>
      <c r="AF462">
        <v>8.1</v>
      </c>
      <c r="AG462">
        <v>0</v>
      </c>
      <c r="AH462">
        <v>0</v>
      </c>
      <c r="AI462">
        <v>1</v>
      </c>
      <c r="AJ462">
        <v>6.11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1069</v>
      </c>
      <c r="AT462">
        <v>0.4</v>
      </c>
      <c r="AU462" t="s">
        <v>1083</v>
      </c>
      <c r="AV462">
        <v>0</v>
      </c>
      <c r="AW462">
        <v>2</v>
      </c>
      <c r="AX462">
        <v>27907350</v>
      </c>
      <c r="AY462">
        <v>1</v>
      </c>
      <c r="AZ462">
        <v>0</v>
      </c>
      <c r="BA462">
        <v>462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 ca="1">Y462*Source!I153</f>
        <v>7.6849999999999996</v>
      </c>
      <c r="CY462">
        <f>AB462</f>
        <v>49.49</v>
      </c>
      <c r="CZ462">
        <f>AF462</f>
        <v>8.1</v>
      </c>
      <c r="DA462">
        <f>AJ462</f>
        <v>6.11</v>
      </c>
      <c r="DB462">
        <f>ROUND((ROUND(AT462*CZ462,2)*1.25),2)</f>
        <v>4.05</v>
      </c>
      <c r="DC462">
        <f>ROUND((ROUND(AT462*AG462,2)*1.25),2)</f>
        <v>0</v>
      </c>
    </row>
    <row r="463" spans="1:107">
      <c r="A463">
        <f ca="1">ROW(Source!A153)</f>
        <v>153</v>
      </c>
      <c r="B463">
        <v>27906248</v>
      </c>
      <c r="C463">
        <v>27907337</v>
      </c>
      <c r="D463">
        <v>25151425</v>
      </c>
      <c r="E463">
        <v>1</v>
      </c>
      <c r="F463">
        <v>1</v>
      </c>
      <c r="G463">
        <v>1</v>
      </c>
      <c r="H463">
        <v>3</v>
      </c>
      <c r="I463" t="s">
        <v>666</v>
      </c>
      <c r="J463" t="s">
        <v>667</v>
      </c>
      <c r="K463" t="s">
        <v>668</v>
      </c>
      <c r="L463">
        <v>1348</v>
      </c>
      <c r="N463">
        <v>1009</v>
      </c>
      <c r="O463" t="s">
        <v>1094</v>
      </c>
      <c r="P463" t="s">
        <v>1094</v>
      </c>
      <c r="Q463">
        <v>1000</v>
      </c>
      <c r="W463">
        <v>0</v>
      </c>
      <c r="X463">
        <v>-714836380</v>
      </c>
      <c r="Y463">
        <v>1E-4</v>
      </c>
      <c r="AA463">
        <v>63024.71</v>
      </c>
      <c r="AB463">
        <v>0</v>
      </c>
      <c r="AC463">
        <v>0</v>
      </c>
      <c r="AD463">
        <v>0</v>
      </c>
      <c r="AE463">
        <v>10315.01</v>
      </c>
      <c r="AF463">
        <v>0</v>
      </c>
      <c r="AG463">
        <v>0</v>
      </c>
      <c r="AH463">
        <v>0</v>
      </c>
      <c r="AI463">
        <v>6.11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1069</v>
      </c>
      <c r="AT463">
        <v>1E-4</v>
      </c>
      <c r="AU463" t="s">
        <v>1069</v>
      </c>
      <c r="AV463">
        <v>0</v>
      </c>
      <c r="AW463">
        <v>2</v>
      </c>
      <c r="AX463">
        <v>27907352</v>
      </c>
      <c r="AY463">
        <v>1</v>
      </c>
      <c r="AZ463">
        <v>0</v>
      </c>
      <c r="BA463">
        <v>464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 ca="1">Y463*Source!I153</f>
        <v>1.537E-3</v>
      </c>
      <c r="CY463">
        <f>AA463</f>
        <v>63024.71</v>
      </c>
      <c r="CZ463">
        <f>AE463</f>
        <v>10315.01</v>
      </c>
      <c r="DA463">
        <f>AI463</f>
        <v>6.11</v>
      </c>
      <c r="DB463">
        <f>ROUND(ROUND(AT463*CZ463,2),2)</f>
        <v>1.03</v>
      </c>
      <c r="DC463">
        <f>ROUND(ROUND(AT463*AG463,2),2)</f>
        <v>0</v>
      </c>
    </row>
    <row r="464" spans="1:107">
      <c r="A464">
        <f ca="1">ROW(Source!A153)</f>
        <v>153</v>
      </c>
      <c r="B464">
        <v>27906248</v>
      </c>
      <c r="C464">
        <v>27907337</v>
      </c>
      <c r="D464">
        <v>25145062</v>
      </c>
      <c r="E464">
        <v>17</v>
      </c>
      <c r="F464">
        <v>1</v>
      </c>
      <c r="G464">
        <v>1</v>
      </c>
      <c r="H464">
        <v>3</v>
      </c>
      <c r="I464" t="s">
        <v>132</v>
      </c>
      <c r="J464" t="s">
        <v>1069</v>
      </c>
      <c r="K464" t="s">
        <v>133</v>
      </c>
      <c r="L464">
        <v>1327</v>
      </c>
      <c r="N464">
        <v>1005</v>
      </c>
      <c r="O464" t="s">
        <v>1131</v>
      </c>
      <c r="P464" t="s">
        <v>1131</v>
      </c>
      <c r="Q464">
        <v>1</v>
      </c>
      <c r="W464">
        <v>0</v>
      </c>
      <c r="X464">
        <v>-1261857363</v>
      </c>
      <c r="Y464">
        <v>1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6.11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1069</v>
      </c>
      <c r="AT464">
        <v>1</v>
      </c>
      <c r="AU464" t="s">
        <v>1069</v>
      </c>
      <c r="AV464">
        <v>0</v>
      </c>
      <c r="AW464">
        <v>2</v>
      </c>
      <c r="AX464">
        <v>27907353</v>
      </c>
      <c r="AY464">
        <v>1</v>
      </c>
      <c r="AZ464">
        <v>0</v>
      </c>
      <c r="BA464">
        <v>465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 ca="1">Y464*Source!I153</f>
        <v>15.37</v>
      </c>
      <c r="CY464">
        <f>AA464</f>
        <v>0</v>
      </c>
      <c r="CZ464">
        <f>AE464</f>
        <v>0</v>
      </c>
      <c r="DA464">
        <f>AI464</f>
        <v>6.11</v>
      </c>
      <c r="DB464">
        <f>ROUND(ROUND(AT464*CZ464,2),2)</f>
        <v>0</v>
      </c>
      <c r="DC464">
        <f>ROUND(ROUND(AT464*AG464,2),2)</f>
        <v>0</v>
      </c>
    </row>
    <row r="465" spans="1:107">
      <c r="A465">
        <f ca="1">ROW(Source!A153)</f>
        <v>153</v>
      </c>
      <c r="B465">
        <v>27906248</v>
      </c>
      <c r="C465">
        <v>27907337</v>
      </c>
      <c r="D465">
        <v>0</v>
      </c>
      <c r="E465">
        <v>0</v>
      </c>
      <c r="F465">
        <v>1</v>
      </c>
      <c r="G465">
        <v>1</v>
      </c>
      <c r="H465">
        <v>3</v>
      </c>
      <c r="I465" t="s">
        <v>1517</v>
      </c>
      <c r="J465" t="s">
        <v>131</v>
      </c>
      <c r="K465" t="s">
        <v>1518</v>
      </c>
      <c r="L465">
        <v>1354</v>
      </c>
      <c r="N465">
        <v>1010</v>
      </c>
      <c r="O465" t="s">
        <v>1519</v>
      </c>
      <c r="P465" t="s">
        <v>1519</v>
      </c>
      <c r="Q465">
        <v>1</v>
      </c>
      <c r="W465">
        <v>0</v>
      </c>
      <c r="X465">
        <v>2094509252</v>
      </c>
      <c r="Y465">
        <v>0.32530900000000001</v>
      </c>
      <c r="AA465">
        <v>22847.86</v>
      </c>
      <c r="AB465">
        <v>0</v>
      </c>
      <c r="AC465">
        <v>0</v>
      </c>
      <c r="AD465">
        <v>0</v>
      </c>
      <c r="AE465">
        <v>3739.42</v>
      </c>
      <c r="AF465">
        <v>0</v>
      </c>
      <c r="AG465">
        <v>0</v>
      </c>
      <c r="AH465">
        <v>0</v>
      </c>
      <c r="AI465">
        <v>6.11</v>
      </c>
      <c r="AJ465">
        <v>1</v>
      </c>
      <c r="AK465">
        <v>1</v>
      </c>
      <c r="AL465">
        <v>1</v>
      </c>
      <c r="AN465">
        <v>0</v>
      </c>
      <c r="AO465">
        <v>0</v>
      </c>
      <c r="AP465">
        <v>0</v>
      </c>
      <c r="AQ465">
        <v>0</v>
      </c>
      <c r="AR465">
        <v>0</v>
      </c>
      <c r="AS465" t="s">
        <v>1069</v>
      </c>
      <c r="AT465">
        <v>0.32530900000000001</v>
      </c>
      <c r="AU465" t="s">
        <v>1069</v>
      </c>
      <c r="AV465">
        <v>0</v>
      </c>
      <c r="AW465">
        <v>1</v>
      </c>
      <c r="AX465">
        <v>-1</v>
      </c>
      <c r="AY465">
        <v>0</v>
      </c>
      <c r="AZ465">
        <v>0</v>
      </c>
      <c r="BA465" t="s">
        <v>1069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 ca="1">Y465*Source!I153</f>
        <v>4.9999993299999996</v>
      </c>
      <c r="CY465">
        <f>AA465</f>
        <v>22847.86</v>
      </c>
      <c r="CZ465">
        <f>AE465</f>
        <v>3739.42</v>
      </c>
      <c r="DA465">
        <f>AI465</f>
        <v>6.11</v>
      </c>
      <c r="DB465">
        <f>ROUND(ROUND(AT465*CZ465,2),2)</f>
        <v>1216.47</v>
      </c>
      <c r="DC465">
        <f>ROUND(ROUND(AT465*AG465,2),2)</f>
        <v>0</v>
      </c>
    </row>
    <row r="466" spans="1:107">
      <c r="A466">
        <f ca="1">ROW(Source!A153)</f>
        <v>153</v>
      </c>
      <c r="B466">
        <v>27906248</v>
      </c>
      <c r="C466">
        <v>27907337</v>
      </c>
      <c r="D466">
        <v>25174666</v>
      </c>
      <c r="E466">
        <v>1</v>
      </c>
      <c r="F466">
        <v>1</v>
      </c>
      <c r="G466">
        <v>1</v>
      </c>
      <c r="H466">
        <v>3</v>
      </c>
      <c r="I466" t="s">
        <v>669</v>
      </c>
      <c r="J466" t="s">
        <v>670</v>
      </c>
      <c r="K466" t="s">
        <v>671</v>
      </c>
      <c r="L466">
        <v>1348</v>
      </c>
      <c r="N466">
        <v>1009</v>
      </c>
      <c r="O466" t="s">
        <v>1094</v>
      </c>
      <c r="P466" t="s">
        <v>1094</v>
      </c>
      <c r="Q466">
        <v>1000</v>
      </c>
      <c r="W466">
        <v>0</v>
      </c>
      <c r="X466">
        <v>-751617735</v>
      </c>
      <c r="Y466">
        <v>3.0000000000000001E-3</v>
      </c>
      <c r="AA466">
        <v>35462.44</v>
      </c>
      <c r="AB466">
        <v>0</v>
      </c>
      <c r="AC466">
        <v>0</v>
      </c>
      <c r="AD466">
        <v>0</v>
      </c>
      <c r="AE466">
        <v>5804</v>
      </c>
      <c r="AF466">
        <v>0</v>
      </c>
      <c r="AG466">
        <v>0</v>
      </c>
      <c r="AH466">
        <v>0</v>
      </c>
      <c r="AI466">
        <v>6.11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1069</v>
      </c>
      <c r="AT466">
        <v>3.0000000000000001E-3</v>
      </c>
      <c r="AU466" t="s">
        <v>1069</v>
      </c>
      <c r="AV466">
        <v>0</v>
      </c>
      <c r="AW466">
        <v>2</v>
      </c>
      <c r="AX466">
        <v>27907354</v>
      </c>
      <c r="AY466">
        <v>1</v>
      </c>
      <c r="AZ466">
        <v>0</v>
      </c>
      <c r="BA466">
        <v>466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 ca="1">Y466*Source!I153</f>
        <v>4.6109999999999998E-2</v>
      </c>
      <c r="CY466">
        <f>AA466</f>
        <v>35462.44</v>
      </c>
      <c r="CZ466">
        <f>AE466</f>
        <v>5804</v>
      </c>
      <c r="DA466">
        <f>AI466</f>
        <v>6.11</v>
      </c>
      <c r="DB466">
        <f>ROUND(ROUND(AT466*CZ466,2),2)</f>
        <v>17.41</v>
      </c>
      <c r="DC466">
        <f>ROUND(ROUND(AT466*AG466,2),2)</f>
        <v>0</v>
      </c>
    </row>
    <row r="467" spans="1:107">
      <c r="A467">
        <f ca="1">ROW(Source!A153)</f>
        <v>153</v>
      </c>
      <c r="B467">
        <v>27906248</v>
      </c>
      <c r="C467">
        <v>27907337</v>
      </c>
      <c r="D467">
        <v>25186953</v>
      </c>
      <c r="E467">
        <v>1</v>
      </c>
      <c r="F467">
        <v>1</v>
      </c>
      <c r="G467">
        <v>1</v>
      </c>
      <c r="H467">
        <v>3</v>
      </c>
      <c r="I467" t="s">
        <v>672</v>
      </c>
      <c r="J467" t="s">
        <v>673</v>
      </c>
      <c r="K467" t="s">
        <v>674</v>
      </c>
      <c r="L467">
        <v>1354</v>
      </c>
      <c r="N467">
        <v>1010</v>
      </c>
      <c r="O467" t="s">
        <v>1519</v>
      </c>
      <c r="P467" t="s">
        <v>1519</v>
      </c>
      <c r="Q467">
        <v>1</v>
      </c>
      <c r="W467">
        <v>0</v>
      </c>
      <c r="X467">
        <v>-1075270488</v>
      </c>
      <c r="Y467">
        <v>0.1</v>
      </c>
      <c r="AA467">
        <v>444.81</v>
      </c>
      <c r="AB467">
        <v>0</v>
      </c>
      <c r="AC467">
        <v>0</v>
      </c>
      <c r="AD467">
        <v>0</v>
      </c>
      <c r="AE467">
        <v>72.8</v>
      </c>
      <c r="AF467">
        <v>0</v>
      </c>
      <c r="AG467">
        <v>0</v>
      </c>
      <c r="AH467">
        <v>0</v>
      </c>
      <c r="AI467">
        <v>6.11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1069</v>
      </c>
      <c r="AT467">
        <v>0.1</v>
      </c>
      <c r="AU467" t="s">
        <v>1069</v>
      </c>
      <c r="AV467">
        <v>0</v>
      </c>
      <c r="AW467">
        <v>2</v>
      </c>
      <c r="AX467">
        <v>27907355</v>
      </c>
      <c r="AY467">
        <v>1</v>
      </c>
      <c r="AZ467">
        <v>0</v>
      </c>
      <c r="BA467">
        <v>467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 ca="1">Y467*Source!I153</f>
        <v>1.5369999999999999</v>
      </c>
      <c r="CY467">
        <f>AA467</f>
        <v>444.81</v>
      </c>
      <c r="CZ467">
        <f>AE467</f>
        <v>72.8</v>
      </c>
      <c r="DA467">
        <f>AI467</f>
        <v>6.11</v>
      </c>
      <c r="DB467">
        <f>ROUND(ROUND(AT467*CZ467,2),2)</f>
        <v>7.28</v>
      </c>
      <c r="DC467">
        <f>ROUND(ROUND(AT467*AG467,2),2)</f>
        <v>0</v>
      </c>
    </row>
    <row r="468" spans="1:107">
      <c r="A468">
        <f ca="1">ROW(Source!A156)</f>
        <v>156</v>
      </c>
      <c r="B468">
        <v>27906248</v>
      </c>
      <c r="C468">
        <v>27910833</v>
      </c>
      <c r="D468">
        <v>25423580</v>
      </c>
      <c r="E468">
        <v>1</v>
      </c>
      <c r="F468">
        <v>1</v>
      </c>
      <c r="G468">
        <v>1</v>
      </c>
      <c r="H468">
        <v>1</v>
      </c>
      <c r="I468" t="s">
        <v>54</v>
      </c>
      <c r="J468" t="s">
        <v>1069</v>
      </c>
      <c r="K468" t="s">
        <v>55</v>
      </c>
      <c r="L468">
        <v>1191</v>
      </c>
      <c r="N468">
        <v>1013</v>
      </c>
      <c r="O468" t="s">
        <v>600</v>
      </c>
      <c r="P468" t="s">
        <v>600</v>
      </c>
      <c r="Q468">
        <v>1</v>
      </c>
      <c r="W468">
        <v>0</v>
      </c>
      <c r="X468">
        <v>687044855</v>
      </c>
      <c r="Y468">
        <v>3.1969999999999996</v>
      </c>
      <c r="AA468">
        <v>0</v>
      </c>
      <c r="AB468">
        <v>0</v>
      </c>
      <c r="AC468">
        <v>0</v>
      </c>
      <c r="AD468">
        <v>61.47</v>
      </c>
      <c r="AE468">
        <v>0</v>
      </c>
      <c r="AF468">
        <v>0</v>
      </c>
      <c r="AG468">
        <v>0</v>
      </c>
      <c r="AH468">
        <v>10.06</v>
      </c>
      <c r="AI468">
        <v>1</v>
      </c>
      <c r="AJ468">
        <v>1</v>
      </c>
      <c r="AK468">
        <v>1</v>
      </c>
      <c r="AL468">
        <v>6.11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1069</v>
      </c>
      <c r="AT468">
        <v>2.78</v>
      </c>
      <c r="AU468" t="s">
        <v>1084</v>
      </c>
      <c r="AV468">
        <v>1</v>
      </c>
      <c r="AW468">
        <v>2</v>
      </c>
      <c r="AX468">
        <v>27910834</v>
      </c>
      <c r="AY468">
        <v>1</v>
      </c>
      <c r="AZ468">
        <v>0</v>
      </c>
      <c r="BA468">
        <v>468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 ca="1">Y468*Source!I156</f>
        <v>49.137889999999992</v>
      </c>
      <c r="CY468">
        <f>AD468</f>
        <v>61.47</v>
      </c>
      <c r="CZ468">
        <f>AH468</f>
        <v>10.06</v>
      </c>
      <c r="DA468">
        <f>AL468</f>
        <v>6.11</v>
      </c>
      <c r="DB468">
        <f>ROUND((ROUND(AT468*CZ468,2)*1.15),2)</f>
        <v>32.17</v>
      </c>
      <c r="DC468">
        <f>ROUND((ROUND(AT468*AG468,2)*1.15),2)</f>
        <v>0</v>
      </c>
    </row>
    <row r="469" spans="1:107">
      <c r="A469">
        <f ca="1">ROW(Source!A156)</f>
        <v>156</v>
      </c>
      <c r="B469">
        <v>27906248</v>
      </c>
      <c r="C469">
        <v>27910833</v>
      </c>
      <c r="D469">
        <v>25412928</v>
      </c>
      <c r="E469">
        <v>1</v>
      </c>
      <c r="F469">
        <v>1</v>
      </c>
      <c r="G469">
        <v>1</v>
      </c>
      <c r="H469">
        <v>1</v>
      </c>
      <c r="I469" t="s">
        <v>601</v>
      </c>
      <c r="J469" t="s">
        <v>1069</v>
      </c>
      <c r="K469" t="s">
        <v>602</v>
      </c>
      <c r="L469">
        <v>1191</v>
      </c>
      <c r="N469">
        <v>1013</v>
      </c>
      <c r="O469" t="s">
        <v>600</v>
      </c>
      <c r="P469" t="s">
        <v>600</v>
      </c>
      <c r="Q469">
        <v>1</v>
      </c>
      <c r="W469">
        <v>0</v>
      </c>
      <c r="X469">
        <v>-1417349443</v>
      </c>
      <c r="Y469">
        <v>0.02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6.11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1069</v>
      </c>
      <c r="AT469">
        <v>0.02</v>
      </c>
      <c r="AU469" t="s">
        <v>1069</v>
      </c>
      <c r="AV469">
        <v>2</v>
      </c>
      <c r="AW469">
        <v>2</v>
      </c>
      <c r="AX469">
        <v>27910835</v>
      </c>
      <c r="AY469">
        <v>1</v>
      </c>
      <c r="AZ469">
        <v>2048</v>
      </c>
      <c r="BA469">
        <v>469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 ca="1">Y469*Source!I156</f>
        <v>0.30740000000000001</v>
      </c>
      <c r="CY469">
        <f>AD469</f>
        <v>0</v>
      </c>
      <c r="CZ469">
        <f>AH469</f>
        <v>0</v>
      </c>
      <c r="DA469">
        <f>AL469</f>
        <v>1</v>
      </c>
      <c r="DB469">
        <f>ROUND(ROUND(AT469*CZ469,2),2)</f>
        <v>0</v>
      </c>
      <c r="DC469">
        <f>ROUND(ROUND(AT469*AG469,2),2)</f>
        <v>0</v>
      </c>
    </row>
    <row r="470" spans="1:107">
      <c r="A470">
        <f ca="1">ROW(Source!A156)</f>
        <v>156</v>
      </c>
      <c r="B470">
        <v>27906248</v>
      </c>
      <c r="C470">
        <v>27910833</v>
      </c>
      <c r="D470">
        <v>25231607</v>
      </c>
      <c r="E470">
        <v>1</v>
      </c>
      <c r="F470">
        <v>1</v>
      </c>
      <c r="G470">
        <v>1</v>
      </c>
      <c r="H470">
        <v>2</v>
      </c>
      <c r="I470" t="s">
        <v>603</v>
      </c>
      <c r="J470" t="s">
        <v>604</v>
      </c>
      <c r="K470" t="s">
        <v>605</v>
      </c>
      <c r="L470">
        <v>1368</v>
      </c>
      <c r="N470">
        <v>1011</v>
      </c>
      <c r="O470" t="s">
        <v>606</v>
      </c>
      <c r="P470" t="s">
        <v>606</v>
      </c>
      <c r="Q470">
        <v>1</v>
      </c>
      <c r="W470">
        <v>0</v>
      </c>
      <c r="X470">
        <v>1372534845</v>
      </c>
      <c r="Y470">
        <v>2.5000000000000001E-2</v>
      </c>
      <c r="AA470">
        <v>0</v>
      </c>
      <c r="AB470">
        <v>401.49</v>
      </c>
      <c r="AC470">
        <v>11.6</v>
      </c>
      <c r="AD470">
        <v>0</v>
      </c>
      <c r="AE470">
        <v>0</v>
      </c>
      <c r="AF470">
        <v>65.709999999999994</v>
      </c>
      <c r="AG470">
        <v>11.6</v>
      </c>
      <c r="AH470">
        <v>0</v>
      </c>
      <c r="AI470">
        <v>1</v>
      </c>
      <c r="AJ470">
        <v>6.11</v>
      </c>
      <c r="AK470">
        <v>1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1069</v>
      </c>
      <c r="AT470">
        <v>0.02</v>
      </c>
      <c r="AU470" t="s">
        <v>1083</v>
      </c>
      <c r="AV470">
        <v>0</v>
      </c>
      <c r="AW470">
        <v>2</v>
      </c>
      <c r="AX470">
        <v>27910836</v>
      </c>
      <c r="AY470">
        <v>1</v>
      </c>
      <c r="AZ470">
        <v>0</v>
      </c>
      <c r="BA470">
        <v>470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 ca="1">Y470*Source!I156</f>
        <v>0.38424999999999998</v>
      </c>
      <c r="CY470">
        <f>AB470</f>
        <v>401.49</v>
      </c>
      <c r="CZ470">
        <f>AF470</f>
        <v>65.709999999999994</v>
      </c>
      <c r="DA470">
        <f>AJ470</f>
        <v>6.11</v>
      </c>
      <c r="DB470">
        <f>ROUND((ROUND(AT470*CZ470,2)*1.25),2)</f>
        <v>1.64</v>
      </c>
      <c r="DC470">
        <f>ROUND((ROUND(AT470*AG470,2)*1.25),2)</f>
        <v>0.28999999999999998</v>
      </c>
    </row>
    <row r="471" spans="1:107">
      <c r="A471">
        <f ca="1">ROW(Source!A156)</f>
        <v>156</v>
      </c>
      <c r="B471">
        <v>27906248</v>
      </c>
      <c r="C471">
        <v>27910833</v>
      </c>
      <c r="D471">
        <v>25231911</v>
      </c>
      <c r="E471">
        <v>1</v>
      </c>
      <c r="F471">
        <v>1</v>
      </c>
      <c r="G471">
        <v>1</v>
      </c>
      <c r="H471">
        <v>2</v>
      </c>
      <c r="I471" t="s">
        <v>663</v>
      </c>
      <c r="J471" t="s">
        <v>664</v>
      </c>
      <c r="K471" t="s">
        <v>665</v>
      </c>
      <c r="L471">
        <v>1368</v>
      </c>
      <c r="N471">
        <v>1011</v>
      </c>
      <c r="O471" t="s">
        <v>606</v>
      </c>
      <c r="P471" t="s">
        <v>606</v>
      </c>
      <c r="Q471">
        <v>1</v>
      </c>
      <c r="W471">
        <v>0</v>
      </c>
      <c r="X471">
        <v>-353815937</v>
      </c>
      <c r="Y471">
        <v>0.91249999999999998</v>
      </c>
      <c r="AA471">
        <v>0</v>
      </c>
      <c r="AB471">
        <v>49.49</v>
      </c>
      <c r="AC471">
        <v>0</v>
      </c>
      <c r="AD471">
        <v>0</v>
      </c>
      <c r="AE471">
        <v>0</v>
      </c>
      <c r="AF471">
        <v>8.1</v>
      </c>
      <c r="AG471">
        <v>0</v>
      </c>
      <c r="AH471">
        <v>0</v>
      </c>
      <c r="AI471">
        <v>1</v>
      </c>
      <c r="AJ471">
        <v>6.11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1069</v>
      </c>
      <c r="AT471">
        <v>0.73</v>
      </c>
      <c r="AU471" t="s">
        <v>1083</v>
      </c>
      <c r="AV471">
        <v>0</v>
      </c>
      <c r="AW471">
        <v>2</v>
      </c>
      <c r="AX471">
        <v>27910837</v>
      </c>
      <c r="AY471">
        <v>1</v>
      </c>
      <c r="AZ471">
        <v>0</v>
      </c>
      <c r="BA471">
        <v>471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 ca="1">Y471*Source!I156</f>
        <v>14.025124999999999</v>
      </c>
      <c r="CY471">
        <f>AB471</f>
        <v>49.49</v>
      </c>
      <c r="CZ471">
        <f>AF471</f>
        <v>8.1</v>
      </c>
      <c r="DA471">
        <f>AJ471</f>
        <v>6.11</v>
      </c>
      <c r="DB471">
        <f>ROUND((ROUND(AT471*CZ471,2)*1.25),2)</f>
        <v>7.39</v>
      </c>
      <c r="DC471">
        <f>ROUND((ROUND(AT471*AG471,2)*1.25),2)</f>
        <v>0</v>
      </c>
    </row>
    <row r="472" spans="1:107">
      <c r="A472">
        <f ca="1">ROW(Source!A156)</f>
        <v>156</v>
      </c>
      <c r="B472">
        <v>27906248</v>
      </c>
      <c r="C472">
        <v>27910833</v>
      </c>
      <c r="D472">
        <v>25149982</v>
      </c>
      <c r="E472">
        <v>1</v>
      </c>
      <c r="F472">
        <v>1</v>
      </c>
      <c r="G472">
        <v>1</v>
      </c>
      <c r="H472">
        <v>3</v>
      </c>
      <c r="I472" t="s">
        <v>151</v>
      </c>
      <c r="J472" t="s">
        <v>153</v>
      </c>
      <c r="K472" t="s">
        <v>152</v>
      </c>
      <c r="L472">
        <v>1354</v>
      </c>
      <c r="N472">
        <v>1010</v>
      </c>
      <c r="O472" t="s">
        <v>1519</v>
      </c>
      <c r="P472" t="s">
        <v>1519</v>
      </c>
      <c r="Q472">
        <v>1</v>
      </c>
      <c r="W472">
        <v>0</v>
      </c>
      <c r="X472">
        <v>-1609859063</v>
      </c>
      <c r="Y472">
        <v>0.32530900000000001</v>
      </c>
      <c r="AA472">
        <v>2268.0300000000002</v>
      </c>
      <c r="AB472">
        <v>0</v>
      </c>
      <c r="AC472">
        <v>0</v>
      </c>
      <c r="AD472">
        <v>0</v>
      </c>
      <c r="AE472">
        <v>371.2</v>
      </c>
      <c r="AF472">
        <v>0</v>
      </c>
      <c r="AG472">
        <v>0</v>
      </c>
      <c r="AH472">
        <v>0</v>
      </c>
      <c r="AI472">
        <v>6.11</v>
      </c>
      <c r="AJ472">
        <v>1</v>
      </c>
      <c r="AK472">
        <v>1</v>
      </c>
      <c r="AL472">
        <v>1</v>
      </c>
      <c r="AN472">
        <v>0</v>
      </c>
      <c r="AO472">
        <v>0</v>
      </c>
      <c r="AP472">
        <v>0</v>
      </c>
      <c r="AQ472">
        <v>0</v>
      </c>
      <c r="AR472">
        <v>0</v>
      </c>
      <c r="AS472" t="s">
        <v>1069</v>
      </c>
      <c r="AT472">
        <v>0.32530900000000001</v>
      </c>
      <c r="AU472" t="s">
        <v>1069</v>
      </c>
      <c r="AV472">
        <v>0</v>
      </c>
      <c r="AW472">
        <v>1</v>
      </c>
      <c r="AX472">
        <v>-1</v>
      </c>
      <c r="AY472">
        <v>0</v>
      </c>
      <c r="AZ472">
        <v>0</v>
      </c>
      <c r="BA472" t="s">
        <v>1069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 ca="1">Y472*Source!I156</f>
        <v>4.9999993299999996</v>
      </c>
      <c r="CY472">
        <f t="shared" ref="CY472:CY478" si="58">AA472</f>
        <v>2268.0300000000002</v>
      </c>
      <c r="CZ472">
        <f t="shared" ref="CZ472:CZ478" si="59">AE472</f>
        <v>371.2</v>
      </c>
      <c r="DA472">
        <f t="shared" ref="DA472:DA478" si="60">AI472</f>
        <v>6.11</v>
      </c>
      <c r="DB472">
        <f t="shared" ref="DB472:DB478" si="61">ROUND(ROUND(AT472*CZ472,2),2)</f>
        <v>120.75</v>
      </c>
      <c r="DC472">
        <f t="shared" ref="DC472:DC478" si="62">ROUND(ROUND(AT472*AG472,2),2)</f>
        <v>0</v>
      </c>
    </row>
    <row r="473" spans="1:107">
      <c r="A473">
        <f ca="1">ROW(Source!A156)</f>
        <v>156</v>
      </c>
      <c r="B473">
        <v>27906248</v>
      </c>
      <c r="C473">
        <v>27910833</v>
      </c>
      <c r="D473">
        <v>25151425</v>
      </c>
      <c r="E473">
        <v>1</v>
      </c>
      <c r="F473">
        <v>1</v>
      </c>
      <c r="G473">
        <v>1</v>
      </c>
      <c r="H473">
        <v>3</v>
      </c>
      <c r="I473" t="s">
        <v>666</v>
      </c>
      <c r="J473" t="s">
        <v>667</v>
      </c>
      <c r="K473" t="s">
        <v>668</v>
      </c>
      <c r="L473">
        <v>1348</v>
      </c>
      <c r="N473">
        <v>1009</v>
      </c>
      <c r="O473" t="s">
        <v>1094</v>
      </c>
      <c r="P473" t="s">
        <v>1094</v>
      </c>
      <c r="Q473">
        <v>1000</v>
      </c>
      <c r="W473">
        <v>0</v>
      </c>
      <c r="X473">
        <v>-714836380</v>
      </c>
      <c r="Y473">
        <v>8.0000000000000007E-5</v>
      </c>
      <c r="AA473">
        <v>63024.71</v>
      </c>
      <c r="AB473">
        <v>0</v>
      </c>
      <c r="AC473">
        <v>0</v>
      </c>
      <c r="AD473">
        <v>0</v>
      </c>
      <c r="AE473">
        <v>10315.01</v>
      </c>
      <c r="AF473">
        <v>0</v>
      </c>
      <c r="AG473">
        <v>0</v>
      </c>
      <c r="AH473">
        <v>0</v>
      </c>
      <c r="AI473">
        <v>6.11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1069</v>
      </c>
      <c r="AT473">
        <v>8.0000000000000007E-5</v>
      </c>
      <c r="AU473" t="s">
        <v>1069</v>
      </c>
      <c r="AV473">
        <v>0</v>
      </c>
      <c r="AW473">
        <v>2</v>
      </c>
      <c r="AX473">
        <v>27910838</v>
      </c>
      <c r="AY473">
        <v>1</v>
      </c>
      <c r="AZ473">
        <v>0</v>
      </c>
      <c r="BA473">
        <v>472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 ca="1">Y473*Source!I156</f>
        <v>1.2296E-3</v>
      </c>
      <c r="CY473">
        <f t="shared" si="58"/>
        <v>63024.71</v>
      </c>
      <c r="CZ473">
        <f t="shared" si="59"/>
        <v>10315.01</v>
      </c>
      <c r="DA473">
        <f t="shared" si="60"/>
        <v>6.11</v>
      </c>
      <c r="DB473">
        <f t="shared" si="61"/>
        <v>0.83</v>
      </c>
      <c r="DC473">
        <f t="shared" si="62"/>
        <v>0</v>
      </c>
    </row>
    <row r="474" spans="1:107">
      <c r="A474">
        <f ca="1">ROW(Source!A156)</f>
        <v>156</v>
      </c>
      <c r="B474">
        <v>27906248</v>
      </c>
      <c r="C474">
        <v>27910833</v>
      </c>
      <c r="D474">
        <v>25152569</v>
      </c>
      <c r="E474">
        <v>1</v>
      </c>
      <c r="F474">
        <v>1</v>
      </c>
      <c r="G474">
        <v>1</v>
      </c>
      <c r="H474">
        <v>3</v>
      </c>
      <c r="I474" t="s">
        <v>59</v>
      </c>
      <c r="J474" t="s">
        <v>60</v>
      </c>
      <c r="K474" t="s">
        <v>61</v>
      </c>
      <c r="L474">
        <v>1348</v>
      </c>
      <c r="N474">
        <v>1009</v>
      </c>
      <c r="O474" t="s">
        <v>1094</v>
      </c>
      <c r="P474" t="s">
        <v>1094</v>
      </c>
      <c r="Q474">
        <v>1000</v>
      </c>
      <c r="W474">
        <v>0</v>
      </c>
      <c r="X474">
        <v>960438781</v>
      </c>
      <c r="Y474">
        <v>3.0000000000000001E-3</v>
      </c>
      <c r="AA474">
        <v>61515.48</v>
      </c>
      <c r="AB474">
        <v>0</v>
      </c>
      <c r="AC474">
        <v>0</v>
      </c>
      <c r="AD474">
        <v>0</v>
      </c>
      <c r="AE474">
        <v>10068</v>
      </c>
      <c r="AF474">
        <v>0</v>
      </c>
      <c r="AG474">
        <v>0</v>
      </c>
      <c r="AH474">
        <v>0</v>
      </c>
      <c r="AI474">
        <v>6.11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1069</v>
      </c>
      <c r="AT474">
        <v>3.0000000000000001E-3</v>
      </c>
      <c r="AU474" t="s">
        <v>1069</v>
      </c>
      <c r="AV474">
        <v>0</v>
      </c>
      <c r="AW474">
        <v>2</v>
      </c>
      <c r="AX474">
        <v>27910839</v>
      </c>
      <c r="AY474">
        <v>1</v>
      </c>
      <c r="AZ474">
        <v>0</v>
      </c>
      <c r="BA474">
        <v>473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 ca="1">Y474*Source!I156</f>
        <v>4.6109999999999998E-2</v>
      </c>
      <c r="CY474">
        <f t="shared" si="58"/>
        <v>61515.48</v>
      </c>
      <c r="CZ474">
        <f t="shared" si="59"/>
        <v>10068</v>
      </c>
      <c r="DA474">
        <f t="shared" si="60"/>
        <v>6.11</v>
      </c>
      <c r="DB474">
        <f t="shared" si="61"/>
        <v>30.2</v>
      </c>
      <c r="DC474">
        <f t="shared" si="62"/>
        <v>0</v>
      </c>
    </row>
    <row r="475" spans="1:107">
      <c r="A475">
        <f ca="1">ROW(Source!A156)</f>
        <v>156</v>
      </c>
      <c r="B475">
        <v>27906248</v>
      </c>
      <c r="C475">
        <v>27910833</v>
      </c>
      <c r="D475">
        <v>25169963</v>
      </c>
      <c r="E475">
        <v>1</v>
      </c>
      <c r="F475">
        <v>1</v>
      </c>
      <c r="G475">
        <v>1</v>
      </c>
      <c r="H475">
        <v>3</v>
      </c>
      <c r="I475" t="s">
        <v>139</v>
      </c>
      <c r="J475" t="s">
        <v>141</v>
      </c>
      <c r="K475" t="s">
        <v>140</v>
      </c>
      <c r="L475">
        <v>1354</v>
      </c>
      <c r="N475">
        <v>1010</v>
      </c>
      <c r="O475" t="s">
        <v>1519</v>
      </c>
      <c r="P475" t="s">
        <v>1519</v>
      </c>
      <c r="Q475">
        <v>1</v>
      </c>
      <c r="W475">
        <v>0</v>
      </c>
      <c r="X475">
        <v>1040353602</v>
      </c>
      <c r="Y475">
        <v>0.13012399999999999</v>
      </c>
      <c r="AA475">
        <v>27080.01</v>
      </c>
      <c r="AB475">
        <v>0</v>
      </c>
      <c r="AC475">
        <v>0</v>
      </c>
      <c r="AD475">
        <v>0</v>
      </c>
      <c r="AE475">
        <v>4432.08</v>
      </c>
      <c r="AF475">
        <v>0</v>
      </c>
      <c r="AG475">
        <v>0</v>
      </c>
      <c r="AH475">
        <v>0</v>
      </c>
      <c r="AI475">
        <v>6.11</v>
      </c>
      <c r="AJ475">
        <v>1</v>
      </c>
      <c r="AK475">
        <v>1</v>
      </c>
      <c r="AL475">
        <v>1</v>
      </c>
      <c r="AN475">
        <v>0</v>
      </c>
      <c r="AO475">
        <v>0</v>
      </c>
      <c r="AP475">
        <v>0</v>
      </c>
      <c r="AQ475">
        <v>0</v>
      </c>
      <c r="AR475">
        <v>0</v>
      </c>
      <c r="AS475" t="s">
        <v>1069</v>
      </c>
      <c r="AT475">
        <v>0.13012399999999999</v>
      </c>
      <c r="AU475" t="s">
        <v>1069</v>
      </c>
      <c r="AV475">
        <v>0</v>
      </c>
      <c r="AW475">
        <v>1</v>
      </c>
      <c r="AX475">
        <v>-1</v>
      </c>
      <c r="AY475">
        <v>0</v>
      </c>
      <c r="AZ475">
        <v>0</v>
      </c>
      <c r="BA475" t="s">
        <v>1069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 ca="1">Y475*Source!I156</f>
        <v>2.0000058799999998</v>
      </c>
      <c r="CY475">
        <f t="shared" si="58"/>
        <v>27080.01</v>
      </c>
      <c r="CZ475">
        <f t="shared" si="59"/>
        <v>4432.08</v>
      </c>
      <c r="DA475">
        <f t="shared" si="60"/>
        <v>6.11</v>
      </c>
      <c r="DB475">
        <f t="shared" si="61"/>
        <v>576.72</v>
      </c>
      <c r="DC475">
        <f t="shared" si="62"/>
        <v>0</v>
      </c>
    </row>
    <row r="476" spans="1:107">
      <c r="A476">
        <f ca="1">ROW(Source!A156)</f>
        <v>156</v>
      </c>
      <c r="B476">
        <v>27906248</v>
      </c>
      <c r="C476">
        <v>27910833</v>
      </c>
      <c r="D476">
        <v>25169966</v>
      </c>
      <c r="E476">
        <v>1</v>
      </c>
      <c r="F476">
        <v>1</v>
      </c>
      <c r="G476">
        <v>1</v>
      </c>
      <c r="H476">
        <v>3</v>
      </c>
      <c r="I476" t="s">
        <v>143</v>
      </c>
      <c r="J476" t="s">
        <v>145</v>
      </c>
      <c r="K476" t="s">
        <v>144</v>
      </c>
      <c r="L476">
        <v>1354</v>
      </c>
      <c r="N476">
        <v>1010</v>
      </c>
      <c r="O476" t="s">
        <v>1519</v>
      </c>
      <c r="P476" t="s">
        <v>1519</v>
      </c>
      <c r="Q476">
        <v>1</v>
      </c>
      <c r="W476">
        <v>0</v>
      </c>
      <c r="X476">
        <v>1925021115</v>
      </c>
      <c r="Y476">
        <v>6.5061999999999995E-2</v>
      </c>
      <c r="AA476">
        <v>33306.89</v>
      </c>
      <c r="AB476">
        <v>0</v>
      </c>
      <c r="AC476">
        <v>0</v>
      </c>
      <c r="AD476">
        <v>0</v>
      </c>
      <c r="AE476">
        <v>5451.21</v>
      </c>
      <c r="AF476">
        <v>0</v>
      </c>
      <c r="AG476">
        <v>0</v>
      </c>
      <c r="AH476">
        <v>0</v>
      </c>
      <c r="AI476">
        <v>6.11</v>
      </c>
      <c r="AJ476">
        <v>1</v>
      </c>
      <c r="AK476">
        <v>1</v>
      </c>
      <c r="AL476">
        <v>1</v>
      </c>
      <c r="AN476">
        <v>0</v>
      </c>
      <c r="AO476">
        <v>0</v>
      </c>
      <c r="AP476">
        <v>0</v>
      </c>
      <c r="AQ476">
        <v>0</v>
      </c>
      <c r="AR476">
        <v>0</v>
      </c>
      <c r="AS476" t="s">
        <v>1069</v>
      </c>
      <c r="AT476">
        <v>6.5061999999999995E-2</v>
      </c>
      <c r="AU476" t="s">
        <v>1069</v>
      </c>
      <c r="AV476">
        <v>0</v>
      </c>
      <c r="AW476">
        <v>1</v>
      </c>
      <c r="AX476">
        <v>-1</v>
      </c>
      <c r="AY476">
        <v>0</v>
      </c>
      <c r="AZ476">
        <v>0</v>
      </c>
      <c r="BA476" t="s">
        <v>1069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 ca="1">Y476*Source!I156</f>
        <v>1.0000029399999999</v>
      </c>
      <c r="CY476">
        <f t="shared" si="58"/>
        <v>33306.89</v>
      </c>
      <c r="CZ476">
        <f t="shared" si="59"/>
        <v>5451.21</v>
      </c>
      <c r="DA476">
        <f t="shared" si="60"/>
        <v>6.11</v>
      </c>
      <c r="DB476">
        <f t="shared" si="61"/>
        <v>354.67</v>
      </c>
      <c r="DC476">
        <f t="shared" si="62"/>
        <v>0</v>
      </c>
    </row>
    <row r="477" spans="1:107">
      <c r="A477">
        <f ca="1">ROW(Source!A156)</f>
        <v>156</v>
      </c>
      <c r="B477">
        <v>27906248</v>
      </c>
      <c r="C477">
        <v>27910833</v>
      </c>
      <c r="D477">
        <v>25169967</v>
      </c>
      <c r="E477">
        <v>1</v>
      </c>
      <c r="F477">
        <v>1</v>
      </c>
      <c r="G477">
        <v>1</v>
      </c>
      <c r="H477">
        <v>3</v>
      </c>
      <c r="I477" t="s">
        <v>147</v>
      </c>
      <c r="J477" t="s">
        <v>149</v>
      </c>
      <c r="K477" t="s">
        <v>148</v>
      </c>
      <c r="L477">
        <v>1354</v>
      </c>
      <c r="N477">
        <v>1010</v>
      </c>
      <c r="O477" t="s">
        <v>1519</v>
      </c>
      <c r="P477" t="s">
        <v>1519</v>
      </c>
      <c r="Q477">
        <v>1</v>
      </c>
      <c r="W477">
        <v>0</v>
      </c>
      <c r="X477">
        <v>715622479</v>
      </c>
      <c r="Y477">
        <v>0.13012399999999999</v>
      </c>
      <c r="AA477">
        <v>36382.120000000003</v>
      </c>
      <c r="AB477">
        <v>0</v>
      </c>
      <c r="AC477">
        <v>0</v>
      </c>
      <c r="AD477">
        <v>0</v>
      </c>
      <c r="AE477">
        <v>5954.52</v>
      </c>
      <c r="AF477">
        <v>0</v>
      </c>
      <c r="AG477">
        <v>0</v>
      </c>
      <c r="AH477">
        <v>0</v>
      </c>
      <c r="AI477">
        <v>6.11</v>
      </c>
      <c r="AJ477">
        <v>1</v>
      </c>
      <c r="AK477">
        <v>1</v>
      </c>
      <c r="AL477">
        <v>1</v>
      </c>
      <c r="AN477">
        <v>0</v>
      </c>
      <c r="AO477">
        <v>0</v>
      </c>
      <c r="AP477">
        <v>0</v>
      </c>
      <c r="AQ477">
        <v>0</v>
      </c>
      <c r="AR477">
        <v>0</v>
      </c>
      <c r="AS477" t="s">
        <v>1069</v>
      </c>
      <c r="AT477">
        <v>0.13012399999999999</v>
      </c>
      <c r="AU477" t="s">
        <v>1069</v>
      </c>
      <c r="AV477">
        <v>0</v>
      </c>
      <c r="AW477">
        <v>1</v>
      </c>
      <c r="AX477">
        <v>-1</v>
      </c>
      <c r="AY477">
        <v>0</v>
      </c>
      <c r="AZ477">
        <v>0</v>
      </c>
      <c r="BA477" t="s">
        <v>1069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 ca="1">Y477*Source!I156</f>
        <v>2.0000058799999998</v>
      </c>
      <c r="CY477">
        <f t="shared" si="58"/>
        <v>36382.120000000003</v>
      </c>
      <c r="CZ477">
        <f t="shared" si="59"/>
        <v>5954.52</v>
      </c>
      <c r="DA477">
        <f t="shared" si="60"/>
        <v>6.11</v>
      </c>
      <c r="DB477">
        <f t="shared" si="61"/>
        <v>774.83</v>
      </c>
      <c r="DC477">
        <f t="shared" si="62"/>
        <v>0</v>
      </c>
    </row>
    <row r="478" spans="1:107">
      <c r="A478">
        <f ca="1">ROW(Source!A156)</f>
        <v>156</v>
      </c>
      <c r="B478">
        <v>27906248</v>
      </c>
      <c r="C478">
        <v>27910833</v>
      </c>
      <c r="D478">
        <v>25186957</v>
      </c>
      <c r="E478">
        <v>1</v>
      </c>
      <c r="F478">
        <v>1</v>
      </c>
      <c r="G478">
        <v>1</v>
      </c>
      <c r="H478">
        <v>3</v>
      </c>
      <c r="I478" t="s">
        <v>62</v>
      </c>
      <c r="J478" t="s">
        <v>63</v>
      </c>
      <c r="K478" t="s">
        <v>64</v>
      </c>
      <c r="L478">
        <v>1354</v>
      </c>
      <c r="N478">
        <v>1010</v>
      </c>
      <c r="O478" t="s">
        <v>1519</v>
      </c>
      <c r="P478" t="s">
        <v>1519</v>
      </c>
      <c r="Q478">
        <v>1</v>
      </c>
      <c r="W478">
        <v>0</v>
      </c>
      <c r="X478">
        <v>-1153960265</v>
      </c>
      <c r="Y478">
        <v>0.19</v>
      </c>
      <c r="AA478">
        <v>672.77</v>
      </c>
      <c r="AB478">
        <v>0</v>
      </c>
      <c r="AC478">
        <v>0</v>
      </c>
      <c r="AD478">
        <v>0</v>
      </c>
      <c r="AE478">
        <v>110.11</v>
      </c>
      <c r="AF478">
        <v>0</v>
      </c>
      <c r="AG478">
        <v>0</v>
      </c>
      <c r="AH478">
        <v>0</v>
      </c>
      <c r="AI478">
        <v>6.11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1069</v>
      </c>
      <c r="AT478">
        <v>0.19</v>
      </c>
      <c r="AU478" t="s">
        <v>1069</v>
      </c>
      <c r="AV478">
        <v>0</v>
      </c>
      <c r="AW478">
        <v>2</v>
      </c>
      <c r="AX478">
        <v>27910841</v>
      </c>
      <c r="AY478">
        <v>1</v>
      </c>
      <c r="AZ478">
        <v>0</v>
      </c>
      <c r="BA478">
        <v>475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 ca="1">Y478*Source!I156</f>
        <v>2.9202999999999997</v>
      </c>
      <c r="CY478">
        <f t="shared" si="58"/>
        <v>672.77</v>
      </c>
      <c r="CZ478">
        <f t="shared" si="59"/>
        <v>110.11</v>
      </c>
      <c r="DA478">
        <f t="shared" si="60"/>
        <v>6.11</v>
      </c>
      <c r="DB478">
        <f t="shared" si="61"/>
        <v>20.92</v>
      </c>
      <c r="DC478">
        <f t="shared" si="62"/>
        <v>0</v>
      </c>
    </row>
    <row r="479" spans="1:107">
      <c r="A479">
        <f ca="1">ROW(Source!A161)</f>
        <v>161</v>
      </c>
      <c r="B479">
        <v>27906248</v>
      </c>
      <c r="C479">
        <v>27907359</v>
      </c>
      <c r="D479">
        <v>25416200</v>
      </c>
      <c r="E479">
        <v>1</v>
      </c>
      <c r="F479">
        <v>1</v>
      </c>
      <c r="G479">
        <v>1</v>
      </c>
      <c r="H479">
        <v>1</v>
      </c>
      <c r="I479" t="s">
        <v>656</v>
      </c>
      <c r="J479" t="s">
        <v>1069</v>
      </c>
      <c r="K479" t="s">
        <v>657</v>
      </c>
      <c r="L479">
        <v>1191</v>
      </c>
      <c r="N479">
        <v>1013</v>
      </c>
      <c r="O479" t="s">
        <v>600</v>
      </c>
      <c r="P479" t="s">
        <v>600</v>
      </c>
      <c r="Q479">
        <v>1</v>
      </c>
      <c r="W479">
        <v>0</v>
      </c>
      <c r="X479">
        <v>371339561</v>
      </c>
      <c r="Y479">
        <v>149.16649999999998</v>
      </c>
      <c r="AA479">
        <v>0</v>
      </c>
      <c r="AB479">
        <v>0</v>
      </c>
      <c r="AC479">
        <v>0</v>
      </c>
      <c r="AD479">
        <v>49.43</v>
      </c>
      <c r="AE479">
        <v>0</v>
      </c>
      <c r="AF479">
        <v>0</v>
      </c>
      <c r="AG479">
        <v>0</v>
      </c>
      <c r="AH479">
        <v>8.09</v>
      </c>
      <c r="AI479">
        <v>1</v>
      </c>
      <c r="AJ479">
        <v>1</v>
      </c>
      <c r="AK479">
        <v>1</v>
      </c>
      <c r="AL479">
        <v>6.11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1069</v>
      </c>
      <c r="AT479">
        <v>129.71</v>
      </c>
      <c r="AU479" t="s">
        <v>1084</v>
      </c>
      <c r="AV479">
        <v>1</v>
      </c>
      <c r="AW479">
        <v>2</v>
      </c>
      <c r="AX479">
        <v>27907368</v>
      </c>
      <c r="AY479">
        <v>1</v>
      </c>
      <c r="AZ479">
        <v>0</v>
      </c>
      <c r="BA479">
        <v>476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 ca="1">Y479*Source!I161</f>
        <v>26.715720149999999</v>
      </c>
      <c r="CY479">
        <f>AD479</f>
        <v>49.43</v>
      </c>
      <c r="CZ479">
        <f>AH479</f>
        <v>8.09</v>
      </c>
      <c r="DA479">
        <f>AL479</f>
        <v>6.11</v>
      </c>
      <c r="DB479">
        <f>ROUND((ROUND(AT479*CZ479,2)*1.15),2)</f>
        <v>1206.75</v>
      </c>
      <c r="DC479">
        <f>ROUND((ROUND(AT479*AG479,2)*1.15),2)</f>
        <v>0</v>
      </c>
    </row>
    <row r="480" spans="1:107">
      <c r="A480">
        <f ca="1">ROW(Source!A161)</f>
        <v>161</v>
      </c>
      <c r="B480">
        <v>27906248</v>
      </c>
      <c r="C480">
        <v>27907359</v>
      </c>
      <c r="D480">
        <v>25412928</v>
      </c>
      <c r="E480">
        <v>1</v>
      </c>
      <c r="F480">
        <v>1</v>
      </c>
      <c r="G480">
        <v>1</v>
      </c>
      <c r="H480">
        <v>1</v>
      </c>
      <c r="I480" t="s">
        <v>601</v>
      </c>
      <c r="J480" t="s">
        <v>1069</v>
      </c>
      <c r="K480" t="s">
        <v>602</v>
      </c>
      <c r="L480">
        <v>1191</v>
      </c>
      <c r="N480">
        <v>1013</v>
      </c>
      <c r="O480" t="s">
        <v>600</v>
      </c>
      <c r="P480" t="s">
        <v>600</v>
      </c>
      <c r="Q480">
        <v>1</v>
      </c>
      <c r="W480">
        <v>0</v>
      </c>
      <c r="X480">
        <v>-1417349443</v>
      </c>
      <c r="Y480">
        <v>1.61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6.11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1069</v>
      </c>
      <c r="AT480">
        <v>1.61</v>
      </c>
      <c r="AU480" t="s">
        <v>1069</v>
      </c>
      <c r="AV480">
        <v>2</v>
      </c>
      <c r="AW480">
        <v>2</v>
      </c>
      <c r="AX480">
        <v>27907369</v>
      </c>
      <c r="AY480">
        <v>1</v>
      </c>
      <c r="AZ480">
        <v>2048</v>
      </c>
      <c r="BA480">
        <v>477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 ca="1">Y480*Source!I161</f>
        <v>0.28835100000000002</v>
      </c>
      <c r="CY480">
        <f>AD480</f>
        <v>0</v>
      </c>
      <c r="CZ480">
        <f>AH480</f>
        <v>0</v>
      </c>
      <c r="DA480">
        <f>AL480</f>
        <v>1</v>
      </c>
      <c r="DB480">
        <f>ROUND(ROUND(AT480*CZ480,2),2)</f>
        <v>0</v>
      </c>
      <c r="DC480">
        <f>ROUND(ROUND(AT480*AG480,2),2)</f>
        <v>0</v>
      </c>
    </row>
    <row r="481" spans="1:107">
      <c r="A481">
        <f ca="1">ROW(Source!A161)</f>
        <v>161</v>
      </c>
      <c r="B481">
        <v>27906248</v>
      </c>
      <c r="C481">
        <v>27907359</v>
      </c>
      <c r="D481">
        <v>25230220</v>
      </c>
      <c r="E481">
        <v>1</v>
      </c>
      <c r="F481">
        <v>1</v>
      </c>
      <c r="G481">
        <v>1</v>
      </c>
      <c r="H481">
        <v>2</v>
      </c>
      <c r="I481" t="s">
        <v>612</v>
      </c>
      <c r="J481" t="s">
        <v>613</v>
      </c>
      <c r="K481" t="s">
        <v>614</v>
      </c>
      <c r="L481">
        <v>1368</v>
      </c>
      <c r="N481">
        <v>1011</v>
      </c>
      <c r="O481" t="s">
        <v>606</v>
      </c>
      <c r="P481" t="s">
        <v>606</v>
      </c>
      <c r="Q481">
        <v>1</v>
      </c>
      <c r="W481">
        <v>0</v>
      </c>
      <c r="X481">
        <v>-1718674368</v>
      </c>
      <c r="Y481">
        <v>1.2124999999999999</v>
      </c>
      <c r="AA481">
        <v>0</v>
      </c>
      <c r="AB481">
        <v>684.26</v>
      </c>
      <c r="AC481">
        <v>13.5</v>
      </c>
      <c r="AD481">
        <v>0</v>
      </c>
      <c r="AE481">
        <v>0</v>
      </c>
      <c r="AF481">
        <v>111.99</v>
      </c>
      <c r="AG481">
        <v>13.5</v>
      </c>
      <c r="AH481">
        <v>0</v>
      </c>
      <c r="AI481">
        <v>1</v>
      </c>
      <c r="AJ481">
        <v>6.11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1069</v>
      </c>
      <c r="AT481">
        <v>0.97</v>
      </c>
      <c r="AU481" t="s">
        <v>1083</v>
      </c>
      <c r="AV481">
        <v>0</v>
      </c>
      <c r="AW481">
        <v>2</v>
      </c>
      <c r="AX481">
        <v>27907370</v>
      </c>
      <c r="AY481">
        <v>1</v>
      </c>
      <c r="AZ481">
        <v>0</v>
      </c>
      <c r="BA481">
        <v>478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 ca="1">Y481*Source!I161</f>
        <v>0.21715874999999998</v>
      </c>
      <c r="CY481">
        <f>AB481</f>
        <v>684.26</v>
      </c>
      <c r="CZ481">
        <f>AF481</f>
        <v>111.99</v>
      </c>
      <c r="DA481">
        <f>AJ481</f>
        <v>6.11</v>
      </c>
      <c r="DB481">
        <f>ROUND((ROUND(AT481*CZ481,2)*1.25),2)</f>
        <v>135.79</v>
      </c>
      <c r="DC481">
        <f>ROUND((ROUND(AT481*AG481,2)*1.25),2)</f>
        <v>16.38</v>
      </c>
    </row>
    <row r="482" spans="1:107">
      <c r="A482">
        <f ca="1">ROW(Source!A161)</f>
        <v>161</v>
      </c>
      <c r="B482">
        <v>27906248</v>
      </c>
      <c r="C482">
        <v>27907359</v>
      </c>
      <c r="D482">
        <v>25231607</v>
      </c>
      <c r="E482">
        <v>1</v>
      </c>
      <c r="F482">
        <v>1</v>
      </c>
      <c r="G482">
        <v>1</v>
      </c>
      <c r="H482">
        <v>2</v>
      </c>
      <c r="I482" t="s">
        <v>603</v>
      </c>
      <c r="J482" t="s">
        <v>604</v>
      </c>
      <c r="K482" t="s">
        <v>605</v>
      </c>
      <c r="L482">
        <v>1368</v>
      </c>
      <c r="N482">
        <v>1011</v>
      </c>
      <c r="O482" t="s">
        <v>606</v>
      </c>
      <c r="P482" t="s">
        <v>606</v>
      </c>
      <c r="Q482">
        <v>1</v>
      </c>
      <c r="W482">
        <v>0</v>
      </c>
      <c r="X482">
        <v>1372534845</v>
      </c>
      <c r="Y482">
        <v>0.8</v>
      </c>
      <c r="AA482">
        <v>0</v>
      </c>
      <c r="AB482">
        <v>401.49</v>
      </c>
      <c r="AC482">
        <v>11.6</v>
      </c>
      <c r="AD482">
        <v>0</v>
      </c>
      <c r="AE482">
        <v>0</v>
      </c>
      <c r="AF482">
        <v>65.709999999999994</v>
      </c>
      <c r="AG482">
        <v>11.6</v>
      </c>
      <c r="AH482">
        <v>0</v>
      </c>
      <c r="AI482">
        <v>1</v>
      </c>
      <c r="AJ482">
        <v>6.11</v>
      </c>
      <c r="AK482">
        <v>1</v>
      </c>
      <c r="AL482">
        <v>1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1069</v>
      </c>
      <c r="AT482">
        <v>0.64</v>
      </c>
      <c r="AU482" t="s">
        <v>1083</v>
      </c>
      <c r="AV482">
        <v>0</v>
      </c>
      <c r="AW482">
        <v>2</v>
      </c>
      <c r="AX482">
        <v>27907371</v>
      </c>
      <c r="AY482">
        <v>1</v>
      </c>
      <c r="AZ482">
        <v>0</v>
      </c>
      <c r="BA482">
        <v>479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 ca="1">Y482*Source!I161</f>
        <v>0.14328000000000002</v>
      </c>
      <c r="CY482">
        <f>AB482</f>
        <v>401.49</v>
      </c>
      <c r="CZ482">
        <f>AF482</f>
        <v>65.709999999999994</v>
      </c>
      <c r="DA482">
        <f>AJ482</f>
        <v>6.11</v>
      </c>
      <c r="DB482">
        <f>ROUND((ROUND(AT482*CZ482,2)*1.25),2)</f>
        <v>52.56</v>
      </c>
      <c r="DC482">
        <f>ROUND((ROUND(AT482*AG482,2)*1.25),2)</f>
        <v>9.2799999999999994</v>
      </c>
    </row>
    <row r="483" spans="1:107">
      <c r="A483">
        <f ca="1">ROW(Source!A161)</f>
        <v>161</v>
      </c>
      <c r="B483">
        <v>27906248</v>
      </c>
      <c r="C483">
        <v>27907359</v>
      </c>
      <c r="D483">
        <v>25152717</v>
      </c>
      <c r="E483">
        <v>1</v>
      </c>
      <c r="F483">
        <v>1</v>
      </c>
      <c r="G483">
        <v>1</v>
      </c>
      <c r="H483">
        <v>3</v>
      </c>
      <c r="I483" t="s">
        <v>675</v>
      </c>
      <c r="J483" t="s">
        <v>676</v>
      </c>
      <c r="K483" t="s">
        <v>677</v>
      </c>
      <c r="L483">
        <v>1348</v>
      </c>
      <c r="N483">
        <v>1009</v>
      </c>
      <c r="O483" t="s">
        <v>1094</v>
      </c>
      <c r="P483" t="s">
        <v>1094</v>
      </c>
      <c r="Q483">
        <v>1000</v>
      </c>
      <c r="W483">
        <v>0</v>
      </c>
      <c r="X483">
        <v>888381482</v>
      </c>
      <c r="Y483">
        <v>4.1999999999999997E-3</v>
      </c>
      <c r="AA483">
        <v>51782.25</v>
      </c>
      <c r="AB483">
        <v>0</v>
      </c>
      <c r="AC483">
        <v>0</v>
      </c>
      <c r="AD483">
        <v>0</v>
      </c>
      <c r="AE483">
        <v>8475</v>
      </c>
      <c r="AF483">
        <v>0</v>
      </c>
      <c r="AG483">
        <v>0</v>
      </c>
      <c r="AH483">
        <v>0</v>
      </c>
      <c r="AI483">
        <v>6.11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1069</v>
      </c>
      <c r="AT483">
        <v>4.1999999999999997E-3</v>
      </c>
      <c r="AU483" t="s">
        <v>1069</v>
      </c>
      <c r="AV483">
        <v>0</v>
      </c>
      <c r="AW483">
        <v>2</v>
      </c>
      <c r="AX483">
        <v>27907372</v>
      </c>
      <c r="AY483">
        <v>1</v>
      </c>
      <c r="AZ483">
        <v>0</v>
      </c>
      <c r="BA483">
        <v>480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 ca="1">Y483*Source!I161</f>
        <v>7.5221999999999995E-4</v>
      </c>
      <c r="CY483">
        <f>AA483</f>
        <v>51782.25</v>
      </c>
      <c r="CZ483">
        <f>AE483</f>
        <v>8475</v>
      </c>
      <c r="DA483">
        <f>AI483</f>
        <v>6.11</v>
      </c>
      <c r="DB483">
        <f>ROUND(ROUND(AT483*CZ483,2),2)</f>
        <v>35.6</v>
      </c>
      <c r="DC483">
        <f>ROUND(ROUND(AT483*AG483,2),2)</f>
        <v>0</v>
      </c>
    </row>
    <row r="484" spans="1:107">
      <c r="A484">
        <f ca="1">ROW(Source!A161)</f>
        <v>161</v>
      </c>
      <c r="B484">
        <v>27906248</v>
      </c>
      <c r="C484">
        <v>27907359</v>
      </c>
      <c r="D484">
        <v>25178465</v>
      </c>
      <c r="E484">
        <v>1</v>
      </c>
      <c r="F484">
        <v>1</v>
      </c>
      <c r="G484">
        <v>1</v>
      </c>
      <c r="H484">
        <v>3</v>
      </c>
      <c r="I484" t="s">
        <v>163</v>
      </c>
      <c r="J484" t="s">
        <v>165</v>
      </c>
      <c r="K484" t="s">
        <v>164</v>
      </c>
      <c r="L484">
        <v>1339</v>
      </c>
      <c r="N484">
        <v>1007</v>
      </c>
      <c r="O484" t="s">
        <v>1325</v>
      </c>
      <c r="P484" t="s">
        <v>1325</v>
      </c>
      <c r="Q484">
        <v>1</v>
      </c>
      <c r="W484">
        <v>0</v>
      </c>
      <c r="X484">
        <v>-645086769</v>
      </c>
      <c r="Y484">
        <v>0.19</v>
      </c>
      <c r="AA484">
        <v>9782.11</v>
      </c>
      <c r="AB484">
        <v>0</v>
      </c>
      <c r="AC484">
        <v>0</v>
      </c>
      <c r="AD484">
        <v>0</v>
      </c>
      <c r="AE484">
        <v>1601</v>
      </c>
      <c r="AF484">
        <v>0</v>
      </c>
      <c r="AG484">
        <v>0</v>
      </c>
      <c r="AH484">
        <v>0</v>
      </c>
      <c r="AI484">
        <v>6.11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1069</v>
      </c>
      <c r="AT484">
        <v>0.19</v>
      </c>
      <c r="AU484" t="s">
        <v>1069</v>
      </c>
      <c r="AV484">
        <v>0</v>
      </c>
      <c r="AW484">
        <v>2</v>
      </c>
      <c r="AX484">
        <v>27907373</v>
      </c>
      <c r="AY484">
        <v>1</v>
      </c>
      <c r="AZ484">
        <v>0</v>
      </c>
      <c r="BA484">
        <v>481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 ca="1">Y484*Source!I161</f>
        <v>3.4029000000000004E-2</v>
      </c>
      <c r="CY484">
        <f>AA484</f>
        <v>9782.11</v>
      </c>
      <c r="CZ484">
        <f>AE484</f>
        <v>1601</v>
      </c>
      <c r="DA484">
        <f>AI484</f>
        <v>6.11</v>
      </c>
      <c r="DB484">
        <f>ROUND(ROUND(AT484*CZ484,2),2)</f>
        <v>304.19</v>
      </c>
      <c r="DC484">
        <f>ROUND(ROUND(AT484*AG484,2),2)</f>
        <v>0</v>
      </c>
    </row>
    <row r="485" spans="1:107">
      <c r="A485">
        <f ca="1">ROW(Source!A161)</f>
        <v>161</v>
      </c>
      <c r="B485">
        <v>27906248</v>
      </c>
      <c r="C485">
        <v>27907359</v>
      </c>
      <c r="D485">
        <v>25178655</v>
      </c>
      <c r="E485">
        <v>1</v>
      </c>
      <c r="F485">
        <v>1</v>
      </c>
      <c r="G485">
        <v>1</v>
      </c>
      <c r="H485">
        <v>3</v>
      </c>
      <c r="I485" t="s">
        <v>1323</v>
      </c>
      <c r="J485" t="s">
        <v>1326</v>
      </c>
      <c r="K485" t="s">
        <v>1324</v>
      </c>
      <c r="L485">
        <v>1339</v>
      </c>
      <c r="N485">
        <v>1007</v>
      </c>
      <c r="O485" t="s">
        <v>1325</v>
      </c>
      <c r="P485" t="s">
        <v>1325</v>
      </c>
      <c r="Q485">
        <v>1</v>
      </c>
      <c r="W485">
        <v>0</v>
      </c>
      <c r="X485">
        <v>-2001482958</v>
      </c>
      <c r="Y485">
        <v>4.5999999999999996</v>
      </c>
      <c r="AA485">
        <v>8737.2999999999993</v>
      </c>
      <c r="AB485">
        <v>0</v>
      </c>
      <c r="AC485">
        <v>0</v>
      </c>
      <c r="AD485">
        <v>0</v>
      </c>
      <c r="AE485">
        <v>1430</v>
      </c>
      <c r="AF485">
        <v>0</v>
      </c>
      <c r="AG485">
        <v>0</v>
      </c>
      <c r="AH485">
        <v>0</v>
      </c>
      <c r="AI485">
        <v>6.11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1069</v>
      </c>
      <c r="AT485">
        <v>4.5999999999999996</v>
      </c>
      <c r="AU485" t="s">
        <v>1069</v>
      </c>
      <c r="AV485">
        <v>0</v>
      </c>
      <c r="AW485">
        <v>2</v>
      </c>
      <c r="AX485">
        <v>27907374</v>
      </c>
      <c r="AY485">
        <v>1</v>
      </c>
      <c r="AZ485">
        <v>0</v>
      </c>
      <c r="BA485">
        <v>482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 ca="1">Y485*Source!I161</f>
        <v>0.82385999999999993</v>
      </c>
      <c r="CY485">
        <f>AA485</f>
        <v>8737.2999999999993</v>
      </c>
      <c r="CZ485">
        <f>AE485</f>
        <v>1430</v>
      </c>
      <c r="DA485">
        <f>AI485</f>
        <v>6.11</v>
      </c>
      <c r="DB485">
        <f>ROUND(ROUND(AT485*CZ485,2),2)</f>
        <v>6578</v>
      </c>
      <c r="DC485">
        <f>ROUND(ROUND(AT485*AG485,2),2)</f>
        <v>0</v>
      </c>
    </row>
    <row r="486" spans="1:107">
      <c r="A486">
        <f ca="1">ROW(Source!A161)</f>
        <v>161</v>
      </c>
      <c r="B486">
        <v>27906248</v>
      </c>
      <c r="C486">
        <v>27907359</v>
      </c>
      <c r="D486">
        <v>25187112</v>
      </c>
      <c r="E486">
        <v>1</v>
      </c>
      <c r="F486">
        <v>1</v>
      </c>
      <c r="G486">
        <v>1</v>
      </c>
      <c r="H486">
        <v>3</v>
      </c>
      <c r="I486" t="s">
        <v>684</v>
      </c>
      <c r="J486" t="s">
        <v>685</v>
      </c>
      <c r="K486" t="s">
        <v>686</v>
      </c>
      <c r="L486">
        <v>1348</v>
      </c>
      <c r="N486">
        <v>1009</v>
      </c>
      <c r="O486" t="s">
        <v>1094</v>
      </c>
      <c r="P486" t="s">
        <v>1094</v>
      </c>
      <c r="Q486">
        <v>1000</v>
      </c>
      <c r="W486">
        <v>0</v>
      </c>
      <c r="X486">
        <v>1254963396</v>
      </c>
      <c r="Y486">
        <v>3.2000000000000002E-3</v>
      </c>
      <c r="AA486">
        <v>93208.05</v>
      </c>
      <c r="AB486">
        <v>0</v>
      </c>
      <c r="AC486">
        <v>0</v>
      </c>
      <c r="AD486">
        <v>0</v>
      </c>
      <c r="AE486">
        <v>15255</v>
      </c>
      <c r="AF486">
        <v>0</v>
      </c>
      <c r="AG486">
        <v>0</v>
      </c>
      <c r="AH486">
        <v>0</v>
      </c>
      <c r="AI486">
        <v>6.11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1069</v>
      </c>
      <c r="AT486">
        <v>3.2000000000000002E-3</v>
      </c>
      <c r="AU486" t="s">
        <v>1069</v>
      </c>
      <c r="AV486">
        <v>0</v>
      </c>
      <c r="AW486">
        <v>2</v>
      </c>
      <c r="AX486">
        <v>27907375</v>
      </c>
      <c r="AY486">
        <v>1</v>
      </c>
      <c r="AZ486">
        <v>0</v>
      </c>
      <c r="BA486">
        <v>483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 ca="1">Y486*Source!I161</f>
        <v>5.731200000000001E-4</v>
      </c>
      <c r="CY486">
        <f>AA486</f>
        <v>93208.05</v>
      </c>
      <c r="CZ486">
        <f>AE486</f>
        <v>15255</v>
      </c>
      <c r="DA486">
        <f>AI486</f>
        <v>6.11</v>
      </c>
      <c r="DB486">
        <f>ROUND(ROUND(AT486*CZ486,2),2)</f>
        <v>48.82</v>
      </c>
      <c r="DC486">
        <f>ROUND(ROUND(AT486*AG486,2),2)</f>
        <v>0</v>
      </c>
    </row>
    <row r="487" spans="1:107">
      <c r="A487">
        <f ca="1">ROW(Source!A162)</f>
        <v>162</v>
      </c>
      <c r="B487">
        <v>27906248</v>
      </c>
      <c r="C487">
        <v>27907377</v>
      </c>
      <c r="D487">
        <v>25419089</v>
      </c>
      <c r="E487">
        <v>1</v>
      </c>
      <c r="F487">
        <v>1</v>
      </c>
      <c r="G487">
        <v>1</v>
      </c>
      <c r="H487">
        <v>1</v>
      </c>
      <c r="I487" t="s">
        <v>689</v>
      </c>
      <c r="J487" t="s">
        <v>1069</v>
      </c>
      <c r="K487" t="s">
        <v>690</v>
      </c>
      <c r="L487">
        <v>1191</v>
      </c>
      <c r="N487">
        <v>1013</v>
      </c>
      <c r="O487" t="s">
        <v>600</v>
      </c>
      <c r="P487" t="s">
        <v>600</v>
      </c>
      <c r="Q487">
        <v>1</v>
      </c>
      <c r="W487">
        <v>0</v>
      </c>
      <c r="X487">
        <v>1069510174</v>
      </c>
      <c r="Y487">
        <v>4.6919999999999993</v>
      </c>
      <c r="AA487">
        <v>0</v>
      </c>
      <c r="AB487">
        <v>0</v>
      </c>
      <c r="AC487">
        <v>0</v>
      </c>
      <c r="AD487">
        <v>58.78</v>
      </c>
      <c r="AE487">
        <v>0</v>
      </c>
      <c r="AF487">
        <v>0</v>
      </c>
      <c r="AG487">
        <v>0</v>
      </c>
      <c r="AH487">
        <v>9.6199999999999992</v>
      </c>
      <c r="AI487">
        <v>1</v>
      </c>
      <c r="AJ487">
        <v>1</v>
      </c>
      <c r="AK487">
        <v>1</v>
      </c>
      <c r="AL487">
        <v>6.11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1069</v>
      </c>
      <c r="AT487">
        <v>4.08</v>
      </c>
      <c r="AU487" t="s">
        <v>1084</v>
      </c>
      <c r="AV487">
        <v>1</v>
      </c>
      <c r="AW487">
        <v>2</v>
      </c>
      <c r="AX487">
        <v>27907386</v>
      </c>
      <c r="AY487">
        <v>1</v>
      </c>
      <c r="AZ487">
        <v>0</v>
      </c>
      <c r="BA487">
        <v>484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 ca="1">Y487*Source!I162</f>
        <v>78.825599999999994</v>
      </c>
      <c r="CY487">
        <f>AD487</f>
        <v>58.78</v>
      </c>
      <c r="CZ487">
        <f>AH487</f>
        <v>9.6199999999999992</v>
      </c>
      <c r="DA487">
        <f>AL487</f>
        <v>6.11</v>
      </c>
      <c r="DB487">
        <f>ROUND((ROUND(AT487*CZ487,2)*1.15),2)</f>
        <v>45.14</v>
      </c>
      <c r="DC487">
        <f>ROUND((ROUND(AT487*AG487,2)*1.15),2)</f>
        <v>0</v>
      </c>
    </row>
    <row r="488" spans="1:107">
      <c r="A488">
        <f ca="1">ROW(Source!A162)</f>
        <v>162</v>
      </c>
      <c r="B488">
        <v>27906248</v>
      </c>
      <c r="C488">
        <v>27907377</v>
      </c>
      <c r="D488">
        <v>25412928</v>
      </c>
      <c r="E488">
        <v>1</v>
      </c>
      <c r="F488">
        <v>1</v>
      </c>
      <c r="G488">
        <v>1</v>
      </c>
      <c r="H488">
        <v>1</v>
      </c>
      <c r="I488" t="s">
        <v>601</v>
      </c>
      <c r="J488" t="s">
        <v>1069</v>
      </c>
      <c r="K488" t="s">
        <v>602</v>
      </c>
      <c r="L488">
        <v>1191</v>
      </c>
      <c r="N488">
        <v>1013</v>
      </c>
      <c r="O488" t="s">
        <v>600</v>
      </c>
      <c r="P488" t="s">
        <v>600</v>
      </c>
      <c r="Q488">
        <v>1</v>
      </c>
      <c r="W488">
        <v>0</v>
      </c>
      <c r="X488">
        <v>-1417349443</v>
      </c>
      <c r="Y488">
        <v>0.06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6.11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1069</v>
      </c>
      <c r="AT488">
        <v>0.06</v>
      </c>
      <c r="AU488" t="s">
        <v>1069</v>
      </c>
      <c r="AV488">
        <v>2</v>
      </c>
      <c r="AW488">
        <v>2</v>
      </c>
      <c r="AX488">
        <v>27907387</v>
      </c>
      <c r="AY488">
        <v>1</v>
      </c>
      <c r="AZ488">
        <v>2048</v>
      </c>
      <c r="BA488">
        <v>485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 ca="1">Y488*Source!I162</f>
        <v>1.008</v>
      </c>
      <c r="CY488">
        <f>AD488</f>
        <v>0</v>
      </c>
      <c r="CZ488">
        <f>AH488</f>
        <v>0</v>
      </c>
      <c r="DA488">
        <f>AL488</f>
        <v>1</v>
      </c>
      <c r="DB488">
        <f>ROUND(ROUND(AT488*CZ488,2),2)</f>
        <v>0</v>
      </c>
      <c r="DC488">
        <f>ROUND(ROUND(AT488*AG488,2),2)</f>
        <v>0</v>
      </c>
    </row>
    <row r="489" spans="1:107">
      <c r="A489">
        <f ca="1">ROW(Source!A162)</f>
        <v>162</v>
      </c>
      <c r="B489">
        <v>27906248</v>
      </c>
      <c r="C489">
        <v>27907377</v>
      </c>
      <c r="D489">
        <v>25231607</v>
      </c>
      <c r="E489">
        <v>1</v>
      </c>
      <c r="F489">
        <v>1</v>
      </c>
      <c r="G489">
        <v>1</v>
      </c>
      <c r="H489">
        <v>2</v>
      </c>
      <c r="I489" t="s">
        <v>603</v>
      </c>
      <c r="J489" t="s">
        <v>604</v>
      </c>
      <c r="K489" t="s">
        <v>605</v>
      </c>
      <c r="L489">
        <v>1368</v>
      </c>
      <c r="N489">
        <v>1011</v>
      </c>
      <c r="O489" t="s">
        <v>606</v>
      </c>
      <c r="P489" t="s">
        <v>606</v>
      </c>
      <c r="Q489">
        <v>1</v>
      </c>
      <c r="W489">
        <v>0</v>
      </c>
      <c r="X489">
        <v>1372534845</v>
      </c>
      <c r="Y489">
        <v>7.4999999999999997E-2</v>
      </c>
      <c r="AA489">
        <v>0</v>
      </c>
      <c r="AB489">
        <v>401.49</v>
      </c>
      <c r="AC489">
        <v>11.6</v>
      </c>
      <c r="AD489">
        <v>0</v>
      </c>
      <c r="AE489">
        <v>0</v>
      </c>
      <c r="AF489">
        <v>65.709999999999994</v>
      </c>
      <c r="AG489">
        <v>11.6</v>
      </c>
      <c r="AH489">
        <v>0</v>
      </c>
      <c r="AI489">
        <v>1</v>
      </c>
      <c r="AJ489">
        <v>6.11</v>
      </c>
      <c r="AK489">
        <v>1</v>
      </c>
      <c r="AL489">
        <v>1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1069</v>
      </c>
      <c r="AT489">
        <v>0.06</v>
      </c>
      <c r="AU489" t="s">
        <v>1083</v>
      </c>
      <c r="AV489">
        <v>0</v>
      </c>
      <c r="AW489">
        <v>2</v>
      </c>
      <c r="AX489">
        <v>27907388</v>
      </c>
      <c r="AY489">
        <v>1</v>
      </c>
      <c r="AZ489">
        <v>0</v>
      </c>
      <c r="BA489">
        <v>486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 ca="1">Y489*Source!I162</f>
        <v>1.26</v>
      </c>
      <c r="CY489">
        <f>AB489</f>
        <v>401.49</v>
      </c>
      <c r="CZ489">
        <f>AF489</f>
        <v>65.709999999999994</v>
      </c>
      <c r="DA489">
        <f>AJ489</f>
        <v>6.11</v>
      </c>
      <c r="DB489">
        <f>ROUND((ROUND(AT489*CZ489,2)*1.25),2)</f>
        <v>4.93</v>
      </c>
      <c r="DC489">
        <f>ROUND((ROUND(AT489*AG489,2)*1.25),2)</f>
        <v>0.88</v>
      </c>
    </row>
    <row r="490" spans="1:107">
      <c r="A490">
        <f ca="1">ROW(Source!A162)</f>
        <v>162</v>
      </c>
      <c r="B490">
        <v>27906248</v>
      </c>
      <c r="C490">
        <v>27907377</v>
      </c>
      <c r="D490">
        <v>25152713</v>
      </c>
      <c r="E490">
        <v>1</v>
      </c>
      <c r="F490">
        <v>1</v>
      </c>
      <c r="G490">
        <v>1</v>
      </c>
      <c r="H490">
        <v>3</v>
      </c>
      <c r="I490" t="s">
        <v>159</v>
      </c>
      <c r="J490" t="s">
        <v>161</v>
      </c>
      <c r="K490" t="s">
        <v>160</v>
      </c>
      <c r="L490">
        <v>1348</v>
      </c>
      <c r="N490">
        <v>1009</v>
      </c>
      <c r="O490" t="s">
        <v>1094</v>
      </c>
      <c r="P490" t="s">
        <v>1094</v>
      </c>
      <c r="Q490">
        <v>1000</v>
      </c>
      <c r="W490">
        <v>1</v>
      </c>
      <c r="X490">
        <v>1174701286</v>
      </c>
      <c r="Y490">
        <v>-2.5000000000000001E-4</v>
      </c>
      <c r="AA490">
        <v>73185.58</v>
      </c>
      <c r="AB490">
        <v>0</v>
      </c>
      <c r="AC490">
        <v>0</v>
      </c>
      <c r="AD490">
        <v>0</v>
      </c>
      <c r="AE490">
        <v>11978</v>
      </c>
      <c r="AF490">
        <v>0</v>
      </c>
      <c r="AG490">
        <v>0</v>
      </c>
      <c r="AH490">
        <v>0</v>
      </c>
      <c r="AI490">
        <v>6.11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1069</v>
      </c>
      <c r="AT490">
        <v>-2.5000000000000001E-4</v>
      </c>
      <c r="AU490" t="s">
        <v>1069</v>
      </c>
      <c r="AV490">
        <v>0</v>
      </c>
      <c r="AW490">
        <v>2</v>
      </c>
      <c r="AX490">
        <v>27907389</v>
      </c>
      <c r="AY490">
        <v>1</v>
      </c>
      <c r="AZ490">
        <v>6144</v>
      </c>
      <c r="BA490">
        <v>487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 ca="1">Y490*Source!I162</f>
        <v>-4.2000000000000006E-3</v>
      </c>
      <c r="CY490">
        <f>AA490</f>
        <v>73185.58</v>
      </c>
      <c r="CZ490">
        <f>AE490</f>
        <v>11978</v>
      </c>
      <c r="DA490">
        <f>AI490</f>
        <v>6.11</v>
      </c>
      <c r="DB490">
        <f>ROUND(ROUND(AT490*CZ490,2),2)</f>
        <v>-2.99</v>
      </c>
      <c r="DC490">
        <f>ROUND(ROUND(AT490*AG490,2),2)</f>
        <v>0</v>
      </c>
    </row>
    <row r="491" spans="1:107">
      <c r="A491">
        <f ca="1">ROW(Source!A162)</f>
        <v>162</v>
      </c>
      <c r="B491">
        <v>27906248</v>
      </c>
      <c r="C491">
        <v>27907377</v>
      </c>
      <c r="D491">
        <v>25178465</v>
      </c>
      <c r="E491">
        <v>1</v>
      </c>
      <c r="F491">
        <v>1</v>
      </c>
      <c r="G491">
        <v>1</v>
      </c>
      <c r="H491">
        <v>3</v>
      </c>
      <c r="I491" t="s">
        <v>163</v>
      </c>
      <c r="J491" t="s">
        <v>165</v>
      </c>
      <c r="K491" t="s">
        <v>164</v>
      </c>
      <c r="L491">
        <v>1339</v>
      </c>
      <c r="N491">
        <v>1007</v>
      </c>
      <c r="O491" t="s">
        <v>1325</v>
      </c>
      <c r="P491" t="s">
        <v>1325</v>
      </c>
      <c r="Q491">
        <v>1</v>
      </c>
      <c r="W491">
        <v>1</v>
      </c>
      <c r="X491">
        <v>-645086769</v>
      </c>
      <c r="Y491">
        <v>-0.03</v>
      </c>
      <c r="AA491">
        <v>9782.11</v>
      </c>
      <c r="AB491">
        <v>0</v>
      </c>
      <c r="AC491">
        <v>0</v>
      </c>
      <c r="AD491">
        <v>0</v>
      </c>
      <c r="AE491">
        <v>1601</v>
      </c>
      <c r="AF491">
        <v>0</v>
      </c>
      <c r="AG491">
        <v>0</v>
      </c>
      <c r="AH491">
        <v>0</v>
      </c>
      <c r="AI491">
        <v>6.11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1069</v>
      </c>
      <c r="AT491">
        <v>-0.03</v>
      </c>
      <c r="AU491" t="s">
        <v>1069</v>
      </c>
      <c r="AV491">
        <v>0</v>
      </c>
      <c r="AW491">
        <v>2</v>
      </c>
      <c r="AX491">
        <v>27907390</v>
      </c>
      <c r="AY491">
        <v>1</v>
      </c>
      <c r="AZ491">
        <v>6144</v>
      </c>
      <c r="BA491">
        <v>488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 ca="1">Y491*Source!I162</f>
        <v>-0.504</v>
      </c>
      <c r="CY491">
        <f>AA491</f>
        <v>9782.11</v>
      </c>
      <c r="CZ491">
        <f>AE491</f>
        <v>1601</v>
      </c>
      <c r="DA491">
        <f>AI491</f>
        <v>6.11</v>
      </c>
      <c r="DB491">
        <f>ROUND(ROUND(AT491*CZ491,2),2)</f>
        <v>-48.03</v>
      </c>
      <c r="DC491">
        <f>ROUND(ROUND(AT491*AG491,2),2)</f>
        <v>0</v>
      </c>
    </row>
    <row r="492" spans="1:107">
      <c r="A492">
        <f ca="1">ROW(Source!A162)</f>
        <v>162</v>
      </c>
      <c r="B492">
        <v>27906248</v>
      </c>
      <c r="C492">
        <v>27907377</v>
      </c>
      <c r="D492">
        <v>25178473</v>
      </c>
      <c r="E492">
        <v>1</v>
      </c>
      <c r="F492">
        <v>1</v>
      </c>
      <c r="G492">
        <v>1</v>
      </c>
      <c r="H492">
        <v>3</v>
      </c>
      <c r="I492" t="s">
        <v>167</v>
      </c>
      <c r="J492" t="s">
        <v>169</v>
      </c>
      <c r="K492" t="s">
        <v>168</v>
      </c>
      <c r="L492">
        <v>1339</v>
      </c>
      <c r="N492">
        <v>1007</v>
      </c>
      <c r="O492" t="s">
        <v>1325</v>
      </c>
      <c r="P492" t="s">
        <v>1325</v>
      </c>
      <c r="Q492">
        <v>1</v>
      </c>
      <c r="W492">
        <v>1</v>
      </c>
      <c r="X492">
        <v>1117508172</v>
      </c>
      <c r="Y492">
        <v>-0.02</v>
      </c>
      <c r="AA492">
        <v>13173.16</v>
      </c>
      <c r="AB492">
        <v>0</v>
      </c>
      <c r="AC492">
        <v>0</v>
      </c>
      <c r="AD492">
        <v>0</v>
      </c>
      <c r="AE492">
        <v>2156</v>
      </c>
      <c r="AF492">
        <v>0</v>
      </c>
      <c r="AG492">
        <v>0</v>
      </c>
      <c r="AH492">
        <v>0</v>
      </c>
      <c r="AI492">
        <v>6.11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1069</v>
      </c>
      <c r="AT492">
        <v>-0.02</v>
      </c>
      <c r="AU492" t="s">
        <v>1069</v>
      </c>
      <c r="AV492">
        <v>0</v>
      </c>
      <c r="AW492">
        <v>2</v>
      </c>
      <c r="AX492">
        <v>27907391</v>
      </c>
      <c r="AY492">
        <v>1</v>
      </c>
      <c r="AZ492">
        <v>6144</v>
      </c>
      <c r="BA492">
        <v>489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 ca="1">Y492*Source!I162</f>
        <v>-0.33600000000000002</v>
      </c>
      <c r="CY492">
        <f>AA492</f>
        <v>13173.16</v>
      </c>
      <c r="CZ492">
        <f>AE492</f>
        <v>2156</v>
      </c>
      <c r="DA492">
        <f>AI492</f>
        <v>6.11</v>
      </c>
      <c r="DB492">
        <f>ROUND(ROUND(AT492*CZ492,2),2)</f>
        <v>-43.12</v>
      </c>
      <c r="DC492">
        <f>ROUND(ROUND(AT492*AG492,2),2)</f>
        <v>0</v>
      </c>
    </row>
    <row r="493" spans="1:107">
      <c r="A493">
        <f ca="1">ROW(Source!A162)</f>
        <v>162</v>
      </c>
      <c r="B493">
        <v>27906248</v>
      </c>
      <c r="C493">
        <v>27907377</v>
      </c>
      <c r="D493">
        <v>25178651</v>
      </c>
      <c r="E493">
        <v>1</v>
      </c>
      <c r="F493">
        <v>1</v>
      </c>
      <c r="G493">
        <v>1</v>
      </c>
      <c r="H493">
        <v>3</v>
      </c>
      <c r="I493" t="s">
        <v>171</v>
      </c>
      <c r="J493" t="s">
        <v>173</v>
      </c>
      <c r="K493" t="s">
        <v>172</v>
      </c>
      <c r="L493">
        <v>1339</v>
      </c>
      <c r="N493">
        <v>1007</v>
      </c>
      <c r="O493" t="s">
        <v>1325</v>
      </c>
      <c r="P493" t="s">
        <v>1325</v>
      </c>
      <c r="Q493">
        <v>1</v>
      </c>
      <c r="W493">
        <v>1</v>
      </c>
      <c r="X493">
        <v>-915187339</v>
      </c>
      <c r="Y493">
        <v>-0.01</v>
      </c>
      <c r="AA493">
        <v>8401.25</v>
      </c>
      <c r="AB493">
        <v>0</v>
      </c>
      <c r="AC493">
        <v>0</v>
      </c>
      <c r="AD493">
        <v>0</v>
      </c>
      <c r="AE493">
        <v>1375</v>
      </c>
      <c r="AF493">
        <v>0</v>
      </c>
      <c r="AG493">
        <v>0</v>
      </c>
      <c r="AH493">
        <v>0</v>
      </c>
      <c r="AI493">
        <v>6.11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1069</v>
      </c>
      <c r="AT493">
        <v>-0.01</v>
      </c>
      <c r="AU493" t="s">
        <v>1069</v>
      </c>
      <c r="AV493">
        <v>0</v>
      </c>
      <c r="AW493">
        <v>2</v>
      </c>
      <c r="AX493">
        <v>27907392</v>
      </c>
      <c r="AY493">
        <v>1</v>
      </c>
      <c r="AZ493">
        <v>6144</v>
      </c>
      <c r="BA493">
        <v>490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 ca="1">Y493*Source!I162</f>
        <v>-0.16800000000000001</v>
      </c>
      <c r="CY493">
        <f>AA493</f>
        <v>8401.25</v>
      </c>
      <c r="CZ493">
        <f>AE493</f>
        <v>1375</v>
      </c>
      <c r="DA493">
        <f>AI493</f>
        <v>6.11</v>
      </c>
      <c r="DB493">
        <f>ROUND(ROUND(AT493*CZ493,2),2)</f>
        <v>-13.75</v>
      </c>
      <c r="DC493">
        <f>ROUND(ROUND(AT493*AG493,2),2)</f>
        <v>0</v>
      </c>
    </row>
    <row r="494" spans="1:107">
      <c r="A494">
        <f ca="1">ROW(Source!A162)</f>
        <v>162</v>
      </c>
      <c r="B494">
        <v>27906248</v>
      </c>
      <c r="C494">
        <v>27907377</v>
      </c>
      <c r="D494">
        <v>25178659</v>
      </c>
      <c r="E494">
        <v>1</v>
      </c>
      <c r="F494">
        <v>1</v>
      </c>
      <c r="G494">
        <v>1</v>
      </c>
      <c r="H494">
        <v>3</v>
      </c>
      <c r="I494" t="s">
        <v>175</v>
      </c>
      <c r="J494" t="s">
        <v>177</v>
      </c>
      <c r="K494" t="s">
        <v>176</v>
      </c>
      <c r="L494">
        <v>1339</v>
      </c>
      <c r="N494">
        <v>1007</v>
      </c>
      <c r="O494" t="s">
        <v>1325</v>
      </c>
      <c r="P494" t="s">
        <v>1325</v>
      </c>
      <c r="Q494">
        <v>1</v>
      </c>
      <c r="W494">
        <v>1</v>
      </c>
      <c r="X494">
        <v>-1130628485</v>
      </c>
      <c r="Y494">
        <v>-0.22</v>
      </c>
      <c r="AA494">
        <v>8065.2</v>
      </c>
      <c r="AB494">
        <v>0</v>
      </c>
      <c r="AC494">
        <v>0</v>
      </c>
      <c r="AD494">
        <v>0</v>
      </c>
      <c r="AE494">
        <v>1320</v>
      </c>
      <c r="AF494">
        <v>0</v>
      </c>
      <c r="AG494">
        <v>0</v>
      </c>
      <c r="AH494">
        <v>0</v>
      </c>
      <c r="AI494">
        <v>6.11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1069</v>
      </c>
      <c r="AT494">
        <v>-0.22</v>
      </c>
      <c r="AU494" t="s">
        <v>1069</v>
      </c>
      <c r="AV494">
        <v>0</v>
      </c>
      <c r="AW494">
        <v>2</v>
      </c>
      <c r="AX494">
        <v>27907393</v>
      </c>
      <c r="AY494">
        <v>1</v>
      </c>
      <c r="AZ494">
        <v>6144</v>
      </c>
      <c r="BA494">
        <v>491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 ca="1">Y494*Source!I162</f>
        <v>-3.6960000000000002</v>
      </c>
      <c r="CY494">
        <f>AA494</f>
        <v>8065.2</v>
      </c>
      <c r="CZ494">
        <f>AE494</f>
        <v>1320</v>
      </c>
      <c r="DA494">
        <f>AI494</f>
        <v>6.11</v>
      </c>
      <c r="DB494">
        <f>ROUND(ROUND(AT494*CZ494,2),2)</f>
        <v>-290.39999999999998</v>
      </c>
      <c r="DC494">
        <f>ROUND(ROUND(AT494*AG494,2),2)</f>
        <v>0</v>
      </c>
    </row>
    <row r="495" spans="1:107">
      <c r="A495">
        <f ca="1">ROW(Source!A168)</f>
        <v>168</v>
      </c>
      <c r="B495">
        <v>27906248</v>
      </c>
      <c r="C495">
        <v>27907399</v>
      </c>
      <c r="D495">
        <v>25414769</v>
      </c>
      <c r="E495">
        <v>1</v>
      </c>
      <c r="F495">
        <v>1</v>
      </c>
      <c r="G495">
        <v>1</v>
      </c>
      <c r="H495">
        <v>1</v>
      </c>
      <c r="I495" t="s">
        <v>691</v>
      </c>
      <c r="J495" t="s">
        <v>1069</v>
      </c>
      <c r="K495" t="s">
        <v>692</v>
      </c>
      <c r="L495">
        <v>1191</v>
      </c>
      <c r="N495">
        <v>1013</v>
      </c>
      <c r="O495" t="s">
        <v>600</v>
      </c>
      <c r="P495" t="s">
        <v>600</v>
      </c>
      <c r="Q495">
        <v>1</v>
      </c>
      <c r="W495">
        <v>0</v>
      </c>
      <c r="X495">
        <v>-509590494</v>
      </c>
      <c r="Y495">
        <v>36.558499999999995</v>
      </c>
      <c r="AA495">
        <v>0</v>
      </c>
      <c r="AB495">
        <v>0</v>
      </c>
      <c r="AC495">
        <v>0</v>
      </c>
      <c r="AD495">
        <v>49.92</v>
      </c>
      <c r="AE495">
        <v>0</v>
      </c>
      <c r="AF495">
        <v>0</v>
      </c>
      <c r="AG495">
        <v>0</v>
      </c>
      <c r="AH495">
        <v>8.17</v>
      </c>
      <c r="AI495">
        <v>1</v>
      </c>
      <c r="AJ495">
        <v>1</v>
      </c>
      <c r="AK495">
        <v>1</v>
      </c>
      <c r="AL495">
        <v>6.11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1069</v>
      </c>
      <c r="AT495">
        <v>31.79</v>
      </c>
      <c r="AU495" t="s">
        <v>1084</v>
      </c>
      <c r="AV495">
        <v>1</v>
      </c>
      <c r="AW495">
        <v>2</v>
      </c>
      <c r="AX495">
        <v>27907409</v>
      </c>
      <c r="AY495">
        <v>1</v>
      </c>
      <c r="AZ495">
        <v>0</v>
      </c>
      <c r="BA495">
        <v>492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 ca="1">Y495*Source!I168</f>
        <v>70.448229499999997</v>
      </c>
      <c r="CY495">
        <f>AD495</f>
        <v>49.92</v>
      </c>
      <c r="CZ495">
        <f>AH495</f>
        <v>8.17</v>
      </c>
      <c r="DA495">
        <f>AL495</f>
        <v>6.11</v>
      </c>
      <c r="DB495">
        <f>ROUND((ROUND(AT495*CZ495,2)*1.15),2)</f>
        <v>298.68</v>
      </c>
      <c r="DC495">
        <f>ROUND((ROUND(AT495*AG495,2)*1.15),2)</f>
        <v>0</v>
      </c>
    </row>
    <row r="496" spans="1:107">
      <c r="A496">
        <f ca="1">ROW(Source!A168)</f>
        <v>168</v>
      </c>
      <c r="B496">
        <v>27906248</v>
      </c>
      <c r="C496">
        <v>27907399</v>
      </c>
      <c r="D496">
        <v>25412928</v>
      </c>
      <c r="E496">
        <v>1</v>
      </c>
      <c r="F496">
        <v>1</v>
      </c>
      <c r="G496">
        <v>1</v>
      </c>
      <c r="H496">
        <v>1</v>
      </c>
      <c r="I496" t="s">
        <v>601</v>
      </c>
      <c r="J496" t="s">
        <v>1069</v>
      </c>
      <c r="K496" t="s">
        <v>602</v>
      </c>
      <c r="L496">
        <v>1191</v>
      </c>
      <c r="N496">
        <v>1013</v>
      </c>
      <c r="O496" t="s">
        <v>600</v>
      </c>
      <c r="P496" t="s">
        <v>600</v>
      </c>
      <c r="Q496">
        <v>1</v>
      </c>
      <c r="W496">
        <v>0</v>
      </c>
      <c r="X496">
        <v>-1417349443</v>
      </c>
      <c r="Y496">
        <v>7.18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6.11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1069</v>
      </c>
      <c r="AT496">
        <v>7.18</v>
      </c>
      <c r="AU496" t="s">
        <v>1069</v>
      </c>
      <c r="AV496">
        <v>2</v>
      </c>
      <c r="AW496">
        <v>2</v>
      </c>
      <c r="AX496">
        <v>27907410</v>
      </c>
      <c r="AY496">
        <v>1</v>
      </c>
      <c r="AZ496">
        <v>2048</v>
      </c>
      <c r="BA496">
        <v>493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 ca="1">Y496*Source!I168</f>
        <v>13.83586</v>
      </c>
      <c r="CY496">
        <f>AD496</f>
        <v>0</v>
      </c>
      <c r="CZ496">
        <f>AH496</f>
        <v>0</v>
      </c>
      <c r="DA496">
        <f>AL496</f>
        <v>1</v>
      </c>
      <c r="DB496">
        <f>ROUND(ROUND(AT496*CZ496,2),2)</f>
        <v>0</v>
      </c>
      <c r="DC496">
        <f>ROUND(ROUND(AT496*AG496,2),2)</f>
        <v>0</v>
      </c>
    </row>
    <row r="497" spans="1:107">
      <c r="A497">
        <f ca="1">ROW(Source!A168)</f>
        <v>168</v>
      </c>
      <c r="B497">
        <v>27906248</v>
      </c>
      <c r="C497">
        <v>27907399</v>
      </c>
      <c r="D497">
        <v>25230514</v>
      </c>
      <c r="E497">
        <v>1</v>
      </c>
      <c r="F497">
        <v>1</v>
      </c>
      <c r="G497">
        <v>1</v>
      </c>
      <c r="H497">
        <v>2</v>
      </c>
      <c r="I497" t="s">
        <v>658</v>
      </c>
      <c r="J497" t="s">
        <v>659</v>
      </c>
      <c r="K497" t="s">
        <v>660</v>
      </c>
      <c r="L497">
        <v>1368</v>
      </c>
      <c r="N497">
        <v>1011</v>
      </c>
      <c r="O497" t="s">
        <v>606</v>
      </c>
      <c r="P497" t="s">
        <v>606</v>
      </c>
      <c r="Q497">
        <v>1</v>
      </c>
      <c r="W497">
        <v>0</v>
      </c>
      <c r="X497">
        <v>1188625873</v>
      </c>
      <c r="Y497">
        <v>0.16250000000000001</v>
      </c>
      <c r="AA497">
        <v>0</v>
      </c>
      <c r="AB497">
        <v>191</v>
      </c>
      <c r="AC497">
        <v>13.5</v>
      </c>
      <c r="AD497">
        <v>0</v>
      </c>
      <c r="AE497">
        <v>0</v>
      </c>
      <c r="AF497">
        <v>31.26</v>
      </c>
      <c r="AG497">
        <v>13.5</v>
      </c>
      <c r="AH497">
        <v>0</v>
      </c>
      <c r="AI497">
        <v>1</v>
      </c>
      <c r="AJ497">
        <v>6.11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1069</v>
      </c>
      <c r="AT497">
        <v>0.13</v>
      </c>
      <c r="AU497" t="s">
        <v>1083</v>
      </c>
      <c r="AV497">
        <v>0</v>
      </c>
      <c r="AW497">
        <v>2</v>
      </c>
      <c r="AX497">
        <v>27907411</v>
      </c>
      <c r="AY497">
        <v>1</v>
      </c>
      <c r="AZ497">
        <v>0</v>
      </c>
      <c r="BA497">
        <v>494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 ca="1">Y497*Source!I168</f>
        <v>0.31313750000000001</v>
      </c>
      <c r="CY497">
        <f>AB497</f>
        <v>191</v>
      </c>
      <c r="CZ497">
        <f>AF497</f>
        <v>31.26</v>
      </c>
      <c r="DA497">
        <f>AJ497</f>
        <v>6.11</v>
      </c>
      <c r="DB497">
        <f>ROUND((ROUND(AT497*CZ497,2)*1.25),2)</f>
        <v>5.08</v>
      </c>
      <c r="DC497">
        <f>ROUND((ROUND(AT497*AG497,2)*1.25),2)</f>
        <v>2.2000000000000002</v>
      </c>
    </row>
    <row r="498" spans="1:107">
      <c r="A498">
        <f ca="1">ROW(Source!A168)</f>
        <v>168</v>
      </c>
      <c r="B498">
        <v>27906248</v>
      </c>
      <c r="C498">
        <v>27907399</v>
      </c>
      <c r="D498">
        <v>25231607</v>
      </c>
      <c r="E498">
        <v>1</v>
      </c>
      <c r="F498">
        <v>1</v>
      </c>
      <c r="G498">
        <v>1</v>
      </c>
      <c r="H498">
        <v>2</v>
      </c>
      <c r="I498" t="s">
        <v>603</v>
      </c>
      <c r="J498" t="s">
        <v>604</v>
      </c>
      <c r="K498" t="s">
        <v>605</v>
      </c>
      <c r="L498">
        <v>1368</v>
      </c>
      <c r="N498">
        <v>1011</v>
      </c>
      <c r="O498" t="s">
        <v>606</v>
      </c>
      <c r="P498" t="s">
        <v>606</v>
      </c>
      <c r="Q498">
        <v>1</v>
      </c>
      <c r="W498">
        <v>0</v>
      </c>
      <c r="X498">
        <v>1372534845</v>
      </c>
      <c r="Y498">
        <v>0.4375</v>
      </c>
      <c r="AA498">
        <v>0</v>
      </c>
      <c r="AB498">
        <v>401.49</v>
      </c>
      <c r="AC498">
        <v>11.6</v>
      </c>
      <c r="AD498">
        <v>0</v>
      </c>
      <c r="AE498">
        <v>0</v>
      </c>
      <c r="AF498">
        <v>65.709999999999994</v>
      </c>
      <c r="AG498">
        <v>11.6</v>
      </c>
      <c r="AH498">
        <v>0</v>
      </c>
      <c r="AI498">
        <v>1</v>
      </c>
      <c r="AJ498">
        <v>6.11</v>
      </c>
      <c r="AK498">
        <v>1</v>
      </c>
      <c r="AL498">
        <v>1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1069</v>
      </c>
      <c r="AT498">
        <v>0.35</v>
      </c>
      <c r="AU498" t="s">
        <v>1083</v>
      </c>
      <c r="AV498">
        <v>0</v>
      </c>
      <c r="AW498">
        <v>2</v>
      </c>
      <c r="AX498">
        <v>27907412</v>
      </c>
      <c r="AY498">
        <v>1</v>
      </c>
      <c r="AZ498">
        <v>0</v>
      </c>
      <c r="BA498">
        <v>495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 ca="1">Y498*Source!I168</f>
        <v>0.84306250000000005</v>
      </c>
      <c r="CY498">
        <f>AB498</f>
        <v>401.49</v>
      </c>
      <c r="CZ498">
        <f>AF498</f>
        <v>65.709999999999994</v>
      </c>
      <c r="DA498">
        <f>AJ498</f>
        <v>6.11</v>
      </c>
      <c r="DB498">
        <f>ROUND((ROUND(AT498*CZ498,2)*1.25),2)</f>
        <v>28.75</v>
      </c>
      <c r="DC498">
        <f>ROUND((ROUND(AT498*AG498,2)*1.25),2)</f>
        <v>5.08</v>
      </c>
    </row>
    <row r="499" spans="1:107">
      <c r="A499">
        <f ca="1">ROW(Source!A168)</f>
        <v>168</v>
      </c>
      <c r="B499">
        <v>27906248</v>
      </c>
      <c r="C499">
        <v>27907399</v>
      </c>
      <c r="D499">
        <v>25231931</v>
      </c>
      <c r="E499">
        <v>1</v>
      </c>
      <c r="F499">
        <v>1</v>
      </c>
      <c r="G499">
        <v>1</v>
      </c>
      <c r="H499">
        <v>2</v>
      </c>
      <c r="I499" t="s">
        <v>65</v>
      </c>
      <c r="J499" t="s">
        <v>66</v>
      </c>
      <c r="K499" t="s">
        <v>67</v>
      </c>
      <c r="L499">
        <v>1368</v>
      </c>
      <c r="N499">
        <v>1011</v>
      </c>
      <c r="O499" t="s">
        <v>606</v>
      </c>
      <c r="P499" t="s">
        <v>606</v>
      </c>
      <c r="Q499">
        <v>1</v>
      </c>
      <c r="W499">
        <v>0</v>
      </c>
      <c r="X499">
        <v>-1589061407</v>
      </c>
      <c r="Y499">
        <v>8.375</v>
      </c>
      <c r="AA499">
        <v>0</v>
      </c>
      <c r="AB499">
        <v>549.9</v>
      </c>
      <c r="AC499">
        <v>10.06</v>
      </c>
      <c r="AD499">
        <v>0</v>
      </c>
      <c r="AE499">
        <v>0</v>
      </c>
      <c r="AF499">
        <v>90</v>
      </c>
      <c r="AG499">
        <v>10.06</v>
      </c>
      <c r="AH499">
        <v>0</v>
      </c>
      <c r="AI499">
        <v>1</v>
      </c>
      <c r="AJ499">
        <v>6.11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1069</v>
      </c>
      <c r="AT499">
        <v>6.7</v>
      </c>
      <c r="AU499" t="s">
        <v>1083</v>
      </c>
      <c r="AV499">
        <v>0</v>
      </c>
      <c r="AW499">
        <v>2</v>
      </c>
      <c r="AX499">
        <v>27907413</v>
      </c>
      <c r="AY499">
        <v>1</v>
      </c>
      <c r="AZ499">
        <v>0</v>
      </c>
      <c r="BA499">
        <v>496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 ca="1">Y499*Source!I168</f>
        <v>16.138625000000001</v>
      </c>
      <c r="CY499">
        <f>AB499</f>
        <v>549.9</v>
      </c>
      <c r="CZ499">
        <f>AF499</f>
        <v>90</v>
      </c>
      <c r="DA499">
        <f>AJ499</f>
        <v>6.11</v>
      </c>
      <c r="DB499">
        <f>ROUND((ROUND(AT499*CZ499,2)*1.25),2)</f>
        <v>753.75</v>
      </c>
      <c r="DC499">
        <f>ROUND((ROUND(AT499*AG499,2)*1.25),2)</f>
        <v>84.25</v>
      </c>
    </row>
    <row r="500" spans="1:107">
      <c r="A500">
        <f ca="1">ROW(Source!A168)</f>
        <v>168</v>
      </c>
      <c r="B500">
        <v>27906248</v>
      </c>
      <c r="C500">
        <v>27907399</v>
      </c>
      <c r="D500">
        <v>25144748</v>
      </c>
      <c r="E500">
        <v>17</v>
      </c>
      <c r="F500">
        <v>1</v>
      </c>
      <c r="G500">
        <v>1</v>
      </c>
      <c r="H500">
        <v>3</v>
      </c>
      <c r="I500" t="s">
        <v>188</v>
      </c>
      <c r="J500" t="s">
        <v>1069</v>
      </c>
      <c r="K500" t="s">
        <v>189</v>
      </c>
      <c r="L500">
        <v>1348</v>
      </c>
      <c r="N500">
        <v>1009</v>
      </c>
      <c r="O500" t="s">
        <v>1094</v>
      </c>
      <c r="P500" t="s">
        <v>1094</v>
      </c>
      <c r="Q500">
        <v>1000</v>
      </c>
      <c r="W500">
        <v>0</v>
      </c>
      <c r="X500">
        <v>-16342244</v>
      </c>
      <c r="Y500">
        <v>1.8E-3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6.11</v>
      </c>
      <c r="AJ500">
        <v>1</v>
      </c>
      <c r="AK500">
        <v>1</v>
      </c>
      <c r="AL500">
        <v>1</v>
      </c>
      <c r="AN500">
        <v>0</v>
      </c>
      <c r="AO500">
        <v>0</v>
      </c>
      <c r="AP500">
        <v>0</v>
      </c>
      <c r="AQ500">
        <v>0</v>
      </c>
      <c r="AR500">
        <v>0</v>
      </c>
      <c r="AS500" t="s">
        <v>1069</v>
      </c>
      <c r="AT500">
        <v>1.8E-3</v>
      </c>
      <c r="AU500" t="s">
        <v>1069</v>
      </c>
      <c r="AV500">
        <v>0</v>
      </c>
      <c r="AW500">
        <v>2</v>
      </c>
      <c r="AX500">
        <v>27907414</v>
      </c>
      <c r="AY500">
        <v>1</v>
      </c>
      <c r="AZ500">
        <v>0</v>
      </c>
      <c r="BA500">
        <v>497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 ca="1">Y500*Source!I168</f>
        <v>3.4686000000000001E-3</v>
      </c>
      <c r="CY500">
        <f>AA500</f>
        <v>0</v>
      </c>
      <c r="CZ500">
        <f>AE500</f>
        <v>0</v>
      </c>
      <c r="DA500">
        <f>AI500</f>
        <v>6.11</v>
      </c>
      <c r="DB500">
        <f>ROUND(ROUND(AT500*CZ500,2),2)</f>
        <v>0</v>
      </c>
      <c r="DC500">
        <f>ROUND(ROUND(AT500*AG500,2),2)</f>
        <v>0</v>
      </c>
    </row>
    <row r="501" spans="1:107">
      <c r="A501">
        <f ca="1">ROW(Source!A168)</f>
        <v>168</v>
      </c>
      <c r="B501">
        <v>27906248</v>
      </c>
      <c r="C501">
        <v>27907399</v>
      </c>
      <c r="D501">
        <v>25153051</v>
      </c>
      <c r="E501">
        <v>1</v>
      </c>
      <c r="F501">
        <v>1</v>
      </c>
      <c r="G501">
        <v>1</v>
      </c>
      <c r="H501">
        <v>3</v>
      </c>
      <c r="I501" t="s">
        <v>183</v>
      </c>
      <c r="J501" t="s">
        <v>186</v>
      </c>
      <c r="K501" t="s">
        <v>184</v>
      </c>
      <c r="L501">
        <v>1355</v>
      </c>
      <c r="N501">
        <v>1010</v>
      </c>
      <c r="O501" t="s">
        <v>185</v>
      </c>
      <c r="P501" t="s">
        <v>185</v>
      </c>
      <c r="Q501">
        <v>100</v>
      </c>
      <c r="W501">
        <v>0</v>
      </c>
      <c r="X501">
        <v>-314866572</v>
      </c>
      <c r="Y501">
        <v>6.2272959999999999</v>
      </c>
      <c r="AA501">
        <v>30.55</v>
      </c>
      <c r="AB501">
        <v>0</v>
      </c>
      <c r="AC501">
        <v>0</v>
      </c>
      <c r="AD501">
        <v>0</v>
      </c>
      <c r="AE501">
        <v>5</v>
      </c>
      <c r="AF501">
        <v>0</v>
      </c>
      <c r="AG501">
        <v>0</v>
      </c>
      <c r="AH501">
        <v>0</v>
      </c>
      <c r="AI501">
        <v>6.11</v>
      </c>
      <c r="AJ501">
        <v>1</v>
      </c>
      <c r="AK501">
        <v>1</v>
      </c>
      <c r="AL501">
        <v>1</v>
      </c>
      <c r="AN501">
        <v>0</v>
      </c>
      <c r="AO501">
        <v>0</v>
      </c>
      <c r="AP501">
        <v>0</v>
      </c>
      <c r="AQ501">
        <v>0</v>
      </c>
      <c r="AR501">
        <v>0</v>
      </c>
      <c r="AS501" t="s">
        <v>1069</v>
      </c>
      <c r="AT501">
        <v>6.2272959999999999</v>
      </c>
      <c r="AU501" t="s">
        <v>1069</v>
      </c>
      <c r="AV501">
        <v>0</v>
      </c>
      <c r="AW501">
        <v>1</v>
      </c>
      <c r="AX501">
        <v>-1</v>
      </c>
      <c r="AY501">
        <v>0</v>
      </c>
      <c r="AZ501">
        <v>0</v>
      </c>
      <c r="BA501" t="s">
        <v>1069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 ca="1">Y501*Source!I168</f>
        <v>11.999999391999999</v>
      </c>
      <c r="CY501">
        <f>AA501</f>
        <v>30.55</v>
      </c>
      <c r="CZ501">
        <f>AE501</f>
        <v>5</v>
      </c>
      <c r="DA501">
        <f>AI501</f>
        <v>6.11</v>
      </c>
      <c r="DB501">
        <f>ROUND(ROUND(AT501*CZ501,2),2)</f>
        <v>31.14</v>
      </c>
      <c r="DC501">
        <f>ROUND(ROUND(AT501*AG501,2),2)</f>
        <v>0</v>
      </c>
    </row>
    <row r="502" spans="1:107">
      <c r="A502">
        <f ca="1">ROW(Source!A168)</f>
        <v>168</v>
      </c>
      <c r="B502">
        <v>27906248</v>
      </c>
      <c r="C502">
        <v>27907399</v>
      </c>
      <c r="D502">
        <v>25179691</v>
      </c>
      <c r="E502">
        <v>1</v>
      </c>
      <c r="F502">
        <v>1</v>
      </c>
      <c r="G502">
        <v>1</v>
      </c>
      <c r="H502">
        <v>3</v>
      </c>
      <c r="I502" t="s">
        <v>195</v>
      </c>
      <c r="J502" t="s">
        <v>197</v>
      </c>
      <c r="K502" t="s">
        <v>196</v>
      </c>
      <c r="L502">
        <v>1339</v>
      </c>
      <c r="N502">
        <v>1007</v>
      </c>
      <c r="O502" t="s">
        <v>1325</v>
      </c>
      <c r="P502" t="s">
        <v>1325</v>
      </c>
      <c r="Q502">
        <v>1</v>
      </c>
      <c r="W502">
        <v>0</v>
      </c>
      <c r="X502">
        <v>1259499913</v>
      </c>
      <c r="Y502">
        <v>1.24</v>
      </c>
      <c r="AA502">
        <v>24314.01</v>
      </c>
      <c r="AB502">
        <v>0</v>
      </c>
      <c r="AC502">
        <v>0</v>
      </c>
      <c r="AD502">
        <v>0</v>
      </c>
      <c r="AE502">
        <v>3979.38</v>
      </c>
      <c r="AF502">
        <v>0</v>
      </c>
      <c r="AG502">
        <v>0</v>
      </c>
      <c r="AH502">
        <v>0</v>
      </c>
      <c r="AI502">
        <v>6.11</v>
      </c>
      <c r="AJ502">
        <v>1</v>
      </c>
      <c r="AK502">
        <v>1</v>
      </c>
      <c r="AL502">
        <v>1</v>
      </c>
      <c r="AN502">
        <v>0</v>
      </c>
      <c r="AO502">
        <v>0</v>
      </c>
      <c r="AP502">
        <v>0</v>
      </c>
      <c r="AQ502">
        <v>0</v>
      </c>
      <c r="AR502">
        <v>0</v>
      </c>
      <c r="AS502" t="s">
        <v>1069</v>
      </c>
      <c r="AT502">
        <v>1.24</v>
      </c>
      <c r="AU502" t="s">
        <v>1069</v>
      </c>
      <c r="AV502">
        <v>0</v>
      </c>
      <c r="AW502">
        <v>1</v>
      </c>
      <c r="AX502">
        <v>-1</v>
      </c>
      <c r="AY502">
        <v>0</v>
      </c>
      <c r="AZ502">
        <v>0</v>
      </c>
      <c r="BA502" t="s">
        <v>1069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 ca="1">Y502*Source!I168</f>
        <v>2.3894799999999998</v>
      </c>
      <c r="CY502">
        <f>AA502</f>
        <v>24314.01</v>
      </c>
      <c r="CZ502">
        <f>AE502</f>
        <v>3979.38</v>
      </c>
      <c r="DA502">
        <f>AI502</f>
        <v>6.11</v>
      </c>
      <c r="DB502">
        <f>ROUND(ROUND(AT502*CZ502,2),2)</f>
        <v>4934.43</v>
      </c>
      <c r="DC502">
        <f>ROUND(ROUND(AT502*AG502,2),2)</f>
        <v>0</v>
      </c>
    </row>
    <row r="503" spans="1:107">
      <c r="A503">
        <f ca="1">ROW(Source!A168)</f>
        <v>168</v>
      </c>
      <c r="B503">
        <v>27906248</v>
      </c>
      <c r="C503">
        <v>27907399</v>
      </c>
      <c r="D503">
        <v>25179712</v>
      </c>
      <c r="E503">
        <v>1</v>
      </c>
      <c r="F503">
        <v>1</v>
      </c>
      <c r="G503">
        <v>1</v>
      </c>
      <c r="H503">
        <v>3</v>
      </c>
      <c r="I503" t="s">
        <v>191</v>
      </c>
      <c r="J503" t="s">
        <v>193</v>
      </c>
      <c r="K503" t="s">
        <v>192</v>
      </c>
      <c r="L503">
        <v>1339</v>
      </c>
      <c r="N503">
        <v>1007</v>
      </c>
      <c r="O503" t="s">
        <v>1325</v>
      </c>
      <c r="P503" t="s">
        <v>1325</v>
      </c>
      <c r="Q503">
        <v>1</v>
      </c>
      <c r="W503">
        <v>1</v>
      </c>
      <c r="X503">
        <v>-1138698268</v>
      </c>
      <c r="Y503">
        <v>-1.24</v>
      </c>
      <c r="AA503">
        <v>26389.64</v>
      </c>
      <c r="AB503">
        <v>0</v>
      </c>
      <c r="AC503">
        <v>0</v>
      </c>
      <c r="AD503">
        <v>0</v>
      </c>
      <c r="AE503">
        <v>4319.09</v>
      </c>
      <c r="AF503">
        <v>0</v>
      </c>
      <c r="AG503">
        <v>0</v>
      </c>
      <c r="AH503">
        <v>0</v>
      </c>
      <c r="AI503">
        <v>6.11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1069</v>
      </c>
      <c r="AT503">
        <v>-1.24</v>
      </c>
      <c r="AU503" t="s">
        <v>1069</v>
      </c>
      <c r="AV503">
        <v>0</v>
      </c>
      <c r="AW503">
        <v>2</v>
      </c>
      <c r="AX503">
        <v>27907415</v>
      </c>
      <c r="AY503">
        <v>1</v>
      </c>
      <c r="AZ503">
        <v>6144</v>
      </c>
      <c r="BA503">
        <v>498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 ca="1">Y503*Source!I168</f>
        <v>-2.3894799999999998</v>
      </c>
      <c r="CY503">
        <f>AA503</f>
        <v>26389.64</v>
      </c>
      <c r="CZ503">
        <f>AE503</f>
        <v>4319.09</v>
      </c>
      <c r="DA503">
        <f>AI503</f>
        <v>6.11</v>
      </c>
      <c r="DB503">
        <f>ROUND(ROUND(AT503*CZ503,2),2)</f>
        <v>-5355.67</v>
      </c>
      <c r="DC503">
        <f>ROUND(ROUND(AT503*AG503,2),2)</f>
        <v>0</v>
      </c>
    </row>
    <row r="504" spans="1:107">
      <c r="A504">
        <f ca="1">ROW(Source!A173)</f>
        <v>173</v>
      </c>
      <c r="B504">
        <v>27906248</v>
      </c>
      <c r="C504">
        <v>27907420</v>
      </c>
      <c r="D504">
        <v>25418020</v>
      </c>
      <c r="E504">
        <v>1</v>
      </c>
      <c r="F504">
        <v>1</v>
      </c>
      <c r="G504">
        <v>1</v>
      </c>
      <c r="H504">
        <v>1</v>
      </c>
      <c r="I504" t="s">
        <v>27</v>
      </c>
      <c r="J504" t="s">
        <v>1069</v>
      </c>
      <c r="K504" t="s">
        <v>28</v>
      </c>
      <c r="L504">
        <v>1191</v>
      </c>
      <c r="N504">
        <v>1013</v>
      </c>
      <c r="O504" t="s">
        <v>600</v>
      </c>
      <c r="P504" t="s">
        <v>600</v>
      </c>
      <c r="Q504">
        <v>1</v>
      </c>
      <c r="W504">
        <v>0</v>
      </c>
      <c r="X504">
        <v>-200730820</v>
      </c>
      <c r="Y504">
        <v>10.327</v>
      </c>
      <c r="AA504">
        <v>0</v>
      </c>
      <c r="AB504">
        <v>0</v>
      </c>
      <c r="AC504">
        <v>0</v>
      </c>
      <c r="AD504">
        <v>51.2</v>
      </c>
      <c r="AE504">
        <v>0</v>
      </c>
      <c r="AF504">
        <v>0</v>
      </c>
      <c r="AG504">
        <v>0</v>
      </c>
      <c r="AH504">
        <v>8.3800000000000008</v>
      </c>
      <c r="AI504">
        <v>1</v>
      </c>
      <c r="AJ504">
        <v>1</v>
      </c>
      <c r="AK504">
        <v>1</v>
      </c>
      <c r="AL504">
        <v>6.11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1069</v>
      </c>
      <c r="AT504">
        <v>8.98</v>
      </c>
      <c r="AU504" t="s">
        <v>1084</v>
      </c>
      <c r="AV504">
        <v>1</v>
      </c>
      <c r="AW504">
        <v>2</v>
      </c>
      <c r="AX504">
        <v>27907430</v>
      </c>
      <c r="AY504">
        <v>1</v>
      </c>
      <c r="AZ504">
        <v>0</v>
      </c>
      <c r="BA504">
        <v>499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 ca="1">Y504*Source!I173</f>
        <v>21.749694699999999</v>
      </c>
      <c r="CY504">
        <f>AD504</f>
        <v>51.2</v>
      </c>
      <c r="CZ504">
        <f>AH504</f>
        <v>8.3800000000000008</v>
      </c>
      <c r="DA504">
        <f>AL504</f>
        <v>6.11</v>
      </c>
      <c r="DB504">
        <f>ROUND((ROUND(AT504*CZ504,2)*1.15),2)</f>
        <v>86.54</v>
      </c>
      <c r="DC504">
        <f>ROUND((ROUND(AT504*AG504,2)*1.15),2)</f>
        <v>0</v>
      </c>
    </row>
    <row r="505" spans="1:107">
      <c r="A505">
        <f ca="1">ROW(Source!A173)</f>
        <v>173</v>
      </c>
      <c r="B505">
        <v>27906248</v>
      </c>
      <c r="C505">
        <v>27907420</v>
      </c>
      <c r="D505">
        <v>25412928</v>
      </c>
      <c r="E505">
        <v>1</v>
      </c>
      <c r="F505">
        <v>1</v>
      </c>
      <c r="G505">
        <v>1</v>
      </c>
      <c r="H505">
        <v>1</v>
      </c>
      <c r="I505" t="s">
        <v>601</v>
      </c>
      <c r="J505" t="s">
        <v>1069</v>
      </c>
      <c r="K505" t="s">
        <v>602</v>
      </c>
      <c r="L505">
        <v>1191</v>
      </c>
      <c r="N505">
        <v>1013</v>
      </c>
      <c r="O505" t="s">
        <v>600</v>
      </c>
      <c r="P505" t="s">
        <v>600</v>
      </c>
      <c r="Q505">
        <v>1</v>
      </c>
      <c r="W505">
        <v>0</v>
      </c>
      <c r="X505">
        <v>-1417349443</v>
      </c>
      <c r="Y505">
        <v>0.2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6.11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1069</v>
      </c>
      <c r="AT505">
        <v>0.2</v>
      </c>
      <c r="AU505" t="s">
        <v>1069</v>
      </c>
      <c r="AV505">
        <v>2</v>
      </c>
      <c r="AW505">
        <v>2</v>
      </c>
      <c r="AX505">
        <v>27907431</v>
      </c>
      <c r="AY505">
        <v>1</v>
      </c>
      <c r="AZ505">
        <v>2048</v>
      </c>
      <c r="BA505">
        <v>500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 ca="1">Y505*Source!I173</f>
        <v>0.42122000000000004</v>
      </c>
      <c r="CY505">
        <f>AD505</f>
        <v>0</v>
      </c>
      <c r="CZ505">
        <f>AH505</f>
        <v>0</v>
      </c>
      <c r="DA505">
        <f>AL505</f>
        <v>1</v>
      </c>
      <c r="DB505">
        <f>ROUND(ROUND(AT505*CZ505,2),2)</f>
        <v>0</v>
      </c>
      <c r="DC505">
        <f>ROUND(ROUND(AT505*AG505,2),2)</f>
        <v>0</v>
      </c>
    </row>
    <row r="506" spans="1:107">
      <c r="A506">
        <f ca="1">ROW(Source!A173)</f>
        <v>173</v>
      </c>
      <c r="B506">
        <v>27906248</v>
      </c>
      <c r="C506">
        <v>27907420</v>
      </c>
      <c r="D506">
        <v>25230510</v>
      </c>
      <c r="E506">
        <v>1</v>
      </c>
      <c r="F506">
        <v>1</v>
      </c>
      <c r="G506">
        <v>1</v>
      </c>
      <c r="H506">
        <v>2</v>
      </c>
      <c r="I506" t="s">
        <v>29</v>
      </c>
      <c r="J506" t="s">
        <v>30</v>
      </c>
      <c r="K506" t="s">
        <v>31</v>
      </c>
      <c r="L506">
        <v>1368</v>
      </c>
      <c r="N506">
        <v>1011</v>
      </c>
      <c r="O506" t="s">
        <v>606</v>
      </c>
      <c r="P506" t="s">
        <v>606</v>
      </c>
      <c r="Q506">
        <v>1</v>
      </c>
      <c r="W506">
        <v>0</v>
      </c>
      <c r="X506">
        <v>368031958</v>
      </c>
      <c r="Y506">
        <v>7.4999999999999997E-2</v>
      </c>
      <c r="AA506">
        <v>0</v>
      </c>
      <c r="AB506">
        <v>169</v>
      </c>
      <c r="AC506">
        <v>11.6</v>
      </c>
      <c r="AD506">
        <v>0</v>
      </c>
      <c r="AE506">
        <v>0</v>
      </c>
      <c r="AF506">
        <v>27.66</v>
      </c>
      <c r="AG506">
        <v>11.6</v>
      </c>
      <c r="AH506">
        <v>0</v>
      </c>
      <c r="AI506">
        <v>1</v>
      </c>
      <c r="AJ506">
        <v>6.11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1069</v>
      </c>
      <c r="AT506">
        <v>0.06</v>
      </c>
      <c r="AU506" t="s">
        <v>1083</v>
      </c>
      <c r="AV506">
        <v>0</v>
      </c>
      <c r="AW506">
        <v>2</v>
      </c>
      <c r="AX506">
        <v>27907432</v>
      </c>
      <c r="AY506">
        <v>1</v>
      </c>
      <c r="AZ506">
        <v>0</v>
      </c>
      <c r="BA506">
        <v>501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 ca="1">Y506*Source!I173</f>
        <v>0.1579575</v>
      </c>
      <c r="CY506">
        <f>AB506</f>
        <v>169</v>
      </c>
      <c r="CZ506">
        <f>AF506</f>
        <v>27.66</v>
      </c>
      <c r="DA506">
        <f>AJ506</f>
        <v>6.11</v>
      </c>
      <c r="DB506">
        <f>ROUND((ROUND(AT506*CZ506,2)*1.25),2)</f>
        <v>2.08</v>
      </c>
      <c r="DC506">
        <f>ROUND((ROUND(AT506*AG506,2)*1.25),2)</f>
        <v>0.88</v>
      </c>
    </row>
    <row r="507" spans="1:107">
      <c r="A507">
        <f ca="1">ROW(Source!A173)</f>
        <v>173</v>
      </c>
      <c r="B507">
        <v>27906248</v>
      </c>
      <c r="C507">
        <v>27907420</v>
      </c>
      <c r="D507">
        <v>25231607</v>
      </c>
      <c r="E507">
        <v>1</v>
      </c>
      <c r="F507">
        <v>1</v>
      </c>
      <c r="G507">
        <v>1</v>
      </c>
      <c r="H507">
        <v>2</v>
      </c>
      <c r="I507" t="s">
        <v>603</v>
      </c>
      <c r="J507" t="s">
        <v>604</v>
      </c>
      <c r="K507" t="s">
        <v>605</v>
      </c>
      <c r="L507">
        <v>1368</v>
      </c>
      <c r="N507">
        <v>1011</v>
      </c>
      <c r="O507" t="s">
        <v>606</v>
      </c>
      <c r="P507" t="s">
        <v>606</v>
      </c>
      <c r="Q507">
        <v>1</v>
      </c>
      <c r="W507">
        <v>0</v>
      </c>
      <c r="X507">
        <v>1372534845</v>
      </c>
      <c r="Y507">
        <v>0.17500000000000002</v>
      </c>
      <c r="AA507">
        <v>0</v>
      </c>
      <c r="AB507">
        <v>401.49</v>
      </c>
      <c r="AC507">
        <v>11.6</v>
      </c>
      <c r="AD507">
        <v>0</v>
      </c>
      <c r="AE507">
        <v>0</v>
      </c>
      <c r="AF507">
        <v>65.709999999999994</v>
      </c>
      <c r="AG507">
        <v>11.6</v>
      </c>
      <c r="AH507">
        <v>0</v>
      </c>
      <c r="AI507">
        <v>1</v>
      </c>
      <c r="AJ507">
        <v>6.11</v>
      </c>
      <c r="AK507">
        <v>1</v>
      </c>
      <c r="AL507">
        <v>1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1069</v>
      </c>
      <c r="AT507">
        <v>0.14000000000000001</v>
      </c>
      <c r="AU507" t="s">
        <v>1083</v>
      </c>
      <c r="AV507">
        <v>0</v>
      </c>
      <c r="AW507">
        <v>2</v>
      </c>
      <c r="AX507">
        <v>27907433</v>
      </c>
      <c r="AY507">
        <v>1</v>
      </c>
      <c r="AZ507">
        <v>0</v>
      </c>
      <c r="BA507">
        <v>502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 ca="1">Y507*Source!I173</f>
        <v>0.36856750000000005</v>
      </c>
      <c r="CY507">
        <f>AB507</f>
        <v>401.49</v>
      </c>
      <c r="CZ507">
        <f>AF507</f>
        <v>65.709999999999994</v>
      </c>
      <c r="DA507">
        <f>AJ507</f>
        <v>6.11</v>
      </c>
      <c r="DB507">
        <f>ROUND((ROUND(AT507*CZ507,2)*1.25),2)</f>
        <v>11.5</v>
      </c>
      <c r="DC507">
        <f>ROUND((ROUND(AT507*AG507,2)*1.25),2)</f>
        <v>2.0299999999999998</v>
      </c>
    </row>
    <row r="508" spans="1:107">
      <c r="A508">
        <f ca="1">ROW(Source!A173)</f>
        <v>173</v>
      </c>
      <c r="B508">
        <v>27906248</v>
      </c>
      <c r="C508">
        <v>27907420</v>
      </c>
      <c r="D508">
        <v>25232466</v>
      </c>
      <c r="E508">
        <v>1</v>
      </c>
      <c r="F508">
        <v>1</v>
      </c>
      <c r="G508">
        <v>1</v>
      </c>
      <c r="H508">
        <v>2</v>
      </c>
      <c r="I508" t="s">
        <v>770</v>
      </c>
      <c r="J508" t="s">
        <v>771</v>
      </c>
      <c r="K508" t="s">
        <v>772</v>
      </c>
      <c r="L508">
        <v>1368</v>
      </c>
      <c r="N508">
        <v>1011</v>
      </c>
      <c r="O508" t="s">
        <v>606</v>
      </c>
      <c r="P508" t="s">
        <v>606</v>
      </c>
      <c r="Q508">
        <v>1</v>
      </c>
      <c r="W508">
        <v>0</v>
      </c>
      <c r="X508">
        <v>271748449</v>
      </c>
      <c r="Y508">
        <v>9.3500000000000014</v>
      </c>
      <c r="AA508">
        <v>0</v>
      </c>
      <c r="AB508">
        <v>41.67</v>
      </c>
      <c r="AC508">
        <v>0</v>
      </c>
      <c r="AD508">
        <v>0</v>
      </c>
      <c r="AE508">
        <v>0</v>
      </c>
      <c r="AF508">
        <v>6.82</v>
      </c>
      <c r="AG508">
        <v>0</v>
      </c>
      <c r="AH508">
        <v>0</v>
      </c>
      <c r="AI508">
        <v>1</v>
      </c>
      <c r="AJ508">
        <v>6.11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1069</v>
      </c>
      <c r="AT508">
        <v>7.48</v>
      </c>
      <c r="AU508" t="s">
        <v>1083</v>
      </c>
      <c r="AV508">
        <v>0</v>
      </c>
      <c r="AW508">
        <v>2</v>
      </c>
      <c r="AX508">
        <v>27907434</v>
      </c>
      <c r="AY508">
        <v>1</v>
      </c>
      <c r="AZ508">
        <v>0</v>
      </c>
      <c r="BA508">
        <v>503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 ca="1">Y508*Source!I173</f>
        <v>19.692035000000004</v>
      </c>
      <c r="CY508">
        <f>AB508</f>
        <v>41.67</v>
      </c>
      <c r="CZ508">
        <f>AF508</f>
        <v>6.82</v>
      </c>
      <c r="DA508">
        <f>AJ508</f>
        <v>6.11</v>
      </c>
      <c r="DB508">
        <f>ROUND((ROUND(AT508*CZ508,2)*1.25),2)</f>
        <v>63.76</v>
      </c>
      <c r="DC508">
        <f>ROUND((ROUND(AT508*AG508,2)*1.25),2)</f>
        <v>0</v>
      </c>
    </row>
    <row r="509" spans="1:107">
      <c r="A509">
        <f ca="1">ROW(Source!A173)</f>
        <v>173</v>
      </c>
      <c r="B509">
        <v>27906248</v>
      </c>
      <c r="C509">
        <v>27907420</v>
      </c>
      <c r="D509">
        <v>25149961</v>
      </c>
      <c r="E509">
        <v>1</v>
      </c>
      <c r="F509">
        <v>1</v>
      </c>
      <c r="G509">
        <v>1</v>
      </c>
      <c r="H509">
        <v>3</v>
      </c>
      <c r="I509" t="s">
        <v>728</v>
      </c>
      <c r="J509" t="s">
        <v>729</v>
      </c>
      <c r="K509" t="s">
        <v>730</v>
      </c>
      <c r="L509">
        <v>1339</v>
      </c>
      <c r="N509">
        <v>1007</v>
      </c>
      <c r="O509" t="s">
        <v>1325</v>
      </c>
      <c r="P509" t="s">
        <v>1325</v>
      </c>
      <c r="Q509">
        <v>1</v>
      </c>
      <c r="W509">
        <v>0</v>
      </c>
      <c r="X509">
        <v>-1660354250</v>
      </c>
      <c r="Y509">
        <v>0.01</v>
      </c>
      <c r="AA509">
        <v>14.91</v>
      </c>
      <c r="AB509">
        <v>0</v>
      </c>
      <c r="AC509">
        <v>0</v>
      </c>
      <c r="AD509">
        <v>0</v>
      </c>
      <c r="AE509">
        <v>2.44</v>
      </c>
      <c r="AF509">
        <v>0</v>
      </c>
      <c r="AG509">
        <v>0</v>
      </c>
      <c r="AH509">
        <v>0</v>
      </c>
      <c r="AI509">
        <v>6.11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1069</v>
      </c>
      <c r="AT509">
        <v>0.01</v>
      </c>
      <c r="AU509" t="s">
        <v>1069</v>
      </c>
      <c r="AV509">
        <v>0</v>
      </c>
      <c r="AW509">
        <v>2</v>
      </c>
      <c r="AX509">
        <v>27907435</v>
      </c>
      <c r="AY509">
        <v>1</v>
      </c>
      <c r="AZ509">
        <v>0</v>
      </c>
      <c r="BA509">
        <v>504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 ca="1">Y509*Source!I173</f>
        <v>2.1061E-2</v>
      </c>
      <c r="CY509">
        <f>AA509</f>
        <v>14.91</v>
      </c>
      <c r="CZ509">
        <f>AE509</f>
        <v>2.44</v>
      </c>
      <c r="DA509">
        <f>AI509</f>
        <v>6.11</v>
      </c>
      <c r="DB509">
        <f>ROUND(ROUND(AT509*CZ509,2),2)</f>
        <v>0.02</v>
      </c>
      <c r="DC509">
        <f>ROUND(ROUND(AT509*AG509,2),2)</f>
        <v>0</v>
      </c>
    </row>
    <row r="510" spans="1:107">
      <c r="A510">
        <f ca="1">ROW(Source!A173)</f>
        <v>173</v>
      </c>
      <c r="B510">
        <v>27906248</v>
      </c>
      <c r="C510">
        <v>27907420</v>
      </c>
      <c r="D510">
        <v>25153690</v>
      </c>
      <c r="E510">
        <v>1</v>
      </c>
      <c r="F510">
        <v>1</v>
      </c>
      <c r="G510">
        <v>1</v>
      </c>
      <c r="H510">
        <v>3</v>
      </c>
      <c r="I510" t="s">
        <v>739</v>
      </c>
      <c r="J510" t="s">
        <v>740</v>
      </c>
      <c r="K510" t="s">
        <v>741</v>
      </c>
      <c r="L510">
        <v>1346</v>
      </c>
      <c r="N510">
        <v>1009</v>
      </c>
      <c r="O510" t="s">
        <v>1216</v>
      </c>
      <c r="P510" t="s">
        <v>1216</v>
      </c>
      <c r="Q510">
        <v>1</v>
      </c>
      <c r="W510">
        <v>0</v>
      </c>
      <c r="X510">
        <v>813963326</v>
      </c>
      <c r="Y510">
        <v>1</v>
      </c>
      <c r="AA510">
        <v>11.12</v>
      </c>
      <c r="AB510">
        <v>0</v>
      </c>
      <c r="AC510">
        <v>0</v>
      </c>
      <c r="AD510">
        <v>0</v>
      </c>
      <c r="AE510">
        <v>1.82</v>
      </c>
      <c r="AF510">
        <v>0</v>
      </c>
      <c r="AG510">
        <v>0</v>
      </c>
      <c r="AH510">
        <v>0</v>
      </c>
      <c r="AI510">
        <v>6.11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1069</v>
      </c>
      <c r="AT510">
        <v>1</v>
      </c>
      <c r="AU510" t="s">
        <v>1069</v>
      </c>
      <c r="AV510">
        <v>0</v>
      </c>
      <c r="AW510">
        <v>2</v>
      </c>
      <c r="AX510">
        <v>27907436</v>
      </c>
      <c r="AY510">
        <v>1</v>
      </c>
      <c r="AZ510">
        <v>0</v>
      </c>
      <c r="BA510">
        <v>505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 ca="1">Y510*Source!I173</f>
        <v>2.1061000000000001</v>
      </c>
      <c r="CY510">
        <f>AA510</f>
        <v>11.12</v>
      </c>
      <c r="CZ510">
        <f>AE510</f>
        <v>1.82</v>
      </c>
      <c r="DA510">
        <f>AI510</f>
        <v>6.11</v>
      </c>
      <c r="DB510">
        <f>ROUND(ROUND(AT510*CZ510,2),2)</f>
        <v>1.82</v>
      </c>
      <c r="DC510">
        <f>ROUND(ROUND(AT510*AG510,2),2)</f>
        <v>0</v>
      </c>
    </row>
    <row r="511" spans="1:107">
      <c r="A511">
        <f ca="1">ROW(Source!A173)</f>
        <v>173</v>
      </c>
      <c r="B511">
        <v>27906248</v>
      </c>
      <c r="C511">
        <v>27907420</v>
      </c>
      <c r="D511">
        <v>25185715</v>
      </c>
      <c r="E511">
        <v>1</v>
      </c>
      <c r="F511">
        <v>1</v>
      </c>
      <c r="G511">
        <v>1</v>
      </c>
      <c r="H511">
        <v>3</v>
      </c>
      <c r="I511" t="s">
        <v>1351</v>
      </c>
      <c r="J511" t="s">
        <v>1353</v>
      </c>
      <c r="K511" t="s">
        <v>1352</v>
      </c>
      <c r="L511">
        <v>1346</v>
      </c>
      <c r="N511">
        <v>1009</v>
      </c>
      <c r="O511" t="s">
        <v>1216</v>
      </c>
      <c r="P511" t="s">
        <v>1216</v>
      </c>
      <c r="Q511">
        <v>1</v>
      </c>
      <c r="W511">
        <v>0</v>
      </c>
      <c r="X511">
        <v>1872365097</v>
      </c>
      <c r="Y511">
        <v>13.8</v>
      </c>
      <c r="AA511">
        <v>96.78</v>
      </c>
      <c r="AB511">
        <v>0</v>
      </c>
      <c r="AC511">
        <v>0</v>
      </c>
      <c r="AD511">
        <v>0</v>
      </c>
      <c r="AE511">
        <v>15.84</v>
      </c>
      <c r="AF511">
        <v>0</v>
      </c>
      <c r="AG511">
        <v>0</v>
      </c>
      <c r="AH511">
        <v>0</v>
      </c>
      <c r="AI511">
        <v>6.11</v>
      </c>
      <c r="AJ511">
        <v>1</v>
      </c>
      <c r="AK511">
        <v>1</v>
      </c>
      <c r="AL511">
        <v>1</v>
      </c>
      <c r="AN511">
        <v>0</v>
      </c>
      <c r="AO511">
        <v>0</v>
      </c>
      <c r="AP511">
        <v>0</v>
      </c>
      <c r="AQ511">
        <v>0</v>
      </c>
      <c r="AR511">
        <v>0</v>
      </c>
      <c r="AS511" t="s">
        <v>1069</v>
      </c>
      <c r="AT511">
        <v>13.8</v>
      </c>
      <c r="AU511" t="s">
        <v>1069</v>
      </c>
      <c r="AV511">
        <v>0</v>
      </c>
      <c r="AW511">
        <v>1</v>
      </c>
      <c r="AX511">
        <v>-1</v>
      </c>
      <c r="AY511">
        <v>0</v>
      </c>
      <c r="AZ511">
        <v>0</v>
      </c>
      <c r="BA511" t="s">
        <v>1069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 ca="1">Y511*Source!I173</f>
        <v>29.064180000000004</v>
      </c>
      <c r="CY511">
        <f>AA511</f>
        <v>96.78</v>
      </c>
      <c r="CZ511">
        <f>AE511</f>
        <v>15.84</v>
      </c>
      <c r="DA511">
        <f>AI511</f>
        <v>6.11</v>
      </c>
      <c r="DB511">
        <f>ROUND(ROUND(AT511*CZ511,2),2)</f>
        <v>218.59</v>
      </c>
      <c r="DC511">
        <f>ROUND(ROUND(AT511*AG511,2),2)</f>
        <v>0</v>
      </c>
    </row>
    <row r="512" spans="1:107">
      <c r="A512">
        <f ca="1">ROW(Source!A175)</f>
        <v>175</v>
      </c>
      <c r="B512">
        <v>27906248</v>
      </c>
      <c r="C512">
        <v>27907441</v>
      </c>
      <c r="D512">
        <v>25420939</v>
      </c>
      <c r="E512">
        <v>1</v>
      </c>
      <c r="F512">
        <v>1</v>
      </c>
      <c r="G512">
        <v>1</v>
      </c>
      <c r="H512">
        <v>1</v>
      </c>
      <c r="I512" t="s">
        <v>68</v>
      </c>
      <c r="J512" t="s">
        <v>1069</v>
      </c>
      <c r="K512" t="s">
        <v>69</v>
      </c>
      <c r="L512">
        <v>1191</v>
      </c>
      <c r="N512">
        <v>1013</v>
      </c>
      <c r="O512" t="s">
        <v>600</v>
      </c>
      <c r="P512" t="s">
        <v>600</v>
      </c>
      <c r="Q512">
        <v>1</v>
      </c>
      <c r="W512">
        <v>0</v>
      </c>
      <c r="X512">
        <v>1799141607</v>
      </c>
      <c r="Y512">
        <v>58.971999999999994</v>
      </c>
      <c r="AA512">
        <v>0</v>
      </c>
      <c r="AB512">
        <v>0</v>
      </c>
      <c r="AC512">
        <v>0</v>
      </c>
      <c r="AD512">
        <v>62.38</v>
      </c>
      <c r="AE512">
        <v>0</v>
      </c>
      <c r="AF512">
        <v>0</v>
      </c>
      <c r="AG512">
        <v>0</v>
      </c>
      <c r="AH512">
        <v>10.210000000000001</v>
      </c>
      <c r="AI512">
        <v>1</v>
      </c>
      <c r="AJ512">
        <v>1</v>
      </c>
      <c r="AK512">
        <v>1</v>
      </c>
      <c r="AL512">
        <v>6.11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1069</v>
      </c>
      <c r="AT512">
        <v>51.28</v>
      </c>
      <c r="AU512" t="s">
        <v>1084</v>
      </c>
      <c r="AV512">
        <v>1</v>
      </c>
      <c r="AW512">
        <v>2</v>
      </c>
      <c r="AX512">
        <v>27907459</v>
      </c>
      <c r="AY512">
        <v>1</v>
      </c>
      <c r="AZ512">
        <v>0</v>
      </c>
      <c r="BA512">
        <v>507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 ca="1">Y512*Source!I175</f>
        <v>113.639044</v>
      </c>
      <c r="CY512">
        <f>AD512</f>
        <v>62.38</v>
      </c>
      <c r="CZ512">
        <f>AH512</f>
        <v>10.210000000000001</v>
      </c>
      <c r="DA512">
        <f>AL512</f>
        <v>6.11</v>
      </c>
      <c r="DB512">
        <f>ROUND((ROUND(AT512*CZ512,2)*1.15),2)</f>
        <v>602.11</v>
      </c>
      <c r="DC512">
        <f>ROUND((ROUND(AT512*AG512,2)*1.15),2)</f>
        <v>0</v>
      </c>
    </row>
    <row r="513" spans="1:107">
      <c r="A513">
        <f ca="1">ROW(Source!A175)</f>
        <v>175</v>
      </c>
      <c r="B513">
        <v>27906248</v>
      </c>
      <c r="C513">
        <v>27907441</v>
      </c>
      <c r="D513">
        <v>25412928</v>
      </c>
      <c r="E513">
        <v>1</v>
      </c>
      <c r="F513">
        <v>1</v>
      </c>
      <c r="G513">
        <v>1</v>
      </c>
      <c r="H513">
        <v>1</v>
      </c>
      <c r="I513" t="s">
        <v>601</v>
      </c>
      <c r="J513" t="s">
        <v>1069</v>
      </c>
      <c r="K513" t="s">
        <v>602</v>
      </c>
      <c r="L513">
        <v>1191</v>
      </c>
      <c r="N513">
        <v>1013</v>
      </c>
      <c r="O513" t="s">
        <v>600</v>
      </c>
      <c r="P513" t="s">
        <v>600</v>
      </c>
      <c r="Q513">
        <v>1</v>
      </c>
      <c r="W513">
        <v>0</v>
      </c>
      <c r="X513">
        <v>-1417349443</v>
      </c>
      <c r="Y513">
        <v>0.08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6.11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1069</v>
      </c>
      <c r="AT513">
        <v>0.08</v>
      </c>
      <c r="AU513" t="s">
        <v>1069</v>
      </c>
      <c r="AV513">
        <v>2</v>
      </c>
      <c r="AW513">
        <v>2</v>
      </c>
      <c r="AX513">
        <v>27907460</v>
      </c>
      <c r="AY513">
        <v>1</v>
      </c>
      <c r="AZ513">
        <v>2048</v>
      </c>
      <c r="BA513">
        <v>508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 ca="1">Y513*Source!I175</f>
        <v>0.15416000000000002</v>
      </c>
      <c r="CY513">
        <f>AD513</f>
        <v>0</v>
      </c>
      <c r="CZ513">
        <f>AH513</f>
        <v>0</v>
      </c>
      <c r="DA513">
        <f>AL513</f>
        <v>1</v>
      </c>
      <c r="DB513">
        <f>ROUND(ROUND(AT513*CZ513,2),2)</f>
        <v>0</v>
      </c>
      <c r="DC513">
        <f>ROUND(ROUND(AT513*AG513,2),2)</f>
        <v>0</v>
      </c>
    </row>
    <row r="514" spans="1:107">
      <c r="A514">
        <f ca="1">ROW(Source!A175)</f>
        <v>175</v>
      </c>
      <c r="B514">
        <v>27906248</v>
      </c>
      <c r="C514">
        <v>27907441</v>
      </c>
      <c r="D514">
        <v>25230514</v>
      </c>
      <c r="E514">
        <v>1</v>
      </c>
      <c r="F514">
        <v>1</v>
      </c>
      <c r="G514">
        <v>1</v>
      </c>
      <c r="H514">
        <v>2</v>
      </c>
      <c r="I514" t="s">
        <v>658</v>
      </c>
      <c r="J514" t="s">
        <v>659</v>
      </c>
      <c r="K514" t="s">
        <v>660</v>
      </c>
      <c r="L514">
        <v>1368</v>
      </c>
      <c r="N514">
        <v>1011</v>
      </c>
      <c r="O514" t="s">
        <v>606</v>
      </c>
      <c r="P514" t="s">
        <v>606</v>
      </c>
      <c r="Q514">
        <v>1</v>
      </c>
      <c r="W514">
        <v>0</v>
      </c>
      <c r="X514">
        <v>1188625873</v>
      </c>
      <c r="Y514">
        <v>3.7499999999999999E-2</v>
      </c>
      <c r="AA514">
        <v>0</v>
      </c>
      <c r="AB514">
        <v>191</v>
      </c>
      <c r="AC514">
        <v>13.5</v>
      </c>
      <c r="AD514">
        <v>0</v>
      </c>
      <c r="AE514">
        <v>0</v>
      </c>
      <c r="AF514">
        <v>31.26</v>
      </c>
      <c r="AG514">
        <v>13.5</v>
      </c>
      <c r="AH514">
        <v>0</v>
      </c>
      <c r="AI514">
        <v>1</v>
      </c>
      <c r="AJ514">
        <v>6.11</v>
      </c>
      <c r="AK514">
        <v>1</v>
      </c>
      <c r="AL514">
        <v>1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1069</v>
      </c>
      <c r="AT514">
        <v>0.03</v>
      </c>
      <c r="AU514" t="s">
        <v>1083</v>
      </c>
      <c r="AV514">
        <v>0</v>
      </c>
      <c r="AW514">
        <v>2</v>
      </c>
      <c r="AX514">
        <v>27907461</v>
      </c>
      <c r="AY514">
        <v>1</v>
      </c>
      <c r="AZ514">
        <v>0</v>
      </c>
      <c r="BA514">
        <v>509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 ca="1">Y514*Source!I175</f>
        <v>7.2262499999999993E-2</v>
      </c>
      <c r="CY514">
        <f>AB514</f>
        <v>191</v>
      </c>
      <c r="CZ514">
        <f>AF514</f>
        <v>31.26</v>
      </c>
      <c r="DA514">
        <f>AJ514</f>
        <v>6.11</v>
      </c>
      <c r="DB514">
        <f>ROUND((ROUND(AT514*CZ514,2)*1.25),2)</f>
        <v>1.18</v>
      </c>
      <c r="DC514">
        <f>ROUND((ROUND(AT514*AG514,2)*1.25),2)</f>
        <v>0.51</v>
      </c>
    </row>
    <row r="515" spans="1:107">
      <c r="A515">
        <f ca="1">ROW(Source!A175)</f>
        <v>175</v>
      </c>
      <c r="B515">
        <v>27906248</v>
      </c>
      <c r="C515">
        <v>27907441</v>
      </c>
      <c r="D515">
        <v>25231607</v>
      </c>
      <c r="E515">
        <v>1</v>
      </c>
      <c r="F515">
        <v>1</v>
      </c>
      <c r="G515">
        <v>1</v>
      </c>
      <c r="H515">
        <v>2</v>
      </c>
      <c r="I515" t="s">
        <v>603</v>
      </c>
      <c r="J515" t="s">
        <v>604</v>
      </c>
      <c r="K515" t="s">
        <v>605</v>
      </c>
      <c r="L515">
        <v>1368</v>
      </c>
      <c r="N515">
        <v>1011</v>
      </c>
      <c r="O515" t="s">
        <v>606</v>
      </c>
      <c r="P515" t="s">
        <v>606</v>
      </c>
      <c r="Q515">
        <v>1</v>
      </c>
      <c r="W515">
        <v>0</v>
      </c>
      <c r="X515">
        <v>1372534845</v>
      </c>
      <c r="Y515">
        <v>6.25E-2</v>
      </c>
      <c r="AA515">
        <v>0</v>
      </c>
      <c r="AB515">
        <v>401.49</v>
      </c>
      <c r="AC515">
        <v>11.6</v>
      </c>
      <c r="AD515">
        <v>0</v>
      </c>
      <c r="AE515">
        <v>0</v>
      </c>
      <c r="AF515">
        <v>65.709999999999994</v>
      </c>
      <c r="AG515">
        <v>11.6</v>
      </c>
      <c r="AH515">
        <v>0</v>
      </c>
      <c r="AI515">
        <v>1</v>
      </c>
      <c r="AJ515">
        <v>6.11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1069</v>
      </c>
      <c r="AT515">
        <v>0.05</v>
      </c>
      <c r="AU515" t="s">
        <v>1083</v>
      </c>
      <c r="AV515">
        <v>0</v>
      </c>
      <c r="AW515">
        <v>2</v>
      </c>
      <c r="AX515">
        <v>27907462</v>
      </c>
      <c r="AY515">
        <v>1</v>
      </c>
      <c r="AZ515">
        <v>0</v>
      </c>
      <c r="BA515">
        <v>510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 ca="1">Y515*Source!I175</f>
        <v>0.1204375</v>
      </c>
      <c r="CY515">
        <f>AB515</f>
        <v>401.49</v>
      </c>
      <c r="CZ515">
        <f>AF515</f>
        <v>65.709999999999994</v>
      </c>
      <c r="DA515">
        <f>AJ515</f>
        <v>6.11</v>
      </c>
      <c r="DB515">
        <f>ROUND((ROUND(AT515*CZ515,2)*1.25),2)</f>
        <v>4.1100000000000003</v>
      </c>
      <c r="DC515">
        <f>ROUND((ROUND(AT515*AG515,2)*1.25),2)</f>
        <v>0.73</v>
      </c>
    </row>
    <row r="516" spans="1:107">
      <c r="A516">
        <f ca="1">ROW(Source!A175)</f>
        <v>175</v>
      </c>
      <c r="B516">
        <v>27906248</v>
      </c>
      <c r="C516">
        <v>27907441</v>
      </c>
      <c r="D516">
        <v>25232512</v>
      </c>
      <c r="E516">
        <v>1</v>
      </c>
      <c r="F516">
        <v>1</v>
      </c>
      <c r="G516">
        <v>1</v>
      </c>
      <c r="H516">
        <v>2</v>
      </c>
      <c r="I516" t="s">
        <v>70</v>
      </c>
      <c r="J516" t="s">
        <v>71</v>
      </c>
      <c r="K516" t="s">
        <v>72</v>
      </c>
      <c r="L516">
        <v>1368</v>
      </c>
      <c r="N516">
        <v>1011</v>
      </c>
      <c r="O516" t="s">
        <v>606</v>
      </c>
      <c r="P516" t="s">
        <v>606</v>
      </c>
      <c r="Q516">
        <v>1</v>
      </c>
      <c r="W516">
        <v>0</v>
      </c>
      <c r="X516">
        <v>2131372584</v>
      </c>
      <c r="Y516">
        <v>11.25</v>
      </c>
      <c r="AA516">
        <v>0</v>
      </c>
      <c r="AB516">
        <v>9.17</v>
      </c>
      <c r="AC516">
        <v>0</v>
      </c>
      <c r="AD516">
        <v>0</v>
      </c>
      <c r="AE516">
        <v>0</v>
      </c>
      <c r="AF516">
        <v>1.5</v>
      </c>
      <c r="AG516">
        <v>0</v>
      </c>
      <c r="AH516">
        <v>0</v>
      </c>
      <c r="AI516">
        <v>1</v>
      </c>
      <c r="AJ516">
        <v>6.11</v>
      </c>
      <c r="AK516">
        <v>1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1069</v>
      </c>
      <c r="AT516">
        <v>9</v>
      </c>
      <c r="AU516" t="s">
        <v>1083</v>
      </c>
      <c r="AV516">
        <v>0</v>
      </c>
      <c r="AW516">
        <v>2</v>
      </c>
      <c r="AX516">
        <v>27907463</v>
      </c>
      <c r="AY516">
        <v>1</v>
      </c>
      <c r="AZ516">
        <v>0</v>
      </c>
      <c r="BA516">
        <v>511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 ca="1">Y516*Source!I175</f>
        <v>21.678750000000001</v>
      </c>
      <c r="CY516">
        <f>AB516</f>
        <v>9.17</v>
      </c>
      <c r="CZ516">
        <f>AF516</f>
        <v>1.5</v>
      </c>
      <c r="DA516">
        <f>AJ516</f>
        <v>6.11</v>
      </c>
      <c r="DB516">
        <f>ROUND((ROUND(AT516*CZ516,2)*1.25),2)</f>
        <v>16.88</v>
      </c>
      <c r="DC516">
        <f>ROUND((ROUND(AT516*AG516,2)*1.25),2)</f>
        <v>0</v>
      </c>
    </row>
    <row r="517" spans="1:107">
      <c r="A517">
        <f ca="1">ROW(Source!A175)</f>
        <v>175</v>
      </c>
      <c r="B517">
        <v>27906248</v>
      </c>
      <c r="C517">
        <v>27907441</v>
      </c>
      <c r="D517">
        <v>25149627</v>
      </c>
      <c r="E517">
        <v>1</v>
      </c>
      <c r="F517">
        <v>1</v>
      </c>
      <c r="G517">
        <v>1</v>
      </c>
      <c r="H517">
        <v>3</v>
      </c>
      <c r="I517" t="s">
        <v>73</v>
      </c>
      <c r="J517" t="s">
        <v>74</v>
      </c>
      <c r="K517" t="s">
        <v>75</v>
      </c>
      <c r="L517">
        <v>1327</v>
      </c>
      <c r="N517">
        <v>1005</v>
      </c>
      <c r="O517" t="s">
        <v>1131</v>
      </c>
      <c r="P517" t="s">
        <v>1131</v>
      </c>
      <c r="Q517">
        <v>1</v>
      </c>
      <c r="W517">
        <v>0</v>
      </c>
      <c r="X517">
        <v>-1917282510</v>
      </c>
      <c r="Y517">
        <v>102</v>
      </c>
      <c r="AA517">
        <v>677.6</v>
      </c>
      <c r="AB517">
        <v>0</v>
      </c>
      <c r="AC517">
        <v>0</v>
      </c>
      <c r="AD517">
        <v>0</v>
      </c>
      <c r="AE517">
        <v>110.9</v>
      </c>
      <c r="AF517">
        <v>0</v>
      </c>
      <c r="AG517">
        <v>0</v>
      </c>
      <c r="AH517">
        <v>0</v>
      </c>
      <c r="AI517">
        <v>6.11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1069</v>
      </c>
      <c r="AT517">
        <v>102</v>
      </c>
      <c r="AU517" t="s">
        <v>1069</v>
      </c>
      <c r="AV517">
        <v>0</v>
      </c>
      <c r="AW517">
        <v>2</v>
      </c>
      <c r="AX517">
        <v>27907464</v>
      </c>
      <c r="AY517">
        <v>1</v>
      </c>
      <c r="AZ517">
        <v>0</v>
      </c>
      <c r="BA517">
        <v>512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 ca="1">Y517*Source!I175</f>
        <v>196.554</v>
      </c>
      <c r="CY517">
        <f t="shared" ref="CY517:CY522" si="63">AA517</f>
        <v>677.6</v>
      </c>
      <c r="CZ517">
        <f t="shared" ref="CZ517:CZ522" si="64">AE517</f>
        <v>110.9</v>
      </c>
      <c r="DA517">
        <f t="shared" ref="DA517:DA522" si="65">AI517</f>
        <v>6.11</v>
      </c>
      <c r="DB517">
        <f t="shared" ref="DB517:DB522" si="66">ROUND(ROUND(AT517*CZ517,2),2)</f>
        <v>11311.8</v>
      </c>
      <c r="DC517">
        <f t="shared" ref="DC517:DC522" si="67">ROUND(ROUND(AT517*AG517,2),2)</f>
        <v>0</v>
      </c>
    </row>
    <row r="518" spans="1:107">
      <c r="A518">
        <f ca="1">ROW(Source!A175)</f>
        <v>175</v>
      </c>
      <c r="B518">
        <v>27906248</v>
      </c>
      <c r="C518">
        <v>27907441</v>
      </c>
      <c r="D518">
        <v>25149783</v>
      </c>
      <c r="E518">
        <v>1</v>
      </c>
      <c r="F518">
        <v>1</v>
      </c>
      <c r="G518">
        <v>1</v>
      </c>
      <c r="H518">
        <v>3</v>
      </c>
      <c r="I518" t="s">
        <v>208</v>
      </c>
      <c r="J518" t="s">
        <v>210</v>
      </c>
      <c r="K518" t="s">
        <v>209</v>
      </c>
      <c r="L518">
        <v>1327</v>
      </c>
      <c r="N518">
        <v>1005</v>
      </c>
      <c r="O518" t="s">
        <v>1131</v>
      </c>
      <c r="P518" t="s">
        <v>1131</v>
      </c>
      <c r="Q518">
        <v>1</v>
      </c>
      <c r="W518">
        <v>0</v>
      </c>
      <c r="X518">
        <v>-1689828412</v>
      </c>
      <c r="Y518">
        <v>100</v>
      </c>
      <c r="AA518">
        <v>2585.69</v>
      </c>
      <c r="AB518">
        <v>0</v>
      </c>
      <c r="AC518">
        <v>0</v>
      </c>
      <c r="AD518">
        <v>0</v>
      </c>
      <c r="AE518">
        <v>423.19</v>
      </c>
      <c r="AF518">
        <v>0</v>
      </c>
      <c r="AG518">
        <v>0</v>
      </c>
      <c r="AH518">
        <v>0</v>
      </c>
      <c r="AI518">
        <v>6.11</v>
      </c>
      <c r="AJ518">
        <v>1</v>
      </c>
      <c r="AK518">
        <v>1</v>
      </c>
      <c r="AL518">
        <v>1</v>
      </c>
      <c r="AN518">
        <v>0</v>
      </c>
      <c r="AO518">
        <v>0</v>
      </c>
      <c r="AP518">
        <v>0</v>
      </c>
      <c r="AQ518">
        <v>0</v>
      </c>
      <c r="AR518">
        <v>0</v>
      </c>
      <c r="AS518" t="s">
        <v>1069</v>
      </c>
      <c r="AT518">
        <v>100</v>
      </c>
      <c r="AU518" t="s">
        <v>1069</v>
      </c>
      <c r="AV518">
        <v>0</v>
      </c>
      <c r="AW518">
        <v>1</v>
      </c>
      <c r="AX518">
        <v>-1</v>
      </c>
      <c r="AY518">
        <v>0</v>
      </c>
      <c r="AZ518">
        <v>0</v>
      </c>
      <c r="BA518" t="s">
        <v>1069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 ca="1">Y518*Source!I175</f>
        <v>192.70000000000002</v>
      </c>
      <c r="CY518">
        <f t="shared" si="63"/>
        <v>2585.69</v>
      </c>
      <c r="CZ518">
        <f t="shared" si="64"/>
        <v>423.19</v>
      </c>
      <c r="DA518">
        <f t="shared" si="65"/>
        <v>6.11</v>
      </c>
      <c r="DB518">
        <f t="shared" si="66"/>
        <v>42319</v>
      </c>
      <c r="DC518">
        <f t="shared" si="67"/>
        <v>0</v>
      </c>
    </row>
    <row r="519" spans="1:107">
      <c r="A519">
        <f ca="1">ROW(Source!A175)</f>
        <v>175</v>
      </c>
      <c r="B519">
        <v>27906248</v>
      </c>
      <c r="C519">
        <v>27907441</v>
      </c>
      <c r="D519">
        <v>25153211</v>
      </c>
      <c r="E519">
        <v>1</v>
      </c>
      <c r="F519">
        <v>1</v>
      </c>
      <c r="G519">
        <v>1</v>
      </c>
      <c r="H519">
        <v>3</v>
      </c>
      <c r="I519" t="s">
        <v>76</v>
      </c>
      <c r="J519" t="s">
        <v>77</v>
      </c>
      <c r="K519" t="s">
        <v>78</v>
      </c>
      <c r="L519">
        <v>1346</v>
      </c>
      <c r="N519">
        <v>1009</v>
      </c>
      <c r="O519" t="s">
        <v>1216</v>
      </c>
      <c r="P519" t="s">
        <v>1216</v>
      </c>
      <c r="Q519">
        <v>1</v>
      </c>
      <c r="W519">
        <v>0</v>
      </c>
      <c r="X519">
        <v>-1110671496</v>
      </c>
      <c r="Y519">
        <v>1</v>
      </c>
      <c r="AA519">
        <v>34.89</v>
      </c>
      <c r="AB519">
        <v>0</v>
      </c>
      <c r="AC519">
        <v>0</v>
      </c>
      <c r="AD519">
        <v>0</v>
      </c>
      <c r="AE519">
        <v>5.71</v>
      </c>
      <c r="AF519">
        <v>0</v>
      </c>
      <c r="AG519">
        <v>0</v>
      </c>
      <c r="AH519">
        <v>0</v>
      </c>
      <c r="AI519">
        <v>6.11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1069</v>
      </c>
      <c r="AT519">
        <v>1</v>
      </c>
      <c r="AU519" t="s">
        <v>1069</v>
      </c>
      <c r="AV519">
        <v>0</v>
      </c>
      <c r="AW519">
        <v>2</v>
      </c>
      <c r="AX519">
        <v>27907465</v>
      </c>
      <c r="AY519">
        <v>1</v>
      </c>
      <c r="AZ519">
        <v>0</v>
      </c>
      <c r="BA519">
        <v>513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 ca="1">Y519*Source!I175</f>
        <v>1.927</v>
      </c>
      <c r="CY519">
        <f t="shared" si="63"/>
        <v>34.89</v>
      </c>
      <c r="CZ519">
        <f t="shared" si="64"/>
        <v>5.71</v>
      </c>
      <c r="DA519">
        <f t="shared" si="65"/>
        <v>6.11</v>
      </c>
      <c r="DB519">
        <f t="shared" si="66"/>
        <v>5.71</v>
      </c>
      <c r="DC519">
        <f t="shared" si="67"/>
        <v>0</v>
      </c>
    </row>
    <row r="520" spans="1:107">
      <c r="A520">
        <f ca="1">ROW(Source!A175)</f>
        <v>175</v>
      </c>
      <c r="B520">
        <v>27906248</v>
      </c>
      <c r="C520">
        <v>27907441</v>
      </c>
      <c r="D520">
        <v>25153690</v>
      </c>
      <c r="E520">
        <v>1</v>
      </c>
      <c r="F520">
        <v>1</v>
      </c>
      <c r="G520">
        <v>1</v>
      </c>
      <c r="H520">
        <v>3</v>
      </c>
      <c r="I520" t="s">
        <v>739</v>
      </c>
      <c r="J520" t="s">
        <v>740</v>
      </c>
      <c r="K520" t="s">
        <v>741</v>
      </c>
      <c r="L520">
        <v>1346</v>
      </c>
      <c r="N520">
        <v>1009</v>
      </c>
      <c r="O520" t="s">
        <v>1216</v>
      </c>
      <c r="P520" t="s">
        <v>1216</v>
      </c>
      <c r="Q520">
        <v>1</v>
      </c>
      <c r="W520">
        <v>0</v>
      </c>
      <c r="X520">
        <v>813963326</v>
      </c>
      <c r="Y520">
        <v>1</v>
      </c>
      <c r="AA520">
        <v>11.12</v>
      </c>
      <c r="AB520">
        <v>0</v>
      </c>
      <c r="AC520">
        <v>0</v>
      </c>
      <c r="AD520">
        <v>0</v>
      </c>
      <c r="AE520">
        <v>1.82</v>
      </c>
      <c r="AF520">
        <v>0</v>
      </c>
      <c r="AG520">
        <v>0</v>
      </c>
      <c r="AH520">
        <v>0</v>
      </c>
      <c r="AI520">
        <v>6.11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1069</v>
      </c>
      <c r="AT520">
        <v>1</v>
      </c>
      <c r="AU520" t="s">
        <v>1069</v>
      </c>
      <c r="AV520">
        <v>0</v>
      </c>
      <c r="AW520">
        <v>2</v>
      </c>
      <c r="AX520">
        <v>27907466</v>
      </c>
      <c r="AY520">
        <v>1</v>
      </c>
      <c r="AZ520">
        <v>0</v>
      </c>
      <c r="BA520">
        <v>514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 ca="1">Y520*Source!I175</f>
        <v>1.927</v>
      </c>
      <c r="CY520">
        <f t="shared" si="63"/>
        <v>11.12</v>
      </c>
      <c r="CZ520">
        <f t="shared" si="64"/>
        <v>1.82</v>
      </c>
      <c r="DA520">
        <f t="shared" si="65"/>
        <v>6.11</v>
      </c>
      <c r="DB520">
        <f t="shared" si="66"/>
        <v>1.82</v>
      </c>
      <c r="DC520">
        <f t="shared" si="67"/>
        <v>0</v>
      </c>
    </row>
    <row r="521" spans="1:107">
      <c r="A521">
        <f ca="1">ROW(Source!A175)</f>
        <v>175</v>
      </c>
      <c r="B521">
        <v>27906248</v>
      </c>
      <c r="C521">
        <v>27907441</v>
      </c>
      <c r="D521">
        <v>25187038</v>
      </c>
      <c r="E521">
        <v>1</v>
      </c>
      <c r="F521">
        <v>1</v>
      </c>
      <c r="G521">
        <v>1</v>
      </c>
      <c r="H521">
        <v>3</v>
      </c>
      <c r="I521" t="s">
        <v>79</v>
      </c>
      <c r="J521" t="s">
        <v>80</v>
      </c>
      <c r="K521" t="s">
        <v>81</v>
      </c>
      <c r="L521">
        <v>1346</v>
      </c>
      <c r="N521">
        <v>1009</v>
      </c>
      <c r="O521" t="s">
        <v>1216</v>
      </c>
      <c r="P521" t="s">
        <v>1216</v>
      </c>
      <c r="Q521">
        <v>1</v>
      </c>
      <c r="W521">
        <v>0</v>
      </c>
      <c r="X521">
        <v>-593408865</v>
      </c>
      <c r="Y521">
        <v>52</v>
      </c>
      <c r="AA521">
        <v>51.08</v>
      </c>
      <c r="AB521">
        <v>0</v>
      </c>
      <c r="AC521">
        <v>0</v>
      </c>
      <c r="AD521">
        <v>0</v>
      </c>
      <c r="AE521">
        <v>8.36</v>
      </c>
      <c r="AF521">
        <v>0</v>
      </c>
      <c r="AG521">
        <v>0</v>
      </c>
      <c r="AH521">
        <v>0</v>
      </c>
      <c r="AI521">
        <v>6.11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1069</v>
      </c>
      <c r="AT521">
        <v>52</v>
      </c>
      <c r="AU521" t="s">
        <v>1069</v>
      </c>
      <c r="AV521">
        <v>0</v>
      </c>
      <c r="AW521">
        <v>2</v>
      </c>
      <c r="AX521">
        <v>27907467</v>
      </c>
      <c r="AY521">
        <v>1</v>
      </c>
      <c r="AZ521">
        <v>0</v>
      </c>
      <c r="BA521">
        <v>515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 ca="1">Y521*Source!I175</f>
        <v>100.20400000000001</v>
      </c>
      <c r="CY521">
        <f t="shared" si="63"/>
        <v>51.08</v>
      </c>
      <c r="CZ521">
        <f t="shared" si="64"/>
        <v>8.36</v>
      </c>
      <c r="DA521">
        <f t="shared" si="65"/>
        <v>6.11</v>
      </c>
      <c r="DB521">
        <f t="shared" si="66"/>
        <v>434.72</v>
      </c>
      <c r="DC521">
        <f t="shared" si="67"/>
        <v>0</v>
      </c>
    </row>
    <row r="522" spans="1:107">
      <c r="A522">
        <f ca="1">ROW(Source!A175)</f>
        <v>175</v>
      </c>
      <c r="B522">
        <v>27906248</v>
      </c>
      <c r="C522">
        <v>27907441</v>
      </c>
      <c r="D522">
        <v>25187421</v>
      </c>
      <c r="E522">
        <v>1</v>
      </c>
      <c r="F522">
        <v>1</v>
      </c>
      <c r="G522">
        <v>1</v>
      </c>
      <c r="H522">
        <v>3</v>
      </c>
      <c r="I522" t="s">
        <v>212</v>
      </c>
      <c r="J522" t="s">
        <v>214</v>
      </c>
      <c r="K522" t="s">
        <v>213</v>
      </c>
      <c r="L522">
        <v>1346</v>
      </c>
      <c r="N522">
        <v>1009</v>
      </c>
      <c r="O522" t="s">
        <v>1216</v>
      </c>
      <c r="P522" t="s">
        <v>1216</v>
      </c>
      <c r="Q522">
        <v>1</v>
      </c>
      <c r="W522">
        <v>0</v>
      </c>
      <c r="X522">
        <v>667729154</v>
      </c>
      <c r="Y522">
        <v>1.9</v>
      </c>
      <c r="AA522">
        <v>240.12</v>
      </c>
      <c r="AB522">
        <v>0</v>
      </c>
      <c r="AC522">
        <v>0</v>
      </c>
      <c r="AD522">
        <v>0</v>
      </c>
      <c r="AE522">
        <v>39.299999999999997</v>
      </c>
      <c r="AF522">
        <v>0</v>
      </c>
      <c r="AG522">
        <v>0</v>
      </c>
      <c r="AH522">
        <v>0</v>
      </c>
      <c r="AI522">
        <v>6.11</v>
      </c>
      <c r="AJ522">
        <v>1</v>
      </c>
      <c r="AK522">
        <v>1</v>
      </c>
      <c r="AL522">
        <v>1</v>
      </c>
      <c r="AN522">
        <v>0</v>
      </c>
      <c r="AO522">
        <v>0</v>
      </c>
      <c r="AP522">
        <v>0</v>
      </c>
      <c r="AQ522">
        <v>0</v>
      </c>
      <c r="AR522">
        <v>0</v>
      </c>
      <c r="AS522" t="s">
        <v>1069</v>
      </c>
      <c r="AT522">
        <v>1.9</v>
      </c>
      <c r="AU522" t="s">
        <v>1069</v>
      </c>
      <c r="AV522">
        <v>0</v>
      </c>
      <c r="AW522">
        <v>1</v>
      </c>
      <c r="AX522">
        <v>-1</v>
      </c>
      <c r="AY522">
        <v>0</v>
      </c>
      <c r="AZ522">
        <v>0</v>
      </c>
      <c r="BA522" t="s">
        <v>1069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 ca="1">Y522*Source!I175</f>
        <v>3.6612999999999998</v>
      </c>
      <c r="CY522">
        <f t="shared" si="63"/>
        <v>240.12</v>
      </c>
      <c r="CZ522">
        <f t="shared" si="64"/>
        <v>39.299999999999997</v>
      </c>
      <c r="DA522">
        <f t="shared" si="65"/>
        <v>6.11</v>
      </c>
      <c r="DB522">
        <f t="shared" si="66"/>
        <v>74.67</v>
      </c>
      <c r="DC522">
        <f t="shared" si="67"/>
        <v>0</v>
      </c>
    </row>
    <row r="523" spans="1:107">
      <c r="A523">
        <f ca="1">ROW(Source!A178)</f>
        <v>178</v>
      </c>
      <c r="B523">
        <v>27906248</v>
      </c>
      <c r="C523">
        <v>27907474</v>
      </c>
      <c r="D523">
        <v>25413300</v>
      </c>
      <c r="E523">
        <v>1</v>
      </c>
      <c r="F523">
        <v>1</v>
      </c>
      <c r="G523">
        <v>1</v>
      </c>
      <c r="H523">
        <v>1</v>
      </c>
      <c r="I523" t="s">
        <v>610</v>
      </c>
      <c r="J523" t="s">
        <v>1069</v>
      </c>
      <c r="K523" t="s">
        <v>611</v>
      </c>
      <c r="L523">
        <v>1191</v>
      </c>
      <c r="N523">
        <v>1013</v>
      </c>
      <c r="O523" t="s">
        <v>600</v>
      </c>
      <c r="P523" t="s">
        <v>600</v>
      </c>
      <c r="Q523">
        <v>1</v>
      </c>
      <c r="W523">
        <v>0</v>
      </c>
      <c r="X523">
        <v>-400197608</v>
      </c>
      <c r="Y523">
        <v>24.586999999999996</v>
      </c>
      <c r="AA523">
        <v>0</v>
      </c>
      <c r="AB523">
        <v>0</v>
      </c>
      <c r="AC523">
        <v>0</v>
      </c>
      <c r="AD523">
        <v>52.12</v>
      </c>
      <c r="AE523">
        <v>0</v>
      </c>
      <c r="AF523">
        <v>0</v>
      </c>
      <c r="AG523">
        <v>0</v>
      </c>
      <c r="AH523">
        <v>8.5299999999999994</v>
      </c>
      <c r="AI523">
        <v>1</v>
      </c>
      <c r="AJ523">
        <v>1</v>
      </c>
      <c r="AK523">
        <v>1</v>
      </c>
      <c r="AL523">
        <v>6.11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1069</v>
      </c>
      <c r="AT523">
        <v>21.38</v>
      </c>
      <c r="AU523" t="s">
        <v>1084</v>
      </c>
      <c r="AV523">
        <v>1</v>
      </c>
      <c r="AW523">
        <v>2</v>
      </c>
      <c r="AX523">
        <v>27907483</v>
      </c>
      <c r="AY523">
        <v>1</v>
      </c>
      <c r="AZ523">
        <v>0</v>
      </c>
      <c r="BA523">
        <v>517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 ca="1">Y523*Source!I178</f>
        <v>1.4752199999999998</v>
      </c>
      <c r="CY523">
        <f>AD523</f>
        <v>52.12</v>
      </c>
      <c r="CZ523">
        <f>AH523</f>
        <v>8.5299999999999994</v>
      </c>
      <c r="DA523">
        <f>AL523</f>
        <v>6.11</v>
      </c>
      <c r="DB523">
        <f>ROUND((ROUND(AT523*CZ523,2)*1.15),2)</f>
        <v>209.73</v>
      </c>
      <c r="DC523">
        <f>ROUND((ROUND(AT523*AG523,2)*1.15),2)</f>
        <v>0</v>
      </c>
    </row>
    <row r="524" spans="1:107">
      <c r="A524">
        <f ca="1">ROW(Source!A178)</f>
        <v>178</v>
      </c>
      <c r="B524">
        <v>27906248</v>
      </c>
      <c r="C524">
        <v>27907474</v>
      </c>
      <c r="D524">
        <v>25412928</v>
      </c>
      <c r="E524">
        <v>1</v>
      </c>
      <c r="F524">
        <v>1</v>
      </c>
      <c r="G524">
        <v>1</v>
      </c>
      <c r="H524">
        <v>1</v>
      </c>
      <c r="I524" t="s">
        <v>601</v>
      </c>
      <c r="J524" t="s">
        <v>1069</v>
      </c>
      <c r="K524" t="s">
        <v>602</v>
      </c>
      <c r="L524">
        <v>1191</v>
      </c>
      <c r="N524">
        <v>1013</v>
      </c>
      <c r="O524" t="s">
        <v>600</v>
      </c>
      <c r="P524" t="s">
        <v>600</v>
      </c>
      <c r="Q524">
        <v>1</v>
      </c>
      <c r="W524">
        <v>0</v>
      </c>
      <c r="X524">
        <v>-1417349443</v>
      </c>
      <c r="Y524">
        <v>0.37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6.11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1069</v>
      </c>
      <c r="AT524">
        <v>0.37</v>
      </c>
      <c r="AU524" t="s">
        <v>1069</v>
      </c>
      <c r="AV524">
        <v>2</v>
      </c>
      <c r="AW524">
        <v>2</v>
      </c>
      <c r="AX524">
        <v>27907484</v>
      </c>
      <c r="AY524">
        <v>1</v>
      </c>
      <c r="AZ524">
        <v>2048</v>
      </c>
      <c r="BA524">
        <v>518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 ca="1">Y524*Source!I178</f>
        <v>2.2199999999999998E-2</v>
      </c>
      <c r="CY524">
        <f>AD524</f>
        <v>0</v>
      </c>
      <c r="CZ524">
        <f>AH524</f>
        <v>0</v>
      </c>
      <c r="DA524">
        <f>AL524</f>
        <v>1</v>
      </c>
      <c r="DB524">
        <f>ROUND(ROUND(AT524*CZ524,2),2)</f>
        <v>0</v>
      </c>
      <c r="DC524">
        <f>ROUND(ROUND(AT524*AG524,2),2)</f>
        <v>0</v>
      </c>
    </row>
    <row r="525" spans="1:107">
      <c r="A525">
        <f ca="1">ROW(Source!A178)</f>
        <v>178</v>
      </c>
      <c r="B525">
        <v>27906248</v>
      </c>
      <c r="C525">
        <v>27907474</v>
      </c>
      <c r="D525">
        <v>25230514</v>
      </c>
      <c r="E525">
        <v>1</v>
      </c>
      <c r="F525">
        <v>1</v>
      </c>
      <c r="G525">
        <v>1</v>
      </c>
      <c r="H525">
        <v>2</v>
      </c>
      <c r="I525" t="s">
        <v>658</v>
      </c>
      <c r="J525" t="s">
        <v>659</v>
      </c>
      <c r="K525" t="s">
        <v>660</v>
      </c>
      <c r="L525">
        <v>1368</v>
      </c>
      <c r="N525">
        <v>1011</v>
      </c>
      <c r="O525" t="s">
        <v>606</v>
      </c>
      <c r="P525" t="s">
        <v>606</v>
      </c>
      <c r="Q525">
        <v>1</v>
      </c>
      <c r="W525">
        <v>0</v>
      </c>
      <c r="X525">
        <v>1188625873</v>
      </c>
      <c r="Y525">
        <v>8.7500000000000008E-2</v>
      </c>
      <c r="AA525">
        <v>0</v>
      </c>
      <c r="AB525">
        <v>191</v>
      </c>
      <c r="AC525">
        <v>13.5</v>
      </c>
      <c r="AD525">
        <v>0</v>
      </c>
      <c r="AE525">
        <v>0</v>
      </c>
      <c r="AF525">
        <v>31.26</v>
      </c>
      <c r="AG525">
        <v>13.5</v>
      </c>
      <c r="AH525">
        <v>0</v>
      </c>
      <c r="AI525">
        <v>1</v>
      </c>
      <c r="AJ525">
        <v>6.11</v>
      </c>
      <c r="AK525">
        <v>1</v>
      </c>
      <c r="AL525">
        <v>1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1069</v>
      </c>
      <c r="AT525">
        <v>7.0000000000000007E-2</v>
      </c>
      <c r="AU525" t="s">
        <v>1083</v>
      </c>
      <c r="AV525">
        <v>0</v>
      </c>
      <c r="AW525">
        <v>2</v>
      </c>
      <c r="AX525">
        <v>27907485</v>
      </c>
      <c r="AY525">
        <v>1</v>
      </c>
      <c r="AZ525">
        <v>0</v>
      </c>
      <c r="BA525">
        <v>519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 ca="1">Y525*Source!I178</f>
        <v>5.2500000000000003E-3</v>
      </c>
      <c r="CY525">
        <f>AB525</f>
        <v>191</v>
      </c>
      <c r="CZ525">
        <f>AF525</f>
        <v>31.26</v>
      </c>
      <c r="DA525">
        <f>AJ525</f>
        <v>6.11</v>
      </c>
      <c r="DB525">
        <f>ROUND((ROUND(AT525*CZ525,2)*1.25),2)</f>
        <v>2.74</v>
      </c>
      <c r="DC525">
        <f>ROUND((ROUND(AT525*AG525,2)*1.25),2)</f>
        <v>1.19</v>
      </c>
    </row>
    <row r="526" spans="1:107">
      <c r="A526">
        <f ca="1">ROW(Source!A178)</f>
        <v>178</v>
      </c>
      <c r="B526">
        <v>27906248</v>
      </c>
      <c r="C526">
        <v>27907474</v>
      </c>
      <c r="D526">
        <v>25231607</v>
      </c>
      <c r="E526">
        <v>1</v>
      </c>
      <c r="F526">
        <v>1</v>
      </c>
      <c r="G526">
        <v>1</v>
      </c>
      <c r="H526">
        <v>2</v>
      </c>
      <c r="I526" t="s">
        <v>603</v>
      </c>
      <c r="J526" t="s">
        <v>604</v>
      </c>
      <c r="K526" t="s">
        <v>605</v>
      </c>
      <c r="L526">
        <v>1368</v>
      </c>
      <c r="N526">
        <v>1011</v>
      </c>
      <c r="O526" t="s">
        <v>606</v>
      </c>
      <c r="P526" t="s">
        <v>606</v>
      </c>
      <c r="Q526">
        <v>1</v>
      </c>
      <c r="W526">
        <v>0</v>
      </c>
      <c r="X526">
        <v>1372534845</v>
      </c>
      <c r="Y526">
        <v>0.375</v>
      </c>
      <c r="AA526">
        <v>0</v>
      </c>
      <c r="AB526">
        <v>401.49</v>
      </c>
      <c r="AC526">
        <v>11.6</v>
      </c>
      <c r="AD526">
        <v>0</v>
      </c>
      <c r="AE526">
        <v>0</v>
      </c>
      <c r="AF526">
        <v>65.709999999999994</v>
      </c>
      <c r="AG526">
        <v>11.6</v>
      </c>
      <c r="AH526">
        <v>0</v>
      </c>
      <c r="AI526">
        <v>1</v>
      </c>
      <c r="AJ526">
        <v>6.11</v>
      </c>
      <c r="AK526">
        <v>1</v>
      </c>
      <c r="AL526">
        <v>1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1069</v>
      </c>
      <c r="AT526">
        <v>0.3</v>
      </c>
      <c r="AU526" t="s">
        <v>1083</v>
      </c>
      <c r="AV526">
        <v>0</v>
      </c>
      <c r="AW526">
        <v>2</v>
      </c>
      <c r="AX526">
        <v>27907486</v>
      </c>
      <c r="AY526">
        <v>1</v>
      </c>
      <c r="AZ526">
        <v>0</v>
      </c>
      <c r="BA526">
        <v>520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 ca="1">Y526*Source!I178</f>
        <v>2.2499999999999999E-2</v>
      </c>
      <c r="CY526">
        <f>AB526</f>
        <v>401.49</v>
      </c>
      <c r="CZ526">
        <f>AF526</f>
        <v>65.709999999999994</v>
      </c>
      <c r="DA526">
        <f>AJ526</f>
        <v>6.11</v>
      </c>
      <c r="DB526">
        <f>ROUND((ROUND(AT526*CZ526,2)*1.25),2)</f>
        <v>24.64</v>
      </c>
      <c r="DC526">
        <f>ROUND((ROUND(AT526*AG526,2)*1.25),2)</f>
        <v>4.3499999999999996</v>
      </c>
    </row>
    <row r="527" spans="1:107">
      <c r="A527">
        <f ca="1">ROW(Source!A178)</f>
        <v>178</v>
      </c>
      <c r="B527">
        <v>27906248</v>
      </c>
      <c r="C527">
        <v>27907474</v>
      </c>
      <c r="D527">
        <v>25180271</v>
      </c>
      <c r="E527">
        <v>1</v>
      </c>
      <c r="F527">
        <v>1</v>
      </c>
      <c r="G527">
        <v>1</v>
      </c>
      <c r="H527">
        <v>3</v>
      </c>
      <c r="I527" t="s">
        <v>220</v>
      </c>
      <c r="J527" t="s">
        <v>223</v>
      </c>
      <c r="K527" t="s">
        <v>221</v>
      </c>
      <c r="L527">
        <v>1301</v>
      </c>
      <c r="N527">
        <v>1003</v>
      </c>
      <c r="O527" t="s">
        <v>222</v>
      </c>
      <c r="P527" t="s">
        <v>222</v>
      </c>
      <c r="Q527">
        <v>1</v>
      </c>
      <c r="W527">
        <v>0</v>
      </c>
      <c r="X527">
        <v>-999987603</v>
      </c>
      <c r="Y527">
        <v>66.666667000000004</v>
      </c>
      <c r="AA527">
        <v>340.63</v>
      </c>
      <c r="AB527">
        <v>0</v>
      </c>
      <c r="AC527">
        <v>0</v>
      </c>
      <c r="AD527">
        <v>0</v>
      </c>
      <c r="AE527">
        <v>55.75</v>
      </c>
      <c r="AF527">
        <v>0</v>
      </c>
      <c r="AG527">
        <v>0</v>
      </c>
      <c r="AH527">
        <v>0</v>
      </c>
      <c r="AI527">
        <v>6.11</v>
      </c>
      <c r="AJ527">
        <v>1</v>
      </c>
      <c r="AK527">
        <v>1</v>
      </c>
      <c r="AL527">
        <v>1</v>
      </c>
      <c r="AN527">
        <v>0</v>
      </c>
      <c r="AO527">
        <v>0</v>
      </c>
      <c r="AP527">
        <v>0</v>
      </c>
      <c r="AQ527">
        <v>0</v>
      </c>
      <c r="AR527">
        <v>0</v>
      </c>
      <c r="AS527" t="s">
        <v>1069</v>
      </c>
      <c r="AT527">
        <v>66.666667000000004</v>
      </c>
      <c r="AU527" t="s">
        <v>1069</v>
      </c>
      <c r="AV527">
        <v>0</v>
      </c>
      <c r="AW527">
        <v>1</v>
      </c>
      <c r="AX527">
        <v>-1</v>
      </c>
      <c r="AY527">
        <v>0</v>
      </c>
      <c r="AZ527">
        <v>0</v>
      </c>
      <c r="BA527" t="s">
        <v>1069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 ca="1">Y527*Source!I178</f>
        <v>4.0000000199999999</v>
      </c>
      <c r="CY527">
        <f>AA527</f>
        <v>340.63</v>
      </c>
      <c r="CZ527">
        <f>AE527</f>
        <v>55.75</v>
      </c>
      <c r="DA527">
        <f>AI527</f>
        <v>6.11</v>
      </c>
      <c r="DB527">
        <f>ROUND(ROUND(AT527*CZ527,2),2)</f>
        <v>3716.67</v>
      </c>
      <c r="DC527">
        <f>ROUND(ROUND(AT527*AG527,2),2)</f>
        <v>0</v>
      </c>
    </row>
    <row r="528" spans="1:107">
      <c r="A528">
        <f ca="1">ROW(Source!A178)</f>
        <v>178</v>
      </c>
      <c r="B528">
        <v>27906248</v>
      </c>
      <c r="C528">
        <v>27907474</v>
      </c>
      <c r="D528">
        <v>25180273</v>
      </c>
      <c r="E528">
        <v>1</v>
      </c>
      <c r="F528">
        <v>1</v>
      </c>
      <c r="G528">
        <v>1</v>
      </c>
      <c r="H528">
        <v>3</v>
      </c>
      <c r="I528" t="s">
        <v>225</v>
      </c>
      <c r="J528" t="s">
        <v>227</v>
      </c>
      <c r="K528" t="s">
        <v>226</v>
      </c>
      <c r="L528">
        <v>1301</v>
      </c>
      <c r="N528">
        <v>1003</v>
      </c>
      <c r="O528" t="s">
        <v>222</v>
      </c>
      <c r="P528" t="s">
        <v>222</v>
      </c>
      <c r="Q528">
        <v>1</v>
      </c>
      <c r="W528">
        <v>0</v>
      </c>
      <c r="X528">
        <v>1369221803</v>
      </c>
      <c r="Y528">
        <v>33.333333000000003</v>
      </c>
      <c r="AA528">
        <v>393.18</v>
      </c>
      <c r="AB528">
        <v>0</v>
      </c>
      <c r="AC528">
        <v>0</v>
      </c>
      <c r="AD528">
        <v>0</v>
      </c>
      <c r="AE528">
        <v>64.349999999999994</v>
      </c>
      <c r="AF528">
        <v>0</v>
      </c>
      <c r="AG528">
        <v>0</v>
      </c>
      <c r="AH528">
        <v>0</v>
      </c>
      <c r="AI528">
        <v>6.11</v>
      </c>
      <c r="AJ528">
        <v>1</v>
      </c>
      <c r="AK528">
        <v>1</v>
      </c>
      <c r="AL528">
        <v>1</v>
      </c>
      <c r="AN528">
        <v>0</v>
      </c>
      <c r="AO528">
        <v>0</v>
      </c>
      <c r="AP528">
        <v>0</v>
      </c>
      <c r="AQ528">
        <v>0</v>
      </c>
      <c r="AR528">
        <v>0</v>
      </c>
      <c r="AS528" t="s">
        <v>1069</v>
      </c>
      <c r="AT528">
        <v>33.333333000000003</v>
      </c>
      <c r="AU528" t="s">
        <v>1069</v>
      </c>
      <c r="AV528">
        <v>0</v>
      </c>
      <c r="AW528">
        <v>1</v>
      </c>
      <c r="AX528">
        <v>-1</v>
      </c>
      <c r="AY528">
        <v>0</v>
      </c>
      <c r="AZ528">
        <v>0</v>
      </c>
      <c r="BA528" t="s">
        <v>1069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 ca="1">Y528*Source!I178</f>
        <v>1.9999999800000001</v>
      </c>
      <c r="CY528">
        <f>AA528</f>
        <v>393.18</v>
      </c>
      <c r="CZ528">
        <f>AE528</f>
        <v>64.349999999999994</v>
      </c>
      <c r="DA528">
        <f>AI528</f>
        <v>6.11</v>
      </c>
      <c r="DB528">
        <f>ROUND(ROUND(AT528*CZ528,2),2)</f>
        <v>2145</v>
      </c>
      <c r="DC528">
        <f>ROUND(ROUND(AT528*AG528,2),2)</f>
        <v>0</v>
      </c>
    </row>
    <row r="529" spans="1:107">
      <c r="A529">
        <f ca="1">ROW(Source!A178)</f>
        <v>178</v>
      </c>
      <c r="B529">
        <v>27906248</v>
      </c>
      <c r="C529">
        <v>27907474</v>
      </c>
      <c r="D529">
        <v>25180423</v>
      </c>
      <c r="E529">
        <v>1</v>
      </c>
      <c r="F529">
        <v>1</v>
      </c>
      <c r="G529">
        <v>1</v>
      </c>
      <c r="H529">
        <v>3</v>
      </c>
      <c r="I529" t="s">
        <v>82</v>
      </c>
      <c r="J529" t="s">
        <v>83</v>
      </c>
      <c r="K529" t="s">
        <v>84</v>
      </c>
      <c r="L529">
        <v>1355</v>
      </c>
      <c r="N529">
        <v>1010</v>
      </c>
      <c r="O529" t="s">
        <v>185</v>
      </c>
      <c r="P529" t="s">
        <v>185</v>
      </c>
      <c r="Q529">
        <v>100</v>
      </c>
      <c r="W529">
        <v>0</v>
      </c>
      <c r="X529">
        <v>1709713925</v>
      </c>
      <c r="Y529">
        <v>4</v>
      </c>
      <c r="AA529">
        <v>305.5</v>
      </c>
      <c r="AB529">
        <v>0</v>
      </c>
      <c r="AC529">
        <v>0</v>
      </c>
      <c r="AD529">
        <v>0</v>
      </c>
      <c r="AE529">
        <v>50</v>
      </c>
      <c r="AF529">
        <v>0</v>
      </c>
      <c r="AG529">
        <v>0</v>
      </c>
      <c r="AH529">
        <v>0</v>
      </c>
      <c r="AI529">
        <v>6.11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1069</v>
      </c>
      <c r="AT529">
        <v>4</v>
      </c>
      <c r="AU529" t="s">
        <v>1069</v>
      </c>
      <c r="AV529">
        <v>0</v>
      </c>
      <c r="AW529">
        <v>2</v>
      </c>
      <c r="AX529">
        <v>27907488</v>
      </c>
      <c r="AY529">
        <v>1</v>
      </c>
      <c r="AZ529">
        <v>0</v>
      </c>
      <c r="BA529">
        <v>522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 ca="1">Y529*Source!I178</f>
        <v>0.24</v>
      </c>
      <c r="CY529">
        <f>AA529</f>
        <v>305.5</v>
      </c>
      <c r="CZ529">
        <f>AE529</f>
        <v>50</v>
      </c>
      <c r="DA529">
        <f>AI529</f>
        <v>6.11</v>
      </c>
      <c r="DB529">
        <f>ROUND(ROUND(AT529*CZ529,2),2)</f>
        <v>200</v>
      </c>
      <c r="DC529">
        <f>ROUND(ROUND(AT529*AG529,2),2)</f>
        <v>0</v>
      </c>
    </row>
    <row r="530" spans="1:107">
      <c r="A530">
        <f ca="1">ROW(Source!A178)</f>
        <v>178</v>
      </c>
      <c r="B530">
        <v>27906248</v>
      </c>
      <c r="C530">
        <v>27907474</v>
      </c>
      <c r="D530">
        <v>25186863</v>
      </c>
      <c r="E530">
        <v>1</v>
      </c>
      <c r="F530">
        <v>1</v>
      </c>
      <c r="G530">
        <v>1</v>
      </c>
      <c r="H530">
        <v>3</v>
      </c>
      <c r="I530" t="s">
        <v>85</v>
      </c>
      <c r="J530" t="s">
        <v>86</v>
      </c>
      <c r="K530" t="s">
        <v>87</v>
      </c>
      <c r="L530">
        <v>1354</v>
      </c>
      <c r="N530">
        <v>1010</v>
      </c>
      <c r="O530" t="s">
        <v>1519</v>
      </c>
      <c r="P530" t="s">
        <v>1519</v>
      </c>
      <c r="Q530">
        <v>1</v>
      </c>
      <c r="W530">
        <v>0</v>
      </c>
      <c r="X530">
        <v>-1018551266</v>
      </c>
      <c r="Y530">
        <v>90.7</v>
      </c>
      <c r="AA530">
        <v>409.37</v>
      </c>
      <c r="AB530">
        <v>0</v>
      </c>
      <c r="AC530">
        <v>0</v>
      </c>
      <c r="AD530">
        <v>0</v>
      </c>
      <c r="AE530">
        <v>67</v>
      </c>
      <c r="AF530">
        <v>0</v>
      </c>
      <c r="AG530">
        <v>0</v>
      </c>
      <c r="AH530">
        <v>0</v>
      </c>
      <c r="AI530">
        <v>6.11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1069</v>
      </c>
      <c r="AT530">
        <v>90.7</v>
      </c>
      <c r="AU530" t="s">
        <v>1069</v>
      </c>
      <c r="AV530">
        <v>0</v>
      </c>
      <c r="AW530">
        <v>2</v>
      </c>
      <c r="AX530">
        <v>27907489</v>
      </c>
      <c r="AY530">
        <v>1</v>
      </c>
      <c r="AZ530">
        <v>0</v>
      </c>
      <c r="BA530">
        <v>523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 ca="1">Y530*Source!I178</f>
        <v>5.4420000000000002</v>
      </c>
      <c r="CY530">
        <f>AA530</f>
        <v>409.37</v>
      </c>
      <c r="CZ530">
        <f>AE530</f>
        <v>67</v>
      </c>
      <c r="DA530">
        <f>AI530</f>
        <v>6.11</v>
      </c>
      <c r="DB530">
        <f>ROUND(ROUND(AT530*CZ530,2),2)</f>
        <v>6076.9</v>
      </c>
      <c r="DC530">
        <f>ROUND(ROUND(AT530*AG530,2),2)</f>
        <v>0</v>
      </c>
    </row>
    <row r="531" spans="1:107">
      <c r="A531">
        <f ca="1">ROW(Source!A181)</f>
        <v>181</v>
      </c>
      <c r="B531">
        <v>27906248</v>
      </c>
      <c r="C531">
        <v>27907492</v>
      </c>
      <c r="D531">
        <v>25413300</v>
      </c>
      <c r="E531">
        <v>1</v>
      </c>
      <c r="F531">
        <v>1</v>
      </c>
      <c r="G531">
        <v>1</v>
      </c>
      <c r="H531">
        <v>1</v>
      </c>
      <c r="I531" t="s">
        <v>610</v>
      </c>
      <c r="J531" t="s">
        <v>1069</v>
      </c>
      <c r="K531" t="s">
        <v>611</v>
      </c>
      <c r="L531">
        <v>1191</v>
      </c>
      <c r="N531">
        <v>1013</v>
      </c>
      <c r="O531" t="s">
        <v>600</v>
      </c>
      <c r="P531" t="s">
        <v>600</v>
      </c>
      <c r="Q531">
        <v>1</v>
      </c>
      <c r="W531">
        <v>0</v>
      </c>
      <c r="X531">
        <v>-400197608</v>
      </c>
      <c r="Y531">
        <v>8.831999999999999</v>
      </c>
      <c r="AA531">
        <v>0</v>
      </c>
      <c r="AB531">
        <v>0</v>
      </c>
      <c r="AC531">
        <v>0</v>
      </c>
      <c r="AD531">
        <v>52.12</v>
      </c>
      <c r="AE531">
        <v>0</v>
      </c>
      <c r="AF531">
        <v>0</v>
      </c>
      <c r="AG531">
        <v>0</v>
      </c>
      <c r="AH531">
        <v>8.5299999999999994</v>
      </c>
      <c r="AI531">
        <v>1</v>
      </c>
      <c r="AJ531">
        <v>1</v>
      </c>
      <c r="AK531">
        <v>1</v>
      </c>
      <c r="AL531">
        <v>6.11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1069</v>
      </c>
      <c r="AT531">
        <v>7.68</v>
      </c>
      <c r="AU531" t="s">
        <v>1084</v>
      </c>
      <c r="AV531">
        <v>1</v>
      </c>
      <c r="AW531">
        <v>2</v>
      </c>
      <c r="AX531">
        <v>27907499</v>
      </c>
      <c r="AY531">
        <v>1</v>
      </c>
      <c r="AZ531">
        <v>0</v>
      </c>
      <c r="BA531">
        <v>524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 ca="1">Y531*Source!I181</f>
        <v>15.61056</v>
      </c>
      <c r="CY531">
        <f>AD531</f>
        <v>52.12</v>
      </c>
      <c r="CZ531">
        <f>AH531</f>
        <v>8.5299999999999994</v>
      </c>
      <c r="DA531">
        <f>AL531</f>
        <v>6.11</v>
      </c>
      <c r="DB531">
        <f>ROUND((ROUND(AT531*CZ531,2)*1.15),2)</f>
        <v>75.34</v>
      </c>
      <c r="DC531">
        <f>ROUND((ROUND(AT531*AG531,2)*1.15),2)</f>
        <v>0</v>
      </c>
    </row>
    <row r="532" spans="1:107">
      <c r="A532">
        <f ca="1">ROW(Source!A181)</f>
        <v>181</v>
      </c>
      <c r="B532">
        <v>27906248</v>
      </c>
      <c r="C532">
        <v>27907492</v>
      </c>
      <c r="D532">
        <v>25412928</v>
      </c>
      <c r="E532">
        <v>1</v>
      </c>
      <c r="F532">
        <v>1</v>
      </c>
      <c r="G532">
        <v>1</v>
      </c>
      <c r="H532">
        <v>1</v>
      </c>
      <c r="I532" t="s">
        <v>601</v>
      </c>
      <c r="J532" t="s">
        <v>1069</v>
      </c>
      <c r="K532" t="s">
        <v>602</v>
      </c>
      <c r="L532">
        <v>1191</v>
      </c>
      <c r="N532">
        <v>1013</v>
      </c>
      <c r="O532" t="s">
        <v>600</v>
      </c>
      <c r="P532" t="s">
        <v>600</v>
      </c>
      <c r="Q532">
        <v>1</v>
      </c>
      <c r="W532">
        <v>0</v>
      </c>
      <c r="X532">
        <v>-1417349443</v>
      </c>
      <c r="Y532">
        <v>0.09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1</v>
      </c>
      <c r="AJ532">
        <v>1</v>
      </c>
      <c r="AK532">
        <v>6.11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1069</v>
      </c>
      <c r="AT532">
        <v>0.09</v>
      </c>
      <c r="AU532" t="s">
        <v>1069</v>
      </c>
      <c r="AV532">
        <v>2</v>
      </c>
      <c r="AW532">
        <v>2</v>
      </c>
      <c r="AX532">
        <v>27907500</v>
      </c>
      <c r="AY532">
        <v>1</v>
      </c>
      <c r="AZ532">
        <v>2048</v>
      </c>
      <c r="BA532">
        <v>525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 ca="1">Y532*Source!I181</f>
        <v>0.15907499999999999</v>
      </c>
      <c r="CY532">
        <f>AD532</f>
        <v>0</v>
      </c>
      <c r="CZ532">
        <f>AH532</f>
        <v>0</v>
      </c>
      <c r="DA532">
        <f>AL532</f>
        <v>1</v>
      </c>
      <c r="DB532">
        <f>ROUND(ROUND(AT532*CZ532,2),2)</f>
        <v>0</v>
      </c>
      <c r="DC532">
        <f>ROUND(ROUND(AT532*AG532,2),2)</f>
        <v>0</v>
      </c>
    </row>
    <row r="533" spans="1:107">
      <c r="A533">
        <f ca="1">ROW(Source!A181)</f>
        <v>181</v>
      </c>
      <c r="B533">
        <v>27906248</v>
      </c>
      <c r="C533">
        <v>27907492</v>
      </c>
      <c r="D533">
        <v>25230514</v>
      </c>
      <c r="E533">
        <v>1</v>
      </c>
      <c r="F533">
        <v>1</v>
      </c>
      <c r="G533">
        <v>1</v>
      </c>
      <c r="H533">
        <v>2</v>
      </c>
      <c r="I533" t="s">
        <v>658</v>
      </c>
      <c r="J533" t="s">
        <v>659</v>
      </c>
      <c r="K533" t="s">
        <v>660</v>
      </c>
      <c r="L533">
        <v>1368</v>
      </c>
      <c r="N533">
        <v>1011</v>
      </c>
      <c r="O533" t="s">
        <v>606</v>
      </c>
      <c r="P533" t="s">
        <v>606</v>
      </c>
      <c r="Q533">
        <v>1</v>
      </c>
      <c r="W533">
        <v>0</v>
      </c>
      <c r="X533">
        <v>1188625873</v>
      </c>
      <c r="Y533">
        <v>1.2500000000000001E-2</v>
      </c>
      <c r="AA533">
        <v>0</v>
      </c>
      <c r="AB533">
        <v>191</v>
      </c>
      <c r="AC533">
        <v>13.5</v>
      </c>
      <c r="AD533">
        <v>0</v>
      </c>
      <c r="AE533">
        <v>0</v>
      </c>
      <c r="AF533">
        <v>31.26</v>
      </c>
      <c r="AG533">
        <v>13.5</v>
      </c>
      <c r="AH533">
        <v>0</v>
      </c>
      <c r="AI533">
        <v>1</v>
      </c>
      <c r="AJ533">
        <v>6.11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1069</v>
      </c>
      <c r="AT533">
        <v>0.01</v>
      </c>
      <c r="AU533" t="s">
        <v>1083</v>
      </c>
      <c r="AV533">
        <v>0</v>
      </c>
      <c r="AW533">
        <v>2</v>
      </c>
      <c r="AX533">
        <v>27907501</v>
      </c>
      <c r="AY533">
        <v>1</v>
      </c>
      <c r="AZ533">
        <v>0</v>
      </c>
      <c r="BA533">
        <v>526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 ca="1">Y533*Source!I181</f>
        <v>2.2093750000000002E-2</v>
      </c>
      <c r="CY533">
        <f>AB533</f>
        <v>191</v>
      </c>
      <c r="CZ533">
        <f>AF533</f>
        <v>31.26</v>
      </c>
      <c r="DA533">
        <f>AJ533</f>
        <v>6.11</v>
      </c>
      <c r="DB533">
        <f>ROUND((ROUND(AT533*CZ533,2)*1.25),2)</f>
        <v>0.39</v>
      </c>
      <c r="DC533">
        <f>ROUND((ROUND(AT533*AG533,2)*1.25),2)</f>
        <v>0.18</v>
      </c>
    </row>
    <row r="534" spans="1:107">
      <c r="A534">
        <f ca="1">ROW(Source!A181)</f>
        <v>181</v>
      </c>
      <c r="B534">
        <v>27906248</v>
      </c>
      <c r="C534">
        <v>27907492</v>
      </c>
      <c r="D534">
        <v>25231607</v>
      </c>
      <c r="E534">
        <v>1</v>
      </c>
      <c r="F534">
        <v>1</v>
      </c>
      <c r="G534">
        <v>1</v>
      </c>
      <c r="H534">
        <v>2</v>
      </c>
      <c r="I534" t="s">
        <v>603</v>
      </c>
      <c r="J534" t="s">
        <v>604</v>
      </c>
      <c r="K534" t="s">
        <v>605</v>
      </c>
      <c r="L534">
        <v>1368</v>
      </c>
      <c r="N534">
        <v>1011</v>
      </c>
      <c r="O534" t="s">
        <v>606</v>
      </c>
      <c r="P534" t="s">
        <v>606</v>
      </c>
      <c r="Q534">
        <v>1</v>
      </c>
      <c r="W534">
        <v>0</v>
      </c>
      <c r="X534">
        <v>1372534845</v>
      </c>
      <c r="Y534">
        <v>0.1</v>
      </c>
      <c r="AA534">
        <v>0</v>
      </c>
      <c r="AB534">
        <v>401.49</v>
      </c>
      <c r="AC534">
        <v>11.6</v>
      </c>
      <c r="AD534">
        <v>0</v>
      </c>
      <c r="AE534">
        <v>0</v>
      </c>
      <c r="AF534">
        <v>65.709999999999994</v>
      </c>
      <c r="AG534">
        <v>11.6</v>
      </c>
      <c r="AH534">
        <v>0</v>
      </c>
      <c r="AI534">
        <v>1</v>
      </c>
      <c r="AJ534">
        <v>6.11</v>
      </c>
      <c r="AK534">
        <v>1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1069</v>
      </c>
      <c r="AT534">
        <v>0.08</v>
      </c>
      <c r="AU534" t="s">
        <v>1083</v>
      </c>
      <c r="AV534">
        <v>0</v>
      </c>
      <c r="AW534">
        <v>2</v>
      </c>
      <c r="AX534">
        <v>27907502</v>
      </c>
      <c r="AY534">
        <v>1</v>
      </c>
      <c r="AZ534">
        <v>0</v>
      </c>
      <c r="BA534">
        <v>527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 ca="1">Y534*Source!I181</f>
        <v>0.17675000000000002</v>
      </c>
      <c r="CY534">
        <f>AB534</f>
        <v>401.49</v>
      </c>
      <c r="CZ534">
        <f>AF534</f>
        <v>65.709999999999994</v>
      </c>
      <c r="DA534">
        <f>AJ534</f>
        <v>6.11</v>
      </c>
      <c r="DB534">
        <f>ROUND((ROUND(AT534*CZ534,2)*1.25),2)</f>
        <v>6.58</v>
      </c>
      <c r="DC534">
        <f>ROUND((ROUND(AT534*AG534,2)*1.25),2)</f>
        <v>1.1599999999999999</v>
      </c>
    </row>
    <row r="535" spans="1:107">
      <c r="A535">
        <f ca="1">ROW(Source!A181)</f>
        <v>181</v>
      </c>
      <c r="B535">
        <v>27906248</v>
      </c>
      <c r="C535">
        <v>27907492</v>
      </c>
      <c r="D535">
        <v>25152717</v>
      </c>
      <c r="E535">
        <v>1</v>
      </c>
      <c r="F535">
        <v>1</v>
      </c>
      <c r="G535">
        <v>1</v>
      </c>
      <c r="H535">
        <v>3</v>
      </c>
      <c r="I535" t="s">
        <v>675</v>
      </c>
      <c r="J535" t="s">
        <v>676</v>
      </c>
      <c r="K535" t="s">
        <v>677</v>
      </c>
      <c r="L535">
        <v>1348</v>
      </c>
      <c r="N535">
        <v>1009</v>
      </c>
      <c r="O535" t="s">
        <v>1094</v>
      </c>
      <c r="P535" t="s">
        <v>1094</v>
      </c>
      <c r="Q535">
        <v>1000</v>
      </c>
      <c r="W535">
        <v>0</v>
      </c>
      <c r="X535">
        <v>888381482</v>
      </c>
      <c r="Y535">
        <v>2.9999999999999997E-4</v>
      </c>
      <c r="AA535">
        <v>51782.25</v>
      </c>
      <c r="AB535">
        <v>0</v>
      </c>
      <c r="AC535">
        <v>0</v>
      </c>
      <c r="AD535">
        <v>0</v>
      </c>
      <c r="AE535">
        <v>8475</v>
      </c>
      <c r="AF535">
        <v>0</v>
      </c>
      <c r="AG535">
        <v>0</v>
      </c>
      <c r="AH535">
        <v>0</v>
      </c>
      <c r="AI535">
        <v>6.11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1069</v>
      </c>
      <c r="AT535">
        <v>2.9999999999999997E-4</v>
      </c>
      <c r="AU535" t="s">
        <v>1069</v>
      </c>
      <c r="AV535">
        <v>0</v>
      </c>
      <c r="AW535">
        <v>2</v>
      </c>
      <c r="AX535">
        <v>27907503</v>
      </c>
      <c r="AY535">
        <v>1</v>
      </c>
      <c r="AZ535">
        <v>0</v>
      </c>
      <c r="BA535">
        <v>528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 ca="1">Y535*Source!I181</f>
        <v>5.3025000000000001E-4</v>
      </c>
      <c r="CY535">
        <f>AA535</f>
        <v>51782.25</v>
      </c>
      <c r="CZ535">
        <f>AE535</f>
        <v>8475</v>
      </c>
      <c r="DA535">
        <f>AI535</f>
        <v>6.11</v>
      </c>
      <c r="DB535">
        <f>ROUND(ROUND(AT535*CZ535,2),2)</f>
        <v>2.54</v>
      </c>
      <c r="DC535">
        <f>ROUND(ROUND(AT535*AG535,2),2)</f>
        <v>0</v>
      </c>
    </row>
    <row r="536" spans="1:107">
      <c r="A536">
        <f ca="1">ROW(Source!A181)</f>
        <v>181</v>
      </c>
      <c r="B536">
        <v>27906248</v>
      </c>
      <c r="C536">
        <v>27907492</v>
      </c>
      <c r="D536">
        <v>25178303</v>
      </c>
      <c r="E536">
        <v>1</v>
      </c>
      <c r="F536">
        <v>1</v>
      </c>
      <c r="G536">
        <v>1</v>
      </c>
      <c r="H536">
        <v>3</v>
      </c>
      <c r="I536" t="s">
        <v>233</v>
      </c>
      <c r="J536" t="s">
        <v>235</v>
      </c>
      <c r="K536" t="s">
        <v>234</v>
      </c>
      <c r="L536">
        <v>1301</v>
      </c>
      <c r="N536">
        <v>1003</v>
      </c>
      <c r="O536" t="s">
        <v>222</v>
      </c>
      <c r="P536" t="s">
        <v>222</v>
      </c>
      <c r="Q536">
        <v>1</v>
      </c>
      <c r="W536">
        <v>0</v>
      </c>
      <c r="X536">
        <v>538322213</v>
      </c>
      <c r="Y536">
        <v>101</v>
      </c>
      <c r="AA536">
        <v>222.28</v>
      </c>
      <c r="AB536">
        <v>0</v>
      </c>
      <c r="AC536">
        <v>0</v>
      </c>
      <c r="AD536">
        <v>0</v>
      </c>
      <c r="AE536">
        <v>36.380000000000003</v>
      </c>
      <c r="AF536">
        <v>0</v>
      </c>
      <c r="AG536">
        <v>0</v>
      </c>
      <c r="AH536">
        <v>0</v>
      </c>
      <c r="AI536">
        <v>6.11</v>
      </c>
      <c r="AJ536">
        <v>1</v>
      </c>
      <c r="AK536">
        <v>1</v>
      </c>
      <c r="AL536">
        <v>1</v>
      </c>
      <c r="AN536">
        <v>0</v>
      </c>
      <c r="AO536">
        <v>0</v>
      </c>
      <c r="AP536">
        <v>0</v>
      </c>
      <c r="AQ536">
        <v>0</v>
      </c>
      <c r="AR536">
        <v>0</v>
      </c>
      <c r="AS536" t="s">
        <v>1069</v>
      </c>
      <c r="AT536">
        <v>101</v>
      </c>
      <c r="AU536" t="s">
        <v>1069</v>
      </c>
      <c r="AV536">
        <v>0</v>
      </c>
      <c r="AW536">
        <v>1</v>
      </c>
      <c r="AX536">
        <v>-1</v>
      </c>
      <c r="AY536">
        <v>0</v>
      </c>
      <c r="AZ536">
        <v>0</v>
      </c>
      <c r="BA536" t="s">
        <v>1069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 ca="1">Y536*Source!I181</f>
        <v>178.51750000000001</v>
      </c>
      <c r="CY536">
        <f>AA536</f>
        <v>222.28</v>
      </c>
      <c r="CZ536">
        <f>AE536</f>
        <v>36.380000000000003</v>
      </c>
      <c r="DA536">
        <f>AI536</f>
        <v>6.11</v>
      </c>
      <c r="DB536">
        <f>ROUND(ROUND(AT536*CZ536,2),2)</f>
        <v>3674.38</v>
      </c>
      <c r="DC536">
        <f>ROUND(ROUND(AT536*AG536,2),2)</f>
        <v>0</v>
      </c>
    </row>
    <row r="537" spans="1:107">
      <c r="A537">
        <f ca="1">ROW(Source!A181)</f>
        <v>181</v>
      </c>
      <c r="B537">
        <v>27906248</v>
      </c>
      <c r="C537">
        <v>27907492</v>
      </c>
      <c r="D537">
        <v>25178307</v>
      </c>
      <c r="E537">
        <v>1</v>
      </c>
      <c r="F537">
        <v>1</v>
      </c>
      <c r="G537">
        <v>1</v>
      </c>
      <c r="H537">
        <v>3</v>
      </c>
      <c r="I537" t="s">
        <v>237</v>
      </c>
      <c r="J537" t="s">
        <v>239</v>
      </c>
      <c r="K537" t="s">
        <v>238</v>
      </c>
      <c r="L537">
        <v>1301</v>
      </c>
      <c r="N537">
        <v>1003</v>
      </c>
      <c r="O537" t="s">
        <v>222</v>
      </c>
      <c r="P537" t="s">
        <v>222</v>
      </c>
      <c r="Q537">
        <v>1</v>
      </c>
      <c r="W537">
        <v>1</v>
      </c>
      <c r="X537">
        <v>-59947000</v>
      </c>
      <c r="Y537">
        <v>-101</v>
      </c>
      <c r="AA537">
        <v>29.88</v>
      </c>
      <c r="AB537">
        <v>0</v>
      </c>
      <c r="AC537">
        <v>0</v>
      </c>
      <c r="AD537">
        <v>0</v>
      </c>
      <c r="AE537">
        <v>4.8899999999999997</v>
      </c>
      <c r="AF537">
        <v>0</v>
      </c>
      <c r="AG537">
        <v>0</v>
      </c>
      <c r="AH537">
        <v>0</v>
      </c>
      <c r="AI537">
        <v>6.11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1069</v>
      </c>
      <c r="AT537">
        <v>-101</v>
      </c>
      <c r="AU537" t="s">
        <v>1069</v>
      </c>
      <c r="AV537">
        <v>0</v>
      </c>
      <c r="AW537">
        <v>2</v>
      </c>
      <c r="AX537">
        <v>27907504</v>
      </c>
      <c r="AY537">
        <v>1</v>
      </c>
      <c r="AZ537">
        <v>6144</v>
      </c>
      <c r="BA537">
        <v>529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 ca="1">Y537*Source!I181</f>
        <v>-178.51750000000001</v>
      </c>
      <c r="CY537">
        <f>AA537</f>
        <v>29.88</v>
      </c>
      <c r="CZ537">
        <f>AE537</f>
        <v>4.8899999999999997</v>
      </c>
      <c r="DA537">
        <f>AI537</f>
        <v>6.11</v>
      </c>
      <c r="DB537">
        <f>ROUND(ROUND(AT537*CZ537,2),2)</f>
        <v>-493.89</v>
      </c>
      <c r="DC537">
        <f>ROUND(ROUND(AT537*AG537,2),2)</f>
        <v>0</v>
      </c>
    </row>
    <row r="538" spans="1:107">
      <c r="A538">
        <f ca="1">ROW(Source!A220)</f>
        <v>220</v>
      </c>
      <c r="B538">
        <v>27906248</v>
      </c>
      <c r="C538">
        <v>27907508</v>
      </c>
      <c r="D538">
        <v>25425411</v>
      </c>
      <c r="E538">
        <v>1</v>
      </c>
      <c r="F538">
        <v>1</v>
      </c>
      <c r="G538">
        <v>1</v>
      </c>
      <c r="H538">
        <v>1</v>
      </c>
      <c r="I538" t="s">
        <v>32</v>
      </c>
      <c r="J538" t="s">
        <v>1069</v>
      </c>
      <c r="K538" t="s">
        <v>33</v>
      </c>
      <c r="L538">
        <v>1191</v>
      </c>
      <c r="N538">
        <v>1013</v>
      </c>
      <c r="O538" t="s">
        <v>600</v>
      </c>
      <c r="P538" t="s">
        <v>600</v>
      </c>
      <c r="Q538">
        <v>1</v>
      </c>
      <c r="W538">
        <v>0</v>
      </c>
      <c r="X538">
        <v>-362667798</v>
      </c>
      <c r="Y538">
        <v>0.27</v>
      </c>
      <c r="AA538">
        <v>0</v>
      </c>
      <c r="AB538">
        <v>0</v>
      </c>
      <c r="AC538">
        <v>0</v>
      </c>
      <c r="AD538">
        <v>64.16</v>
      </c>
      <c r="AE538">
        <v>0</v>
      </c>
      <c r="AF538">
        <v>0</v>
      </c>
      <c r="AG538">
        <v>0</v>
      </c>
      <c r="AH538">
        <v>10.5</v>
      </c>
      <c r="AI538">
        <v>1</v>
      </c>
      <c r="AJ538">
        <v>1</v>
      </c>
      <c r="AK538">
        <v>1</v>
      </c>
      <c r="AL538">
        <v>6.11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1069</v>
      </c>
      <c r="AT538">
        <v>0.9</v>
      </c>
      <c r="AU538" t="s">
        <v>812</v>
      </c>
      <c r="AV538">
        <v>1</v>
      </c>
      <c r="AW538">
        <v>2</v>
      </c>
      <c r="AX538">
        <v>27907517</v>
      </c>
      <c r="AY538">
        <v>1</v>
      </c>
      <c r="AZ538">
        <v>0</v>
      </c>
      <c r="BA538">
        <v>530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 ca="1">Y538*Source!I220</f>
        <v>0.27</v>
      </c>
      <c r="CY538">
        <f>AD538</f>
        <v>64.16</v>
      </c>
      <c r="CZ538">
        <f>AH538</f>
        <v>10.5</v>
      </c>
      <c r="DA538">
        <f>AL538</f>
        <v>6.11</v>
      </c>
      <c r="DB538">
        <f>ROUND((ROUND(AT538*CZ538,2)*0.3),2)</f>
        <v>2.84</v>
      </c>
      <c r="DC538">
        <f>ROUND((ROUND(AT538*AG538,2)*0.3),2)</f>
        <v>0</v>
      </c>
    </row>
    <row r="539" spans="1:107">
      <c r="A539">
        <f ca="1">ROW(Source!A220)</f>
        <v>220</v>
      </c>
      <c r="B539">
        <v>27906248</v>
      </c>
      <c r="C539">
        <v>27907508</v>
      </c>
      <c r="D539">
        <v>25412928</v>
      </c>
      <c r="E539">
        <v>1</v>
      </c>
      <c r="F539">
        <v>1</v>
      </c>
      <c r="G539">
        <v>1</v>
      </c>
      <c r="H539">
        <v>1</v>
      </c>
      <c r="I539" t="s">
        <v>601</v>
      </c>
      <c r="J539" t="s">
        <v>1069</v>
      </c>
      <c r="K539" t="s">
        <v>602</v>
      </c>
      <c r="L539">
        <v>1191</v>
      </c>
      <c r="N539">
        <v>1013</v>
      </c>
      <c r="O539" t="s">
        <v>600</v>
      </c>
      <c r="P539" t="s">
        <v>600</v>
      </c>
      <c r="Q539">
        <v>1</v>
      </c>
      <c r="W539">
        <v>0</v>
      </c>
      <c r="X539">
        <v>-1417349443</v>
      </c>
      <c r="Y539">
        <v>0.2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6.11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1069</v>
      </c>
      <c r="AT539">
        <v>0.2</v>
      </c>
      <c r="AU539" t="s">
        <v>1069</v>
      </c>
      <c r="AV539">
        <v>2</v>
      </c>
      <c r="AW539">
        <v>2</v>
      </c>
      <c r="AX539">
        <v>27907518</v>
      </c>
      <c r="AY539">
        <v>1</v>
      </c>
      <c r="AZ539">
        <v>2048</v>
      </c>
      <c r="BA539">
        <v>531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 ca="1">Y539*Source!I220</f>
        <v>0.2</v>
      </c>
      <c r="CY539">
        <f>AD539</f>
        <v>0</v>
      </c>
      <c r="CZ539">
        <f>AH539</f>
        <v>0</v>
      </c>
      <c r="DA539">
        <f>AL539</f>
        <v>1</v>
      </c>
      <c r="DB539">
        <f>ROUND(ROUND(AT539*CZ539,2),2)</f>
        <v>0</v>
      </c>
      <c r="DC539">
        <f>ROUND(ROUND(AT539*AG539,2),2)</f>
        <v>0</v>
      </c>
    </row>
    <row r="540" spans="1:107">
      <c r="A540">
        <f ca="1">ROW(Source!A220)</f>
        <v>220</v>
      </c>
      <c r="B540">
        <v>27906248</v>
      </c>
      <c r="C540">
        <v>27907508</v>
      </c>
      <c r="D540">
        <v>25230220</v>
      </c>
      <c r="E540">
        <v>1</v>
      </c>
      <c r="F540">
        <v>1</v>
      </c>
      <c r="G540">
        <v>1</v>
      </c>
      <c r="H540">
        <v>2</v>
      </c>
      <c r="I540" t="s">
        <v>612</v>
      </c>
      <c r="J540" t="s">
        <v>613</v>
      </c>
      <c r="K540" t="s">
        <v>614</v>
      </c>
      <c r="L540">
        <v>1368</v>
      </c>
      <c r="N540">
        <v>1011</v>
      </c>
      <c r="O540" t="s">
        <v>606</v>
      </c>
      <c r="P540" t="s">
        <v>606</v>
      </c>
      <c r="Q540">
        <v>1</v>
      </c>
      <c r="W540">
        <v>0</v>
      </c>
      <c r="X540">
        <v>-1718674368</v>
      </c>
      <c r="Y540">
        <v>0.03</v>
      </c>
      <c r="AA540">
        <v>0</v>
      </c>
      <c r="AB540">
        <v>684.26</v>
      </c>
      <c r="AC540">
        <v>13.5</v>
      </c>
      <c r="AD540">
        <v>0</v>
      </c>
      <c r="AE540">
        <v>0</v>
      </c>
      <c r="AF540">
        <v>111.99</v>
      </c>
      <c r="AG540">
        <v>13.5</v>
      </c>
      <c r="AH540">
        <v>0</v>
      </c>
      <c r="AI540">
        <v>1</v>
      </c>
      <c r="AJ540">
        <v>6.11</v>
      </c>
      <c r="AK540">
        <v>1</v>
      </c>
      <c r="AL540">
        <v>1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1069</v>
      </c>
      <c r="AT540">
        <v>0.1</v>
      </c>
      <c r="AU540" t="s">
        <v>812</v>
      </c>
      <c r="AV540">
        <v>0</v>
      </c>
      <c r="AW540">
        <v>2</v>
      </c>
      <c r="AX540">
        <v>27907519</v>
      </c>
      <c r="AY540">
        <v>1</v>
      </c>
      <c r="AZ540">
        <v>0</v>
      </c>
      <c r="BA540">
        <v>532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 ca="1">Y540*Source!I220</f>
        <v>0.03</v>
      </c>
      <c r="CY540">
        <f>AB540</f>
        <v>684.26</v>
      </c>
      <c r="CZ540">
        <f>AF540</f>
        <v>111.99</v>
      </c>
      <c r="DA540">
        <f>AJ540</f>
        <v>6.11</v>
      </c>
      <c r="DB540">
        <f>ROUND((ROUND(AT540*CZ540,2)*0.3),2)</f>
        <v>3.36</v>
      </c>
      <c r="DC540">
        <f>ROUND((ROUND(AT540*AG540,2)*0.3),2)</f>
        <v>0.41</v>
      </c>
    </row>
    <row r="541" spans="1:107">
      <c r="A541">
        <f ca="1">ROW(Source!A220)</f>
        <v>220</v>
      </c>
      <c r="B541">
        <v>27906248</v>
      </c>
      <c r="C541">
        <v>27907508</v>
      </c>
      <c r="D541">
        <v>25231607</v>
      </c>
      <c r="E541">
        <v>1</v>
      </c>
      <c r="F541">
        <v>1</v>
      </c>
      <c r="G541">
        <v>1</v>
      </c>
      <c r="H541">
        <v>2</v>
      </c>
      <c r="I541" t="s">
        <v>603</v>
      </c>
      <c r="J541" t="s">
        <v>604</v>
      </c>
      <c r="K541" t="s">
        <v>605</v>
      </c>
      <c r="L541">
        <v>1368</v>
      </c>
      <c r="N541">
        <v>1011</v>
      </c>
      <c r="O541" t="s">
        <v>606</v>
      </c>
      <c r="P541" t="s">
        <v>606</v>
      </c>
      <c r="Q541">
        <v>1</v>
      </c>
      <c r="W541">
        <v>0</v>
      </c>
      <c r="X541">
        <v>1372534845</v>
      </c>
      <c r="Y541">
        <v>0.03</v>
      </c>
      <c r="AA541">
        <v>0</v>
      </c>
      <c r="AB541">
        <v>401.49</v>
      </c>
      <c r="AC541">
        <v>11.6</v>
      </c>
      <c r="AD541">
        <v>0</v>
      </c>
      <c r="AE541">
        <v>0</v>
      </c>
      <c r="AF541">
        <v>65.709999999999994</v>
      </c>
      <c r="AG541">
        <v>11.6</v>
      </c>
      <c r="AH541">
        <v>0</v>
      </c>
      <c r="AI541">
        <v>1</v>
      </c>
      <c r="AJ541">
        <v>6.11</v>
      </c>
      <c r="AK541">
        <v>1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1069</v>
      </c>
      <c r="AT541">
        <v>0.1</v>
      </c>
      <c r="AU541" t="s">
        <v>812</v>
      </c>
      <c r="AV541">
        <v>0</v>
      </c>
      <c r="AW541">
        <v>2</v>
      </c>
      <c r="AX541">
        <v>27907520</v>
      </c>
      <c r="AY541">
        <v>1</v>
      </c>
      <c r="AZ541">
        <v>0</v>
      </c>
      <c r="BA541">
        <v>533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 ca="1">Y541*Source!I220</f>
        <v>0.03</v>
      </c>
      <c r="CY541">
        <f>AB541</f>
        <v>401.49</v>
      </c>
      <c r="CZ541">
        <f>AF541</f>
        <v>65.709999999999994</v>
      </c>
      <c r="DA541">
        <f>AJ541</f>
        <v>6.11</v>
      </c>
      <c r="DB541">
        <f>ROUND((ROUND(AT541*CZ541,2)*0.3),2)</f>
        <v>1.97</v>
      </c>
      <c r="DC541">
        <f>ROUND((ROUND(AT541*AG541,2)*0.3),2)</f>
        <v>0.35</v>
      </c>
    </row>
    <row r="542" spans="1:107">
      <c r="A542">
        <f ca="1">ROW(Source!A220)</f>
        <v>220</v>
      </c>
      <c r="B542">
        <v>27906248</v>
      </c>
      <c r="C542">
        <v>27907508</v>
      </c>
      <c r="D542">
        <v>25150263</v>
      </c>
      <c r="E542">
        <v>1</v>
      </c>
      <c r="F542">
        <v>1</v>
      </c>
      <c r="G542">
        <v>1</v>
      </c>
      <c r="H542">
        <v>3</v>
      </c>
      <c r="I542" t="s">
        <v>88</v>
      </c>
      <c r="J542" t="s">
        <v>89</v>
      </c>
      <c r="K542" t="s">
        <v>90</v>
      </c>
      <c r="L542">
        <v>1346</v>
      </c>
      <c r="N542">
        <v>1009</v>
      </c>
      <c r="O542" t="s">
        <v>1216</v>
      </c>
      <c r="P542" t="s">
        <v>1216</v>
      </c>
      <c r="Q542">
        <v>1</v>
      </c>
      <c r="W542">
        <v>0</v>
      </c>
      <c r="X542">
        <v>-1088866022</v>
      </c>
      <c r="Y542">
        <v>0</v>
      </c>
      <c r="AA542">
        <v>185.74</v>
      </c>
      <c r="AB542">
        <v>0</v>
      </c>
      <c r="AC542">
        <v>0</v>
      </c>
      <c r="AD542">
        <v>0</v>
      </c>
      <c r="AE542">
        <v>30.4</v>
      </c>
      <c r="AF542">
        <v>0</v>
      </c>
      <c r="AG542">
        <v>0</v>
      </c>
      <c r="AH542">
        <v>0</v>
      </c>
      <c r="AI542">
        <v>6.11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1069</v>
      </c>
      <c r="AT542">
        <v>0.01</v>
      </c>
      <c r="AU542" t="s">
        <v>1097</v>
      </c>
      <c r="AV542">
        <v>0</v>
      </c>
      <c r="AW542">
        <v>2</v>
      </c>
      <c r="AX542">
        <v>27907521</v>
      </c>
      <c r="AY542">
        <v>1</v>
      </c>
      <c r="AZ542">
        <v>0</v>
      </c>
      <c r="BA542">
        <v>534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 ca="1">Y542*Source!I220</f>
        <v>0</v>
      </c>
      <c r="CY542">
        <f>AA542</f>
        <v>185.74</v>
      </c>
      <c r="CZ542">
        <f>AE542</f>
        <v>30.4</v>
      </c>
      <c r="DA542">
        <f>AI542</f>
        <v>6.11</v>
      </c>
      <c r="DB542">
        <f>ROUND((ROUND(AT542*CZ542,2)*0),2)</f>
        <v>0</v>
      </c>
      <c r="DC542">
        <f>ROUND((ROUND(AT542*AG542,2)*0),2)</f>
        <v>0</v>
      </c>
    </row>
    <row r="543" spans="1:107">
      <c r="A543">
        <f ca="1">ROW(Source!A220)</f>
        <v>220</v>
      </c>
      <c r="B543">
        <v>27906248</v>
      </c>
      <c r="C543">
        <v>27907508</v>
      </c>
      <c r="D543">
        <v>25152616</v>
      </c>
      <c r="E543">
        <v>1</v>
      </c>
      <c r="F543">
        <v>1</v>
      </c>
      <c r="G543">
        <v>1</v>
      </c>
      <c r="H543">
        <v>3</v>
      </c>
      <c r="I543" t="s">
        <v>91</v>
      </c>
      <c r="J543" t="s">
        <v>92</v>
      </c>
      <c r="K543" t="s">
        <v>635</v>
      </c>
      <c r="L543">
        <v>1346</v>
      </c>
      <c r="N543">
        <v>1009</v>
      </c>
      <c r="O543" t="s">
        <v>1216</v>
      </c>
      <c r="P543" t="s">
        <v>1216</v>
      </c>
      <c r="Q543">
        <v>1</v>
      </c>
      <c r="W543">
        <v>0</v>
      </c>
      <c r="X543">
        <v>103900845</v>
      </c>
      <c r="Y543">
        <v>0</v>
      </c>
      <c r="AA543">
        <v>55.23</v>
      </c>
      <c r="AB543">
        <v>0</v>
      </c>
      <c r="AC543">
        <v>0</v>
      </c>
      <c r="AD543">
        <v>0</v>
      </c>
      <c r="AE543">
        <v>9.0399999999999991</v>
      </c>
      <c r="AF543">
        <v>0</v>
      </c>
      <c r="AG543">
        <v>0</v>
      </c>
      <c r="AH543">
        <v>0</v>
      </c>
      <c r="AI543">
        <v>6.11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1069</v>
      </c>
      <c r="AT543">
        <v>0.3</v>
      </c>
      <c r="AU543" t="s">
        <v>1097</v>
      </c>
      <c r="AV543">
        <v>0</v>
      </c>
      <c r="AW543">
        <v>2</v>
      </c>
      <c r="AX543">
        <v>27907522</v>
      </c>
      <c r="AY543">
        <v>1</v>
      </c>
      <c r="AZ543">
        <v>0</v>
      </c>
      <c r="BA543">
        <v>535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 ca="1">Y543*Source!I220</f>
        <v>0</v>
      </c>
      <c r="CY543">
        <f>AA543</f>
        <v>55.23</v>
      </c>
      <c r="CZ543">
        <f>AE543</f>
        <v>9.0399999999999991</v>
      </c>
      <c r="DA543">
        <f>AI543</f>
        <v>6.11</v>
      </c>
      <c r="DB543">
        <f>ROUND((ROUND(AT543*CZ543,2)*0),2)</f>
        <v>0</v>
      </c>
      <c r="DC543">
        <f>ROUND((ROUND(AT543*AG543,2)*0),2)</f>
        <v>0</v>
      </c>
    </row>
    <row r="544" spans="1:107">
      <c r="A544">
        <f ca="1">ROW(Source!A220)</f>
        <v>220</v>
      </c>
      <c r="B544">
        <v>27906248</v>
      </c>
      <c r="C544">
        <v>27907508</v>
      </c>
      <c r="D544">
        <v>25174136</v>
      </c>
      <c r="E544">
        <v>1</v>
      </c>
      <c r="F544">
        <v>1</v>
      </c>
      <c r="G544">
        <v>1</v>
      </c>
      <c r="H544">
        <v>3</v>
      </c>
      <c r="I544" t="s">
        <v>93</v>
      </c>
      <c r="J544" t="s">
        <v>94</v>
      </c>
      <c r="K544" t="s">
        <v>95</v>
      </c>
      <c r="L544">
        <v>1348</v>
      </c>
      <c r="N544">
        <v>1009</v>
      </c>
      <c r="O544" t="s">
        <v>1094</v>
      </c>
      <c r="P544" t="s">
        <v>1094</v>
      </c>
      <c r="Q544">
        <v>1000</v>
      </c>
      <c r="W544">
        <v>0</v>
      </c>
      <c r="X544">
        <v>-1598896989</v>
      </c>
      <c r="Y544">
        <v>0</v>
      </c>
      <c r="AA544">
        <v>30550</v>
      </c>
      <c r="AB544">
        <v>0</v>
      </c>
      <c r="AC544">
        <v>0</v>
      </c>
      <c r="AD544">
        <v>0</v>
      </c>
      <c r="AE544">
        <v>5000</v>
      </c>
      <c r="AF544">
        <v>0</v>
      </c>
      <c r="AG544">
        <v>0</v>
      </c>
      <c r="AH544">
        <v>0</v>
      </c>
      <c r="AI544">
        <v>6.11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1069</v>
      </c>
      <c r="AT544">
        <v>5.9999999999999995E-4</v>
      </c>
      <c r="AU544" t="s">
        <v>1097</v>
      </c>
      <c r="AV544">
        <v>0</v>
      </c>
      <c r="AW544">
        <v>2</v>
      </c>
      <c r="AX544">
        <v>27907523</v>
      </c>
      <c r="AY544">
        <v>1</v>
      </c>
      <c r="AZ544">
        <v>0</v>
      </c>
      <c r="BA544">
        <v>536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 ca="1">Y544*Source!I220</f>
        <v>0</v>
      </c>
      <c r="CY544">
        <f>AA544</f>
        <v>30550</v>
      </c>
      <c r="CZ544">
        <f>AE544</f>
        <v>5000</v>
      </c>
      <c r="DA544">
        <f>AI544</f>
        <v>6.11</v>
      </c>
      <c r="DB544">
        <f>ROUND((ROUND(AT544*CZ544,2)*0),2)</f>
        <v>0</v>
      </c>
      <c r="DC544">
        <f>ROUND((ROUND(AT544*AG544,2)*0),2)</f>
        <v>0</v>
      </c>
    </row>
    <row r="545" spans="1:107">
      <c r="A545">
        <f ca="1">ROW(Source!A220)</f>
        <v>220</v>
      </c>
      <c r="B545">
        <v>27906248</v>
      </c>
      <c r="C545">
        <v>27907508</v>
      </c>
      <c r="D545">
        <v>25147235</v>
      </c>
      <c r="E545">
        <v>17</v>
      </c>
      <c r="F545">
        <v>1</v>
      </c>
      <c r="G545">
        <v>1</v>
      </c>
      <c r="H545">
        <v>3</v>
      </c>
      <c r="I545" t="s">
        <v>96</v>
      </c>
      <c r="J545" t="s">
        <v>1069</v>
      </c>
      <c r="K545" t="s">
        <v>97</v>
      </c>
      <c r="L545">
        <v>1374</v>
      </c>
      <c r="N545">
        <v>1013</v>
      </c>
      <c r="O545" t="s">
        <v>98</v>
      </c>
      <c r="P545" t="s">
        <v>98</v>
      </c>
      <c r="Q545">
        <v>1</v>
      </c>
      <c r="W545">
        <v>0</v>
      </c>
      <c r="X545">
        <v>-1731369543</v>
      </c>
      <c r="Y545">
        <v>0</v>
      </c>
      <c r="AA545">
        <v>7.19</v>
      </c>
      <c r="AB545">
        <v>0</v>
      </c>
      <c r="AC545">
        <v>0</v>
      </c>
      <c r="AD545">
        <v>0</v>
      </c>
      <c r="AE545">
        <v>1</v>
      </c>
      <c r="AF545">
        <v>0</v>
      </c>
      <c r="AG545">
        <v>0</v>
      </c>
      <c r="AH545">
        <v>0</v>
      </c>
      <c r="AI545">
        <v>7.19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1069</v>
      </c>
      <c r="AT545">
        <v>0.19</v>
      </c>
      <c r="AU545" t="s">
        <v>1097</v>
      </c>
      <c r="AV545">
        <v>0</v>
      </c>
      <c r="AW545">
        <v>2</v>
      </c>
      <c r="AX545">
        <v>27907524</v>
      </c>
      <c r="AY545">
        <v>1</v>
      </c>
      <c r="AZ545">
        <v>0</v>
      </c>
      <c r="BA545">
        <v>537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 ca="1">Y545*Source!I220</f>
        <v>0</v>
      </c>
      <c r="CY545">
        <f>AA545</f>
        <v>7.19</v>
      </c>
      <c r="CZ545">
        <f>AE545</f>
        <v>1</v>
      </c>
      <c r="DA545">
        <f>AI545</f>
        <v>7.19</v>
      </c>
      <c r="DB545">
        <f>ROUND((ROUND(AT545*CZ545,2)*0),2)</f>
        <v>0</v>
      </c>
      <c r="DC545">
        <f>ROUND((ROUND(AT545*AG545,2)*0),2)</f>
        <v>0</v>
      </c>
    </row>
    <row r="546" spans="1:107">
      <c r="A546">
        <f ca="1">ROW(Source!A221)</f>
        <v>221</v>
      </c>
      <c r="B546">
        <v>27906248</v>
      </c>
      <c r="C546">
        <v>27907525</v>
      </c>
      <c r="D546">
        <v>25412980</v>
      </c>
      <c r="E546">
        <v>1</v>
      </c>
      <c r="F546">
        <v>1</v>
      </c>
      <c r="G546">
        <v>1</v>
      </c>
      <c r="H546">
        <v>1</v>
      </c>
      <c r="I546" t="s">
        <v>2</v>
      </c>
      <c r="J546" t="s">
        <v>1069</v>
      </c>
      <c r="K546" t="s">
        <v>3</v>
      </c>
      <c r="L546">
        <v>1191</v>
      </c>
      <c r="N546">
        <v>1013</v>
      </c>
      <c r="O546" t="s">
        <v>600</v>
      </c>
      <c r="P546" t="s">
        <v>600</v>
      </c>
      <c r="Q546">
        <v>1</v>
      </c>
      <c r="W546">
        <v>0</v>
      </c>
      <c r="X546">
        <v>145020957</v>
      </c>
      <c r="Y546">
        <v>24.1</v>
      </c>
      <c r="AA546">
        <v>0</v>
      </c>
      <c r="AB546">
        <v>0</v>
      </c>
      <c r="AC546">
        <v>0</v>
      </c>
      <c r="AD546">
        <v>55.42</v>
      </c>
      <c r="AE546">
        <v>0</v>
      </c>
      <c r="AF546">
        <v>0</v>
      </c>
      <c r="AG546">
        <v>0</v>
      </c>
      <c r="AH546">
        <v>9.07</v>
      </c>
      <c r="AI546">
        <v>1</v>
      </c>
      <c r="AJ546">
        <v>1</v>
      </c>
      <c r="AK546">
        <v>1</v>
      </c>
      <c r="AL546">
        <v>6.11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1069</v>
      </c>
      <c r="AT546">
        <v>24.1</v>
      </c>
      <c r="AU546" t="s">
        <v>1069</v>
      </c>
      <c r="AV546">
        <v>1</v>
      </c>
      <c r="AW546">
        <v>2</v>
      </c>
      <c r="AX546">
        <v>27907529</v>
      </c>
      <c r="AY546">
        <v>1</v>
      </c>
      <c r="AZ546">
        <v>0</v>
      </c>
      <c r="BA546">
        <v>538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 ca="1">Y546*Source!I221</f>
        <v>1.6870000000000003</v>
      </c>
      <c r="CY546">
        <f>AD546</f>
        <v>55.42</v>
      </c>
      <c r="CZ546">
        <f>AH546</f>
        <v>9.07</v>
      </c>
      <c r="DA546">
        <f>AL546</f>
        <v>6.11</v>
      </c>
      <c r="DB546">
        <f t="shared" ref="DB546:DB577" si="68">ROUND(ROUND(AT546*CZ546,2),2)</f>
        <v>218.59</v>
      </c>
      <c r="DC546">
        <f t="shared" ref="DC546:DC577" si="69">ROUND(ROUND(AT546*AG546,2),2)</f>
        <v>0</v>
      </c>
    </row>
    <row r="547" spans="1:107">
      <c r="A547">
        <f ca="1">ROW(Source!A221)</f>
        <v>221</v>
      </c>
      <c r="B547">
        <v>27906248</v>
      </c>
      <c r="C547">
        <v>27907525</v>
      </c>
      <c r="D547">
        <v>25203188</v>
      </c>
      <c r="E547">
        <v>1</v>
      </c>
      <c r="F547">
        <v>1</v>
      </c>
      <c r="G547">
        <v>1</v>
      </c>
      <c r="H547">
        <v>3</v>
      </c>
      <c r="I547" t="s">
        <v>825</v>
      </c>
      <c r="J547" t="s">
        <v>828</v>
      </c>
      <c r="K547" t="s">
        <v>826</v>
      </c>
      <c r="L547">
        <v>1358</v>
      </c>
      <c r="N547">
        <v>1010</v>
      </c>
      <c r="O547" t="s">
        <v>827</v>
      </c>
      <c r="P547" t="s">
        <v>827</v>
      </c>
      <c r="Q547">
        <v>10</v>
      </c>
      <c r="W547">
        <v>0</v>
      </c>
      <c r="X547">
        <v>1358722138</v>
      </c>
      <c r="Y547">
        <v>4.2857139999999996</v>
      </c>
      <c r="AA547">
        <v>542.57000000000005</v>
      </c>
      <c r="AB547">
        <v>0</v>
      </c>
      <c r="AC547">
        <v>0</v>
      </c>
      <c r="AD547">
        <v>0</v>
      </c>
      <c r="AE547">
        <v>88.8</v>
      </c>
      <c r="AF547">
        <v>0</v>
      </c>
      <c r="AG547">
        <v>0</v>
      </c>
      <c r="AH547">
        <v>0</v>
      </c>
      <c r="AI547">
        <v>6.11</v>
      </c>
      <c r="AJ547">
        <v>1</v>
      </c>
      <c r="AK547">
        <v>1</v>
      </c>
      <c r="AL547">
        <v>1</v>
      </c>
      <c r="AN547">
        <v>0</v>
      </c>
      <c r="AO547">
        <v>0</v>
      </c>
      <c r="AP547">
        <v>0</v>
      </c>
      <c r="AQ547">
        <v>0</v>
      </c>
      <c r="AR547">
        <v>0</v>
      </c>
      <c r="AS547" t="s">
        <v>1069</v>
      </c>
      <c r="AT547">
        <v>4.2857139999999996</v>
      </c>
      <c r="AU547" t="s">
        <v>1069</v>
      </c>
      <c r="AV547">
        <v>0</v>
      </c>
      <c r="AW547">
        <v>1</v>
      </c>
      <c r="AX547">
        <v>-1</v>
      </c>
      <c r="AY547">
        <v>0</v>
      </c>
      <c r="AZ547">
        <v>0</v>
      </c>
      <c r="BA547" t="s">
        <v>1069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 ca="1">Y547*Source!I221</f>
        <v>0.29999998</v>
      </c>
      <c r="CY547">
        <f>AA547</f>
        <v>542.57000000000005</v>
      </c>
      <c r="CZ547">
        <f>AE547</f>
        <v>88.8</v>
      </c>
      <c r="DA547">
        <f>AI547</f>
        <v>6.11</v>
      </c>
      <c r="DB547">
        <f t="shared" si="68"/>
        <v>380.57</v>
      </c>
      <c r="DC547">
        <f t="shared" si="69"/>
        <v>0</v>
      </c>
    </row>
    <row r="548" spans="1:107">
      <c r="A548">
        <f ca="1">ROW(Source!A221)</f>
        <v>221</v>
      </c>
      <c r="B548">
        <v>27906248</v>
      </c>
      <c r="C548">
        <v>27907525</v>
      </c>
      <c r="D548">
        <v>25203194</v>
      </c>
      <c r="E548">
        <v>1</v>
      </c>
      <c r="F548">
        <v>1</v>
      </c>
      <c r="G548">
        <v>1</v>
      </c>
      <c r="H548">
        <v>3</v>
      </c>
      <c r="I548" t="s">
        <v>830</v>
      </c>
      <c r="J548" t="s">
        <v>832</v>
      </c>
      <c r="K548" t="s">
        <v>831</v>
      </c>
      <c r="L548">
        <v>1358</v>
      </c>
      <c r="N548">
        <v>1010</v>
      </c>
      <c r="O548" t="s">
        <v>827</v>
      </c>
      <c r="P548" t="s">
        <v>827</v>
      </c>
      <c r="Q548">
        <v>10</v>
      </c>
      <c r="W548">
        <v>0</v>
      </c>
      <c r="X548">
        <v>784460414</v>
      </c>
      <c r="Y548">
        <v>5.7142860000000004</v>
      </c>
      <c r="AA548">
        <v>508.35</v>
      </c>
      <c r="AB548">
        <v>0</v>
      </c>
      <c r="AC548">
        <v>0</v>
      </c>
      <c r="AD548">
        <v>0</v>
      </c>
      <c r="AE548">
        <v>83.2</v>
      </c>
      <c r="AF548">
        <v>0</v>
      </c>
      <c r="AG548">
        <v>0</v>
      </c>
      <c r="AH548">
        <v>0</v>
      </c>
      <c r="AI548">
        <v>6.11</v>
      </c>
      <c r="AJ548">
        <v>1</v>
      </c>
      <c r="AK548">
        <v>1</v>
      </c>
      <c r="AL548">
        <v>1</v>
      </c>
      <c r="AN548">
        <v>0</v>
      </c>
      <c r="AO548">
        <v>0</v>
      </c>
      <c r="AP548">
        <v>0</v>
      </c>
      <c r="AQ548">
        <v>0</v>
      </c>
      <c r="AR548">
        <v>0</v>
      </c>
      <c r="AS548" t="s">
        <v>1069</v>
      </c>
      <c r="AT548">
        <v>5.7142860000000004</v>
      </c>
      <c r="AU548" t="s">
        <v>1069</v>
      </c>
      <c r="AV548">
        <v>0</v>
      </c>
      <c r="AW548">
        <v>1</v>
      </c>
      <c r="AX548">
        <v>-1</v>
      </c>
      <c r="AY548">
        <v>0</v>
      </c>
      <c r="AZ548">
        <v>0</v>
      </c>
      <c r="BA548" t="s">
        <v>1069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 ca="1">Y548*Source!I221</f>
        <v>0.40000002000000007</v>
      </c>
      <c r="CY548">
        <f>AA548</f>
        <v>508.35</v>
      </c>
      <c r="CZ548">
        <f>AE548</f>
        <v>83.2</v>
      </c>
      <c r="DA548">
        <f>AI548</f>
        <v>6.11</v>
      </c>
      <c r="DB548">
        <f t="shared" si="68"/>
        <v>475.43</v>
      </c>
      <c r="DC548">
        <f t="shared" si="69"/>
        <v>0</v>
      </c>
    </row>
    <row r="549" spans="1:107">
      <c r="A549">
        <f ca="1">ROW(Source!A224)</f>
        <v>224</v>
      </c>
      <c r="B549">
        <v>27906248</v>
      </c>
      <c r="C549">
        <v>27907532</v>
      </c>
      <c r="D549">
        <v>25412980</v>
      </c>
      <c r="E549">
        <v>1</v>
      </c>
      <c r="F549">
        <v>1</v>
      </c>
      <c r="G549">
        <v>1</v>
      </c>
      <c r="H549">
        <v>1</v>
      </c>
      <c r="I549" t="s">
        <v>2</v>
      </c>
      <c r="J549" t="s">
        <v>1069</v>
      </c>
      <c r="K549" t="s">
        <v>3</v>
      </c>
      <c r="L549">
        <v>1191</v>
      </c>
      <c r="N549">
        <v>1013</v>
      </c>
      <c r="O549" t="s">
        <v>600</v>
      </c>
      <c r="P549" t="s">
        <v>600</v>
      </c>
      <c r="Q549">
        <v>1</v>
      </c>
      <c r="W549">
        <v>0</v>
      </c>
      <c r="X549">
        <v>145020957</v>
      </c>
      <c r="Y549">
        <v>24.1</v>
      </c>
      <c r="AA549">
        <v>0</v>
      </c>
      <c r="AB549">
        <v>0</v>
      </c>
      <c r="AC549">
        <v>0</v>
      </c>
      <c r="AD549">
        <v>55.42</v>
      </c>
      <c r="AE549">
        <v>0</v>
      </c>
      <c r="AF549">
        <v>0</v>
      </c>
      <c r="AG549">
        <v>0</v>
      </c>
      <c r="AH549">
        <v>9.07</v>
      </c>
      <c r="AI549">
        <v>1</v>
      </c>
      <c r="AJ549">
        <v>1</v>
      </c>
      <c r="AK549">
        <v>1</v>
      </c>
      <c r="AL549">
        <v>6.11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1069</v>
      </c>
      <c r="AT549">
        <v>24.1</v>
      </c>
      <c r="AU549" t="s">
        <v>1069</v>
      </c>
      <c r="AV549">
        <v>1</v>
      </c>
      <c r="AW549">
        <v>2</v>
      </c>
      <c r="AX549">
        <v>27907537</v>
      </c>
      <c r="AY549">
        <v>1</v>
      </c>
      <c r="AZ549">
        <v>0</v>
      </c>
      <c r="BA549">
        <v>539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 ca="1">Y549*Source!I224</f>
        <v>1.6870000000000003</v>
      </c>
      <c r="CY549">
        <f>AD549</f>
        <v>55.42</v>
      </c>
      <c r="CZ549">
        <f>AH549</f>
        <v>9.07</v>
      </c>
      <c r="DA549">
        <f>AL549</f>
        <v>6.11</v>
      </c>
      <c r="DB549">
        <f t="shared" si="68"/>
        <v>218.59</v>
      </c>
      <c r="DC549">
        <f t="shared" si="69"/>
        <v>0</v>
      </c>
    </row>
    <row r="550" spans="1:107">
      <c r="A550">
        <f ca="1">ROW(Source!A224)</f>
        <v>224</v>
      </c>
      <c r="B550">
        <v>27906248</v>
      </c>
      <c r="C550">
        <v>27907532</v>
      </c>
      <c r="D550">
        <v>25203408</v>
      </c>
      <c r="E550">
        <v>1</v>
      </c>
      <c r="F550">
        <v>1</v>
      </c>
      <c r="G550">
        <v>1</v>
      </c>
      <c r="H550">
        <v>3</v>
      </c>
      <c r="I550" t="s">
        <v>842</v>
      </c>
      <c r="J550" t="s">
        <v>844</v>
      </c>
      <c r="K550" t="s">
        <v>843</v>
      </c>
      <c r="L550">
        <v>1355</v>
      </c>
      <c r="N550">
        <v>1010</v>
      </c>
      <c r="O550" t="s">
        <v>185</v>
      </c>
      <c r="P550" t="s">
        <v>185</v>
      </c>
      <c r="Q550">
        <v>100</v>
      </c>
      <c r="W550">
        <v>0</v>
      </c>
      <c r="X550">
        <v>1728305189</v>
      </c>
      <c r="Y550">
        <v>0.28571400000000002</v>
      </c>
      <c r="AA550">
        <v>5272.93</v>
      </c>
      <c r="AB550">
        <v>0</v>
      </c>
      <c r="AC550">
        <v>0</v>
      </c>
      <c r="AD550">
        <v>0</v>
      </c>
      <c r="AE550">
        <v>863</v>
      </c>
      <c r="AF550">
        <v>0</v>
      </c>
      <c r="AG550">
        <v>0</v>
      </c>
      <c r="AH550">
        <v>0</v>
      </c>
      <c r="AI550">
        <v>6.11</v>
      </c>
      <c r="AJ550">
        <v>1</v>
      </c>
      <c r="AK550">
        <v>1</v>
      </c>
      <c r="AL550">
        <v>1</v>
      </c>
      <c r="AN550">
        <v>0</v>
      </c>
      <c r="AO550">
        <v>0</v>
      </c>
      <c r="AP550">
        <v>0</v>
      </c>
      <c r="AQ550">
        <v>0</v>
      </c>
      <c r="AR550">
        <v>0</v>
      </c>
      <c r="AS550" t="s">
        <v>1069</v>
      </c>
      <c r="AT550">
        <v>0.28571400000000002</v>
      </c>
      <c r="AU550" t="s">
        <v>1069</v>
      </c>
      <c r="AV550">
        <v>0</v>
      </c>
      <c r="AW550">
        <v>1</v>
      </c>
      <c r="AX550">
        <v>-1</v>
      </c>
      <c r="AY550">
        <v>0</v>
      </c>
      <c r="AZ550">
        <v>0</v>
      </c>
      <c r="BA550" t="s">
        <v>1069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 ca="1">Y550*Source!I224</f>
        <v>1.9999980000000004E-2</v>
      </c>
      <c r="CY550">
        <f>AA550</f>
        <v>5272.93</v>
      </c>
      <c r="CZ550">
        <f>AE550</f>
        <v>863</v>
      </c>
      <c r="DA550">
        <f>AI550</f>
        <v>6.11</v>
      </c>
      <c r="DB550">
        <f t="shared" si="68"/>
        <v>246.57</v>
      </c>
      <c r="DC550">
        <f t="shared" si="69"/>
        <v>0</v>
      </c>
    </row>
    <row r="551" spans="1:107">
      <c r="A551">
        <f ca="1">ROW(Source!A224)</f>
        <v>224</v>
      </c>
      <c r="B551">
        <v>27906248</v>
      </c>
      <c r="C551">
        <v>27907532</v>
      </c>
      <c r="D551">
        <v>25203409</v>
      </c>
      <c r="E551">
        <v>1</v>
      </c>
      <c r="F551">
        <v>1</v>
      </c>
      <c r="G551">
        <v>1</v>
      </c>
      <c r="H551">
        <v>3</v>
      </c>
      <c r="I551" t="s">
        <v>838</v>
      </c>
      <c r="J551" t="s">
        <v>840</v>
      </c>
      <c r="K551" t="s">
        <v>839</v>
      </c>
      <c r="L551">
        <v>1355</v>
      </c>
      <c r="N551">
        <v>1010</v>
      </c>
      <c r="O551" t="s">
        <v>185</v>
      </c>
      <c r="P551" t="s">
        <v>185</v>
      </c>
      <c r="Q551">
        <v>100</v>
      </c>
      <c r="W551">
        <v>0</v>
      </c>
      <c r="X551">
        <v>-2124591968</v>
      </c>
      <c r="Y551">
        <v>0.71428599999999998</v>
      </c>
      <c r="AA551">
        <v>5694.52</v>
      </c>
      <c r="AB551">
        <v>0</v>
      </c>
      <c r="AC551">
        <v>0</v>
      </c>
      <c r="AD551">
        <v>0</v>
      </c>
      <c r="AE551">
        <v>932</v>
      </c>
      <c r="AF551">
        <v>0</v>
      </c>
      <c r="AG551">
        <v>0</v>
      </c>
      <c r="AH551">
        <v>0</v>
      </c>
      <c r="AI551">
        <v>6.11</v>
      </c>
      <c r="AJ551">
        <v>1</v>
      </c>
      <c r="AK551">
        <v>1</v>
      </c>
      <c r="AL551">
        <v>1</v>
      </c>
      <c r="AN551">
        <v>0</v>
      </c>
      <c r="AO551">
        <v>0</v>
      </c>
      <c r="AP551">
        <v>0</v>
      </c>
      <c r="AQ551">
        <v>0</v>
      </c>
      <c r="AR551">
        <v>0</v>
      </c>
      <c r="AS551" t="s">
        <v>1069</v>
      </c>
      <c r="AT551">
        <v>0.71428599999999998</v>
      </c>
      <c r="AU551" t="s">
        <v>1069</v>
      </c>
      <c r="AV551">
        <v>0</v>
      </c>
      <c r="AW551">
        <v>1</v>
      </c>
      <c r="AX551">
        <v>-1</v>
      </c>
      <c r="AY551">
        <v>0</v>
      </c>
      <c r="AZ551">
        <v>0</v>
      </c>
      <c r="BA551" t="s">
        <v>1069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 ca="1">Y551*Source!I224</f>
        <v>5.0000020000000006E-2</v>
      </c>
      <c r="CY551">
        <f>AA551</f>
        <v>5694.52</v>
      </c>
      <c r="CZ551">
        <f>AE551</f>
        <v>932</v>
      </c>
      <c r="DA551">
        <f>AI551</f>
        <v>6.11</v>
      </c>
      <c r="DB551">
        <f t="shared" si="68"/>
        <v>665.71</v>
      </c>
      <c r="DC551">
        <f t="shared" si="69"/>
        <v>0</v>
      </c>
    </row>
    <row r="552" spans="1:107">
      <c r="A552">
        <f ca="1">ROW(Source!A227)</f>
        <v>227</v>
      </c>
      <c r="B552">
        <v>27906248</v>
      </c>
      <c r="C552">
        <v>27907542</v>
      </c>
      <c r="D552">
        <v>25428833</v>
      </c>
      <c r="E552">
        <v>1</v>
      </c>
      <c r="F552">
        <v>1</v>
      </c>
      <c r="G552">
        <v>1</v>
      </c>
      <c r="H552">
        <v>1</v>
      </c>
      <c r="I552" t="s">
        <v>661</v>
      </c>
      <c r="J552" t="s">
        <v>1069</v>
      </c>
      <c r="K552" t="s">
        <v>662</v>
      </c>
      <c r="L552">
        <v>1191</v>
      </c>
      <c r="N552">
        <v>1013</v>
      </c>
      <c r="O552" t="s">
        <v>600</v>
      </c>
      <c r="P552" t="s">
        <v>600</v>
      </c>
      <c r="Q552">
        <v>1</v>
      </c>
      <c r="W552">
        <v>0</v>
      </c>
      <c r="X552">
        <v>912892513</v>
      </c>
      <c r="Y552">
        <v>1.78</v>
      </c>
      <c r="AA552">
        <v>0</v>
      </c>
      <c r="AB552">
        <v>0</v>
      </c>
      <c r="AC552">
        <v>0</v>
      </c>
      <c r="AD552">
        <v>60.61</v>
      </c>
      <c r="AE552">
        <v>0</v>
      </c>
      <c r="AF552">
        <v>0</v>
      </c>
      <c r="AG552">
        <v>0</v>
      </c>
      <c r="AH552">
        <v>9.92</v>
      </c>
      <c r="AI552">
        <v>1</v>
      </c>
      <c r="AJ552">
        <v>1</v>
      </c>
      <c r="AK552">
        <v>1</v>
      </c>
      <c r="AL552">
        <v>6.11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1069</v>
      </c>
      <c r="AT552">
        <v>1.78</v>
      </c>
      <c r="AU552" t="s">
        <v>1069</v>
      </c>
      <c r="AV552">
        <v>1</v>
      </c>
      <c r="AW552">
        <v>2</v>
      </c>
      <c r="AX552">
        <v>27907555</v>
      </c>
      <c r="AY552">
        <v>1</v>
      </c>
      <c r="AZ552">
        <v>0</v>
      </c>
      <c r="BA552">
        <v>541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 ca="1">Y552*Source!I227</f>
        <v>1.78</v>
      </c>
      <c r="CY552">
        <f>AD552</f>
        <v>60.61</v>
      </c>
      <c r="CZ552">
        <f>AH552</f>
        <v>9.92</v>
      </c>
      <c r="DA552">
        <f>AL552</f>
        <v>6.11</v>
      </c>
      <c r="DB552">
        <f t="shared" si="68"/>
        <v>17.66</v>
      </c>
      <c r="DC552">
        <f t="shared" si="69"/>
        <v>0</v>
      </c>
    </row>
    <row r="553" spans="1:107">
      <c r="A553">
        <f ca="1">ROW(Source!A227)</f>
        <v>227</v>
      </c>
      <c r="B553">
        <v>27906248</v>
      </c>
      <c r="C553">
        <v>27907542</v>
      </c>
      <c r="D553">
        <v>25412928</v>
      </c>
      <c r="E553">
        <v>1</v>
      </c>
      <c r="F553">
        <v>1</v>
      </c>
      <c r="G553">
        <v>1</v>
      </c>
      <c r="H553">
        <v>1</v>
      </c>
      <c r="I553" t="s">
        <v>601</v>
      </c>
      <c r="J553" t="s">
        <v>1069</v>
      </c>
      <c r="K553" t="s">
        <v>602</v>
      </c>
      <c r="L553">
        <v>1191</v>
      </c>
      <c r="N553">
        <v>1013</v>
      </c>
      <c r="O553" t="s">
        <v>600</v>
      </c>
      <c r="P553" t="s">
        <v>600</v>
      </c>
      <c r="Q553">
        <v>1</v>
      </c>
      <c r="W553">
        <v>0</v>
      </c>
      <c r="X553">
        <v>-1417349443</v>
      </c>
      <c r="Y553">
        <v>0.02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6.11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1069</v>
      </c>
      <c r="AT553">
        <v>0.02</v>
      </c>
      <c r="AU553" t="s">
        <v>1069</v>
      </c>
      <c r="AV553">
        <v>2</v>
      </c>
      <c r="AW553">
        <v>2</v>
      </c>
      <c r="AX553">
        <v>27907556</v>
      </c>
      <c r="AY553">
        <v>1</v>
      </c>
      <c r="AZ553">
        <v>0</v>
      </c>
      <c r="BA553">
        <v>542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 ca="1">Y553*Source!I227</f>
        <v>0.02</v>
      </c>
      <c r="CY553">
        <f>AD553</f>
        <v>0</v>
      </c>
      <c r="CZ553">
        <f>AH553</f>
        <v>0</v>
      </c>
      <c r="DA553">
        <f>AL553</f>
        <v>1</v>
      </c>
      <c r="DB553">
        <f t="shared" si="68"/>
        <v>0</v>
      </c>
      <c r="DC553">
        <f t="shared" si="69"/>
        <v>0</v>
      </c>
    </row>
    <row r="554" spans="1:107">
      <c r="A554">
        <f ca="1">ROW(Source!A227)</f>
        <v>227</v>
      </c>
      <c r="B554">
        <v>27906248</v>
      </c>
      <c r="C554">
        <v>27907542</v>
      </c>
      <c r="D554">
        <v>25230220</v>
      </c>
      <c r="E554">
        <v>1</v>
      </c>
      <c r="F554">
        <v>1</v>
      </c>
      <c r="G554">
        <v>1</v>
      </c>
      <c r="H554">
        <v>2</v>
      </c>
      <c r="I554" t="s">
        <v>612</v>
      </c>
      <c r="J554" t="s">
        <v>613</v>
      </c>
      <c r="K554" t="s">
        <v>614</v>
      </c>
      <c r="L554">
        <v>1368</v>
      </c>
      <c r="N554">
        <v>1011</v>
      </c>
      <c r="O554" t="s">
        <v>606</v>
      </c>
      <c r="P554" t="s">
        <v>606</v>
      </c>
      <c r="Q554">
        <v>1</v>
      </c>
      <c r="W554">
        <v>0</v>
      </c>
      <c r="X554">
        <v>-1718674368</v>
      </c>
      <c r="Y554">
        <v>0.01</v>
      </c>
      <c r="AA554">
        <v>0</v>
      </c>
      <c r="AB554">
        <v>684.26</v>
      </c>
      <c r="AC554">
        <v>13.5</v>
      </c>
      <c r="AD554">
        <v>0</v>
      </c>
      <c r="AE554">
        <v>0</v>
      </c>
      <c r="AF554">
        <v>111.99</v>
      </c>
      <c r="AG554">
        <v>13.5</v>
      </c>
      <c r="AH554">
        <v>0</v>
      </c>
      <c r="AI554">
        <v>1</v>
      </c>
      <c r="AJ554">
        <v>6.11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1069</v>
      </c>
      <c r="AT554">
        <v>0.01</v>
      </c>
      <c r="AU554" t="s">
        <v>1069</v>
      </c>
      <c r="AV554">
        <v>0</v>
      </c>
      <c r="AW554">
        <v>2</v>
      </c>
      <c r="AX554">
        <v>27907557</v>
      </c>
      <c r="AY554">
        <v>1</v>
      </c>
      <c r="AZ554">
        <v>0</v>
      </c>
      <c r="BA554">
        <v>543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 ca="1">Y554*Source!I227</f>
        <v>0.01</v>
      </c>
      <c r="CY554">
        <f>AB554</f>
        <v>684.26</v>
      </c>
      <c r="CZ554">
        <f>AF554</f>
        <v>111.99</v>
      </c>
      <c r="DA554">
        <f>AJ554</f>
        <v>6.11</v>
      </c>
      <c r="DB554">
        <f t="shared" si="68"/>
        <v>1.1200000000000001</v>
      </c>
      <c r="DC554">
        <f t="shared" si="69"/>
        <v>0.14000000000000001</v>
      </c>
    </row>
    <row r="555" spans="1:107">
      <c r="A555">
        <f ca="1">ROW(Source!A227)</f>
        <v>227</v>
      </c>
      <c r="B555">
        <v>27906248</v>
      </c>
      <c r="C555">
        <v>27907542</v>
      </c>
      <c r="D555">
        <v>25231607</v>
      </c>
      <c r="E555">
        <v>1</v>
      </c>
      <c r="F555">
        <v>1</v>
      </c>
      <c r="G555">
        <v>1</v>
      </c>
      <c r="H555">
        <v>2</v>
      </c>
      <c r="I555" t="s">
        <v>603</v>
      </c>
      <c r="J555" t="s">
        <v>604</v>
      </c>
      <c r="K555" t="s">
        <v>605</v>
      </c>
      <c r="L555">
        <v>1368</v>
      </c>
      <c r="N555">
        <v>1011</v>
      </c>
      <c r="O555" t="s">
        <v>606</v>
      </c>
      <c r="P555" t="s">
        <v>606</v>
      </c>
      <c r="Q555">
        <v>1</v>
      </c>
      <c r="W555">
        <v>0</v>
      </c>
      <c r="X555">
        <v>1372534845</v>
      </c>
      <c r="Y555">
        <v>0.01</v>
      </c>
      <c r="AA555">
        <v>0</v>
      </c>
      <c r="AB555">
        <v>401.49</v>
      </c>
      <c r="AC555">
        <v>11.6</v>
      </c>
      <c r="AD555">
        <v>0</v>
      </c>
      <c r="AE555">
        <v>0</v>
      </c>
      <c r="AF555">
        <v>65.709999999999994</v>
      </c>
      <c r="AG555">
        <v>11.6</v>
      </c>
      <c r="AH555">
        <v>0</v>
      </c>
      <c r="AI555">
        <v>1</v>
      </c>
      <c r="AJ555">
        <v>6.11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1069</v>
      </c>
      <c r="AT555">
        <v>0.01</v>
      </c>
      <c r="AU555" t="s">
        <v>1069</v>
      </c>
      <c r="AV555">
        <v>0</v>
      </c>
      <c r="AW555">
        <v>2</v>
      </c>
      <c r="AX555">
        <v>27907558</v>
      </c>
      <c r="AY555">
        <v>1</v>
      </c>
      <c r="AZ555">
        <v>0</v>
      </c>
      <c r="BA555">
        <v>544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 ca="1">Y555*Source!I227</f>
        <v>0.01</v>
      </c>
      <c r="CY555">
        <f>AB555</f>
        <v>401.49</v>
      </c>
      <c r="CZ555">
        <f>AF555</f>
        <v>65.709999999999994</v>
      </c>
      <c r="DA555">
        <f>AJ555</f>
        <v>6.11</v>
      </c>
      <c r="DB555">
        <f t="shared" si="68"/>
        <v>0.66</v>
      </c>
      <c r="DC555">
        <f t="shared" si="69"/>
        <v>0.12</v>
      </c>
    </row>
    <row r="556" spans="1:107">
      <c r="A556">
        <f ca="1">ROW(Source!A227)</f>
        <v>227</v>
      </c>
      <c r="B556">
        <v>27906248</v>
      </c>
      <c r="C556">
        <v>27907542</v>
      </c>
      <c r="D556">
        <v>25150263</v>
      </c>
      <c r="E556">
        <v>1</v>
      </c>
      <c r="F556">
        <v>1</v>
      </c>
      <c r="G556">
        <v>1</v>
      </c>
      <c r="H556">
        <v>3</v>
      </c>
      <c r="I556" t="s">
        <v>88</v>
      </c>
      <c r="J556" t="s">
        <v>89</v>
      </c>
      <c r="K556" t="s">
        <v>90</v>
      </c>
      <c r="L556">
        <v>1346</v>
      </c>
      <c r="N556">
        <v>1009</v>
      </c>
      <c r="O556" t="s">
        <v>1216</v>
      </c>
      <c r="P556" t="s">
        <v>1216</v>
      </c>
      <c r="Q556">
        <v>1</v>
      </c>
      <c r="W556">
        <v>0</v>
      </c>
      <c r="X556">
        <v>-1088866022</v>
      </c>
      <c r="Y556">
        <v>1.6E-2</v>
      </c>
      <c r="AA556">
        <v>185.74</v>
      </c>
      <c r="AB556">
        <v>0</v>
      </c>
      <c r="AC556">
        <v>0</v>
      </c>
      <c r="AD556">
        <v>0</v>
      </c>
      <c r="AE556">
        <v>30.4</v>
      </c>
      <c r="AF556">
        <v>0</v>
      </c>
      <c r="AG556">
        <v>0</v>
      </c>
      <c r="AH556">
        <v>0</v>
      </c>
      <c r="AI556">
        <v>6.11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1069</v>
      </c>
      <c r="AT556">
        <v>1.6E-2</v>
      </c>
      <c r="AU556" t="s">
        <v>1069</v>
      </c>
      <c r="AV556">
        <v>0</v>
      </c>
      <c r="AW556">
        <v>2</v>
      </c>
      <c r="AX556">
        <v>27907559</v>
      </c>
      <c r="AY556">
        <v>1</v>
      </c>
      <c r="AZ556">
        <v>0</v>
      </c>
      <c r="BA556">
        <v>545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 ca="1">Y556*Source!I227</f>
        <v>1.6E-2</v>
      </c>
      <c r="CY556">
        <f t="shared" ref="CY556:CY563" si="70">AA556</f>
        <v>185.74</v>
      </c>
      <c r="CZ556">
        <f t="shared" ref="CZ556:CZ563" si="71">AE556</f>
        <v>30.4</v>
      </c>
      <c r="DA556">
        <f t="shared" ref="DA556:DA563" si="72">AI556</f>
        <v>6.11</v>
      </c>
      <c r="DB556">
        <f t="shared" si="68"/>
        <v>0.49</v>
      </c>
      <c r="DC556">
        <f t="shared" si="69"/>
        <v>0</v>
      </c>
    </row>
    <row r="557" spans="1:107">
      <c r="A557">
        <f ca="1">ROW(Source!A227)</f>
        <v>227</v>
      </c>
      <c r="B557">
        <v>27906248</v>
      </c>
      <c r="C557">
        <v>27907542</v>
      </c>
      <c r="D557">
        <v>25152748</v>
      </c>
      <c r="E557">
        <v>1</v>
      </c>
      <c r="F557">
        <v>1</v>
      </c>
      <c r="G557">
        <v>1</v>
      </c>
      <c r="H557">
        <v>3</v>
      </c>
      <c r="I557" t="s">
        <v>99</v>
      </c>
      <c r="J557" t="s">
        <v>100</v>
      </c>
      <c r="K557" t="s">
        <v>101</v>
      </c>
      <c r="L557">
        <v>1355</v>
      </c>
      <c r="N557">
        <v>1010</v>
      </c>
      <c r="O557" t="s">
        <v>185</v>
      </c>
      <c r="P557" t="s">
        <v>185</v>
      </c>
      <c r="Q557">
        <v>100</v>
      </c>
      <c r="W557">
        <v>0</v>
      </c>
      <c r="X557">
        <v>1794244060</v>
      </c>
      <c r="Y557">
        <v>0.04</v>
      </c>
      <c r="AA557">
        <v>525.46</v>
      </c>
      <c r="AB557">
        <v>0</v>
      </c>
      <c r="AC557">
        <v>0</v>
      </c>
      <c r="AD557">
        <v>0</v>
      </c>
      <c r="AE557">
        <v>86</v>
      </c>
      <c r="AF557">
        <v>0</v>
      </c>
      <c r="AG557">
        <v>0</v>
      </c>
      <c r="AH557">
        <v>0</v>
      </c>
      <c r="AI557">
        <v>6.11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1069</v>
      </c>
      <c r="AT557">
        <v>0.04</v>
      </c>
      <c r="AU557" t="s">
        <v>1069</v>
      </c>
      <c r="AV557">
        <v>0</v>
      </c>
      <c r="AW557">
        <v>2</v>
      </c>
      <c r="AX557">
        <v>27907560</v>
      </c>
      <c r="AY557">
        <v>1</v>
      </c>
      <c r="AZ557">
        <v>0</v>
      </c>
      <c r="BA557">
        <v>546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 ca="1">Y557*Source!I227</f>
        <v>0.04</v>
      </c>
      <c r="CY557">
        <f t="shared" si="70"/>
        <v>525.46</v>
      </c>
      <c r="CZ557">
        <f t="shared" si="71"/>
        <v>86</v>
      </c>
      <c r="DA557">
        <f t="shared" si="72"/>
        <v>6.11</v>
      </c>
      <c r="DB557">
        <f t="shared" si="68"/>
        <v>3.44</v>
      </c>
      <c r="DC557">
        <f t="shared" si="69"/>
        <v>0</v>
      </c>
    </row>
    <row r="558" spans="1:107">
      <c r="A558">
        <f ca="1">ROW(Source!A227)</f>
        <v>227</v>
      </c>
      <c r="B558">
        <v>27906248</v>
      </c>
      <c r="C558">
        <v>27907542</v>
      </c>
      <c r="D558">
        <v>25186459</v>
      </c>
      <c r="E558">
        <v>1</v>
      </c>
      <c r="F558">
        <v>1</v>
      </c>
      <c r="G558">
        <v>1</v>
      </c>
      <c r="H558">
        <v>3</v>
      </c>
      <c r="I558" t="s">
        <v>102</v>
      </c>
      <c r="J558" t="s">
        <v>103</v>
      </c>
      <c r="K558" t="s">
        <v>104</v>
      </c>
      <c r="L558">
        <v>1346</v>
      </c>
      <c r="N558">
        <v>1009</v>
      </c>
      <c r="O558" t="s">
        <v>1216</v>
      </c>
      <c r="P558" t="s">
        <v>1216</v>
      </c>
      <c r="Q558">
        <v>1</v>
      </c>
      <c r="W558">
        <v>0</v>
      </c>
      <c r="X558">
        <v>210558753</v>
      </c>
      <c r="Y558">
        <v>0.1</v>
      </c>
      <c r="AA558">
        <v>174.75</v>
      </c>
      <c r="AB558">
        <v>0</v>
      </c>
      <c r="AC558">
        <v>0</v>
      </c>
      <c r="AD558">
        <v>0</v>
      </c>
      <c r="AE558">
        <v>28.6</v>
      </c>
      <c r="AF558">
        <v>0</v>
      </c>
      <c r="AG558">
        <v>0</v>
      </c>
      <c r="AH558">
        <v>0</v>
      </c>
      <c r="AI558">
        <v>6.11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1069</v>
      </c>
      <c r="AT558">
        <v>0.1</v>
      </c>
      <c r="AU558" t="s">
        <v>1069</v>
      </c>
      <c r="AV558">
        <v>0</v>
      </c>
      <c r="AW558">
        <v>2</v>
      </c>
      <c r="AX558">
        <v>27907561</v>
      </c>
      <c r="AY558">
        <v>1</v>
      </c>
      <c r="AZ558">
        <v>0</v>
      </c>
      <c r="BA558">
        <v>547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 ca="1">Y558*Source!I227</f>
        <v>0.1</v>
      </c>
      <c r="CY558">
        <f t="shared" si="70"/>
        <v>174.75</v>
      </c>
      <c r="CZ558">
        <f t="shared" si="71"/>
        <v>28.6</v>
      </c>
      <c r="DA558">
        <f t="shared" si="72"/>
        <v>6.11</v>
      </c>
      <c r="DB558">
        <f t="shared" si="68"/>
        <v>2.86</v>
      </c>
      <c r="DC558">
        <f t="shared" si="69"/>
        <v>0</v>
      </c>
    </row>
    <row r="559" spans="1:107">
      <c r="A559">
        <f ca="1">ROW(Source!A227)</f>
        <v>227</v>
      </c>
      <c r="B559">
        <v>27906248</v>
      </c>
      <c r="C559">
        <v>27907542</v>
      </c>
      <c r="D559">
        <v>25200071</v>
      </c>
      <c r="E559">
        <v>1</v>
      </c>
      <c r="F559">
        <v>1</v>
      </c>
      <c r="G559">
        <v>1</v>
      </c>
      <c r="H559">
        <v>3</v>
      </c>
      <c r="I559" t="s">
        <v>105</v>
      </c>
      <c r="J559" t="s">
        <v>106</v>
      </c>
      <c r="K559" t="s">
        <v>107</v>
      </c>
      <c r="L559">
        <v>1358</v>
      </c>
      <c r="N559">
        <v>1010</v>
      </c>
      <c r="O559" t="s">
        <v>827</v>
      </c>
      <c r="P559" t="s">
        <v>827</v>
      </c>
      <c r="Q559">
        <v>10</v>
      </c>
      <c r="W559">
        <v>0</v>
      </c>
      <c r="X559">
        <v>1386890308</v>
      </c>
      <c r="Y559">
        <v>0.1</v>
      </c>
      <c r="AA559">
        <v>238.29</v>
      </c>
      <c r="AB559">
        <v>0</v>
      </c>
      <c r="AC559">
        <v>0</v>
      </c>
      <c r="AD559">
        <v>0</v>
      </c>
      <c r="AE559">
        <v>39</v>
      </c>
      <c r="AF559">
        <v>0</v>
      </c>
      <c r="AG559">
        <v>0</v>
      </c>
      <c r="AH559">
        <v>0</v>
      </c>
      <c r="AI559">
        <v>6.11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1069</v>
      </c>
      <c r="AT559">
        <v>0.1</v>
      </c>
      <c r="AU559" t="s">
        <v>1069</v>
      </c>
      <c r="AV559">
        <v>0</v>
      </c>
      <c r="AW559">
        <v>2</v>
      </c>
      <c r="AX559">
        <v>27907562</v>
      </c>
      <c r="AY559">
        <v>1</v>
      </c>
      <c r="AZ559">
        <v>0</v>
      </c>
      <c r="BA559">
        <v>548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 ca="1">Y559*Source!I227</f>
        <v>0.1</v>
      </c>
      <c r="CY559">
        <f t="shared" si="70"/>
        <v>238.29</v>
      </c>
      <c r="CZ559">
        <f t="shared" si="71"/>
        <v>39</v>
      </c>
      <c r="DA559">
        <f t="shared" si="72"/>
        <v>6.11</v>
      </c>
      <c r="DB559">
        <f t="shared" si="68"/>
        <v>3.9</v>
      </c>
      <c r="DC559">
        <f t="shared" si="69"/>
        <v>0</v>
      </c>
    </row>
    <row r="560" spans="1:107">
      <c r="A560">
        <f ca="1">ROW(Source!A227)</f>
        <v>227</v>
      </c>
      <c r="B560">
        <v>27906248</v>
      </c>
      <c r="C560">
        <v>27907542</v>
      </c>
      <c r="D560">
        <v>25203887</v>
      </c>
      <c r="E560">
        <v>1</v>
      </c>
      <c r="F560">
        <v>1</v>
      </c>
      <c r="G560">
        <v>1</v>
      </c>
      <c r="H560">
        <v>3</v>
      </c>
      <c r="I560" t="s">
        <v>108</v>
      </c>
      <c r="J560" t="s">
        <v>109</v>
      </c>
      <c r="K560" t="s">
        <v>110</v>
      </c>
      <c r="L560">
        <v>1355</v>
      </c>
      <c r="N560">
        <v>1010</v>
      </c>
      <c r="O560" t="s">
        <v>185</v>
      </c>
      <c r="P560" t="s">
        <v>185</v>
      </c>
      <c r="Q560">
        <v>100</v>
      </c>
      <c r="W560">
        <v>0</v>
      </c>
      <c r="X560">
        <v>-552597123</v>
      </c>
      <c r="Y560">
        <v>0.04</v>
      </c>
      <c r="AA560">
        <v>3226.08</v>
      </c>
      <c r="AB560">
        <v>0</v>
      </c>
      <c r="AC560">
        <v>0</v>
      </c>
      <c r="AD560">
        <v>0</v>
      </c>
      <c r="AE560">
        <v>528</v>
      </c>
      <c r="AF560">
        <v>0</v>
      </c>
      <c r="AG560">
        <v>0</v>
      </c>
      <c r="AH560">
        <v>0</v>
      </c>
      <c r="AI560">
        <v>6.11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1069</v>
      </c>
      <c r="AT560">
        <v>0.04</v>
      </c>
      <c r="AU560" t="s">
        <v>1069</v>
      </c>
      <c r="AV560">
        <v>0</v>
      </c>
      <c r="AW560">
        <v>2</v>
      </c>
      <c r="AX560">
        <v>27907563</v>
      </c>
      <c r="AY560">
        <v>1</v>
      </c>
      <c r="AZ560">
        <v>0</v>
      </c>
      <c r="BA560">
        <v>549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 ca="1">Y560*Source!I227</f>
        <v>0.04</v>
      </c>
      <c r="CY560">
        <f t="shared" si="70"/>
        <v>3226.08</v>
      </c>
      <c r="CZ560">
        <f t="shared" si="71"/>
        <v>528</v>
      </c>
      <c r="DA560">
        <f t="shared" si="72"/>
        <v>6.11</v>
      </c>
      <c r="DB560">
        <f t="shared" si="68"/>
        <v>21.12</v>
      </c>
      <c r="DC560">
        <f t="shared" si="69"/>
        <v>0</v>
      </c>
    </row>
    <row r="561" spans="1:107">
      <c r="A561">
        <f ca="1">ROW(Source!A227)</f>
        <v>227</v>
      </c>
      <c r="B561">
        <v>27906248</v>
      </c>
      <c r="C561">
        <v>27907542</v>
      </c>
      <c r="D561">
        <v>25215895</v>
      </c>
      <c r="E561">
        <v>1</v>
      </c>
      <c r="F561">
        <v>1</v>
      </c>
      <c r="G561">
        <v>1</v>
      </c>
      <c r="H561">
        <v>3</v>
      </c>
      <c r="I561" t="s">
        <v>111</v>
      </c>
      <c r="J561" t="s">
        <v>112</v>
      </c>
      <c r="K561" t="s">
        <v>113</v>
      </c>
      <c r="L561">
        <v>1346</v>
      </c>
      <c r="N561">
        <v>1009</v>
      </c>
      <c r="O561" t="s">
        <v>1216</v>
      </c>
      <c r="P561" t="s">
        <v>1216</v>
      </c>
      <c r="Q561">
        <v>1</v>
      </c>
      <c r="W561">
        <v>0</v>
      </c>
      <c r="X561">
        <v>1584075688</v>
      </c>
      <c r="Y561">
        <v>0.124</v>
      </c>
      <c r="AA561">
        <v>218.13</v>
      </c>
      <c r="AB561">
        <v>0</v>
      </c>
      <c r="AC561">
        <v>0</v>
      </c>
      <c r="AD561">
        <v>0</v>
      </c>
      <c r="AE561">
        <v>35.700000000000003</v>
      </c>
      <c r="AF561">
        <v>0</v>
      </c>
      <c r="AG561">
        <v>0</v>
      </c>
      <c r="AH561">
        <v>0</v>
      </c>
      <c r="AI561">
        <v>6.11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1069</v>
      </c>
      <c r="AT561">
        <v>0.124</v>
      </c>
      <c r="AU561" t="s">
        <v>1069</v>
      </c>
      <c r="AV561">
        <v>0</v>
      </c>
      <c r="AW561">
        <v>2</v>
      </c>
      <c r="AX561">
        <v>27907564</v>
      </c>
      <c r="AY561">
        <v>1</v>
      </c>
      <c r="AZ561">
        <v>0</v>
      </c>
      <c r="BA561">
        <v>550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 ca="1">Y561*Source!I227</f>
        <v>0.124</v>
      </c>
      <c r="CY561">
        <f t="shared" si="70"/>
        <v>218.13</v>
      </c>
      <c r="CZ561">
        <f t="shared" si="71"/>
        <v>35.700000000000003</v>
      </c>
      <c r="DA561">
        <f t="shared" si="72"/>
        <v>6.11</v>
      </c>
      <c r="DB561">
        <f t="shared" si="68"/>
        <v>4.43</v>
      </c>
      <c r="DC561">
        <f t="shared" si="69"/>
        <v>0</v>
      </c>
    </row>
    <row r="562" spans="1:107">
      <c r="A562">
        <f ca="1">ROW(Source!A227)</f>
        <v>227</v>
      </c>
      <c r="B562">
        <v>27906248</v>
      </c>
      <c r="C562">
        <v>27907542</v>
      </c>
      <c r="D562">
        <v>25222558</v>
      </c>
      <c r="E562">
        <v>1</v>
      </c>
      <c r="F562">
        <v>1</v>
      </c>
      <c r="G562">
        <v>1</v>
      </c>
      <c r="H562">
        <v>3</v>
      </c>
      <c r="I562" t="s">
        <v>850</v>
      </c>
      <c r="J562" t="s">
        <v>852</v>
      </c>
      <c r="K562" t="s">
        <v>851</v>
      </c>
      <c r="L562">
        <v>1354</v>
      </c>
      <c r="N562">
        <v>1010</v>
      </c>
      <c r="O562" t="s">
        <v>1519</v>
      </c>
      <c r="P562" t="s">
        <v>1519</v>
      </c>
      <c r="Q562">
        <v>1</v>
      </c>
      <c r="W562">
        <v>0</v>
      </c>
      <c r="X562">
        <v>799671844</v>
      </c>
      <c r="Y562">
        <v>1</v>
      </c>
      <c r="AA562">
        <v>4250.12</v>
      </c>
      <c r="AB562">
        <v>0</v>
      </c>
      <c r="AC562">
        <v>0</v>
      </c>
      <c r="AD562">
        <v>0</v>
      </c>
      <c r="AE562">
        <v>695.6</v>
      </c>
      <c r="AF562">
        <v>0</v>
      </c>
      <c r="AG562">
        <v>0</v>
      </c>
      <c r="AH562">
        <v>0</v>
      </c>
      <c r="AI562">
        <v>6.11</v>
      </c>
      <c r="AJ562">
        <v>1</v>
      </c>
      <c r="AK562">
        <v>1</v>
      </c>
      <c r="AL562">
        <v>1</v>
      </c>
      <c r="AN562">
        <v>0</v>
      </c>
      <c r="AO562">
        <v>0</v>
      </c>
      <c r="AP562">
        <v>0</v>
      </c>
      <c r="AQ562">
        <v>0</v>
      </c>
      <c r="AR562">
        <v>0</v>
      </c>
      <c r="AS562" t="s">
        <v>1069</v>
      </c>
      <c r="AT562">
        <v>1</v>
      </c>
      <c r="AU562" t="s">
        <v>1069</v>
      </c>
      <c r="AV562">
        <v>0</v>
      </c>
      <c r="AW562">
        <v>1</v>
      </c>
      <c r="AX562">
        <v>-1</v>
      </c>
      <c r="AY562">
        <v>0</v>
      </c>
      <c r="AZ562">
        <v>0</v>
      </c>
      <c r="BA562" t="s">
        <v>1069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 ca="1">Y562*Source!I227</f>
        <v>1</v>
      </c>
      <c r="CY562">
        <f t="shared" si="70"/>
        <v>4250.12</v>
      </c>
      <c r="CZ562">
        <f t="shared" si="71"/>
        <v>695.6</v>
      </c>
      <c r="DA562">
        <f t="shared" si="72"/>
        <v>6.11</v>
      </c>
      <c r="DB562">
        <f t="shared" si="68"/>
        <v>695.6</v>
      </c>
      <c r="DC562">
        <f t="shared" si="69"/>
        <v>0</v>
      </c>
    </row>
    <row r="563" spans="1:107">
      <c r="A563">
        <f ca="1">ROW(Source!A227)</f>
        <v>227</v>
      </c>
      <c r="B563">
        <v>27906248</v>
      </c>
      <c r="C563">
        <v>27907542</v>
      </c>
      <c r="D563">
        <v>25147235</v>
      </c>
      <c r="E563">
        <v>17</v>
      </c>
      <c r="F563">
        <v>1</v>
      </c>
      <c r="G563">
        <v>1</v>
      </c>
      <c r="H563">
        <v>3</v>
      </c>
      <c r="I563" t="s">
        <v>96</v>
      </c>
      <c r="J563" t="s">
        <v>1069</v>
      </c>
      <c r="K563" t="s">
        <v>97</v>
      </c>
      <c r="L563">
        <v>1374</v>
      </c>
      <c r="N563">
        <v>1013</v>
      </c>
      <c r="O563" t="s">
        <v>98</v>
      </c>
      <c r="P563" t="s">
        <v>98</v>
      </c>
      <c r="Q563">
        <v>1</v>
      </c>
      <c r="W563">
        <v>0</v>
      </c>
      <c r="X563">
        <v>-1731369543</v>
      </c>
      <c r="Y563">
        <v>0.35</v>
      </c>
      <c r="AA563">
        <v>7.19</v>
      </c>
      <c r="AB563">
        <v>0</v>
      </c>
      <c r="AC563">
        <v>0</v>
      </c>
      <c r="AD563">
        <v>0</v>
      </c>
      <c r="AE563">
        <v>1</v>
      </c>
      <c r="AF563">
        <v>0</v>
      </c>
      <c r="AG563">
        <v>0</v>
      </c>
      <c r="AH563">
        <v>0</v>
      </c>
      <c r="AI563">
        <v>7.19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1069</v>
      </c>
      <c r="AT563">
        <v>0.35</v>
      </c>
      <c r="AU563" t="s">
        <v>1069</v>
      </c>
      <c r="AV563">
        <v>0</v>
      </c>
      <c r="AW563">
        <v>2</v>
      </c>
      <c r="AX563">
        <v>27907565</v>
      </c>
      <c r="AY563">
        <v>1</v>
      </c>
      <c r="AZ563">
        <v>0</v>
      </c>
      <c r="BA563">
        <v>551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 ca="1">Y563*Source!I227</f>
        <v>0.35</v>
      </c>
      <c r="CY563">
        <f t="shared" si="70"/>
        <v>7.19</v>
      </c>
      <c r="CZ563">
        <f t="shared" si="71"/>
        <v>1</v>
      </c>
      <c r="DA563">
        <f t="shared" si="72"/>
        <v>7.19</v>
      </c>
      <c r="DB563">
        <f t="shared" si="68"/>
        <v>0.35</v>
      </c>
      <c r="DC563">
        <f t="shared" si="69"/>
        <v>0</v>
      </c>
    </row>
    <row r="564" spans="1:107">
      <c r="A564">
        <f ca="1">ROW(Source!A229)</f>
        <v>229</v>
      </c>
      <c r="B564">
        <v>27906248</v>
      </c>
      <c r="C564">
        <v>27907567</v>
      </c>
      <c r="D564">
        <v>25418254</v>
      </c>
      <c r="E564">
        <v>1</v>
      </c>
      <c r="F564">
        <v>1</v>
      </c>
      <c r="G564">
        <v>1</v>
      </c>
      <c r="H564">
        <v>1</v>
      </c>
      <c r="I564" t="s">
        <v>114</v>
      </c>
      <c r="J564" t="s">
        <v>1069</v>
      </c>
      <c r="K564" t="s">
        <v>115</v>
      </c>
      <c r="L564">
        <v>1191</v>
      </c>
      <c r="N564">
        <v>1013</v>
      </c>
      <c r="O564" t="s">
        <v>600</v>
      </c>
      <c r="P564" t="s">
        <v>600</v>
      </c>
      <c r="Q564">
        <v>1</v>
      </c>
      <c r="W564">
        <v>0</v>
      </c>
      <c r="X564">
        <v>1983201532</v>
      </c>
      <c r="Y564">
        <v>1.56</v>
      </c>
      <c r="AA564">
        <v>0</v>
      </c>
      <c r="AB564">
        <v>0</v>
      </c>
      <c r="AC564">
        <v>0</v>
      </c>
      <c r="AD564">
        <v>58.11</v>
      </c>
      <c r="AE564">
        <v>0</v>
      </c>
      <c r="AF564">
        <v>0</v>
      </c>
      <c r="AG564">
        <v>0</v>
      </c>
      <c r="AH564">
        <v>9.51</v>
      </c>
      <c r="AI564">
        <v>1</v>
      </c>
      <c r="AJ564">
        <v>1</v>
      </c>
      <c r="AK564">
        <v>1</v>
      </c>
      <c r="AL564">
        <v>6.11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1069</v>
      </c>
      <c r="AT564">
        <v>1.56</v>
      </c>
      <c r="AU564" t="s">
        <v>1069</v>
      </c>
      <c r="AV564">
        <v>1</v>
      </c>
      <c r="AW564">
        <v>2</v>
      </c>
      <c r="AX564">
        <v>27907586</v>
      </c>
      <c r="AY564">
        <v>1</v>
      </c>
      <c r="AZ564">
        <v>0</v>
      </c>
      <c r="BA564">
        <v>552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 ca="1">Y564*Source!I229</f>
        <v>7.8000000000000007</v>
      </c>
      <c r="CY564">
        <f>AD564</f>
        <v>58.11</v>
      </c>
      <c r="CZ564">
        <f>AH564</f>
        <v>9.51</v>
      </c>
      <c r="DA564">
        <f>AL564</f>
        <v>6.11</v>
      </c>
      <c r="DB564">
        <f t="shared" si="68"/>
        <v>14.84</v>
      </c>
      <c r="DC564">
        <f t="shared" si="69"/>
        <v>0</v>
      </c>
    </row>
    <row r="565" spans="1:107">
      <c r="A565">
        <f ca="1">ROW(Source!A229)</f>
        <v>229</v>
      </c>
      <c r="B565">
        <v>27906248</v>
      </c>
      <c r="C565">
        <v>27907567</v>
      </c>
      <c r="D565">
        <v>25231911</v>
      </c>
      <c r="E565">
        <v>1</v>
      </c>
      <c r="F565">
        <v>1</v>
      </c>
      <c r="G565">
        <v>1</v>
      </c>
      <c r="H565">
        <v>2</v>
      </c>
      <c r="I565" t="s">
        <v>663</v>
      </c>
      <c r="J565" t="s">
        <v>664</v>
      </c>
      <c r="K565" t="s">
        <v>665</v>
      </c>
      <c r="L565">
        <v>1368</v>
      </c>
      <c r="N565">
        <v>1011</v>
      </c>
      <c r="O565" t="s">
        <v>606</v>
      </c>
      <c r="P565" t="s">
        <v>606</v>
      </c>
      <c r="Q565">
        <v>1</v>
      </c>
      <c r="W565">
        <v>0</v>
      </c>
      <c r="X565">
        <v>-353815937</v>
      </c>
      <c r="Y565">
        <v>0.13</v>
      </c>
      <c r="AA565">
        <v>0</v>
      </c>
      <c r="AB565">
        <v>49.49</v>
      </c>
      <c r="AC565">
        <v>0</v>
      </c>
      <c r="AD565">
        <v>0</v>
      </c>
      <c r="AE565">
        <v>0</v>
      </c>
      <c r="AF565">
        <v>8.1</v>
      </c>
      <c r="AG565">
        <v>0</v>
      </c>
      <c r="AH565">
        <v>0</v>
      </c>
      <c r="AI565">
        <v>1</v>
      </c>
      <c r="AJ565">
        <v>6.11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1069</v>
      </c>
      <c r="AT565">
        <v>0.13</v>
      </c>
      <c r="AU565" t="s">
        <v>1069</v>
      </c>
      <c r="AV565">
        <v>0</v>
      </c>
      <c r="AW565">
        <v>2</v>
      </c>
      <c r="AX565">
        <v>27907587</v>
      </c>
      <c r="AY565">
        <v>1</v>
      </c>
      <c r="AZ565">
        <v>0</v>
      </c>
      <c r="BA565">
        <v>553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 ca="1">Y565*Source!I229</f>
        <v>0.65</v>
      </c>
      <c r="CY565">
        <f>AB565</f>
        <v>49.49</v>
      </c>
      <c r="CZ565">
        <f>AF565</f>
        <v>8.1</v>
      </c>
      <c r="DA565">
        <f>AJ565</f>
        <v>6.11</v>
      </c>
      <c r="DB565">
        <f t="shared" si="68"/>
        <v>1.05</v>
      </c>
      <c r="DC565">
        <f t="shared" si="69"/>
        <v>0</v>
      </c>
    </row>
    <row r="566" spans="1:107">
      <c r="A566">
        <f ca="1">ROW(Source!A229)</f>
        <v>229</v>
      </c>
      <c r="B566">
        <v>27906248</v>
      </c>
      <c r="C566">
        <v>27907567</v>
      </c>
      <c r="D566">
        <v>25148213</v>
      </c>
      <c r="E566">
        <v>1</v>
      </c>
      <c r="F566">
        <v>1</v>
      </c>
      <c r="G566">
        <v>1</v>
      </c>
      <c r="H566">
        <v>3</v>
      </c>
      <c r="I566" t="s">
        <v>116</v>
      </c>
      <c r="J566" t="s">
        <v>117</v>
      </c>
      <c r="K566" t="s">
        <v>118</v>
      </c>
      <c r="L566">
        <v>1346</v>
      </c>
      <c r="N566">
        <v>1009</v>
      </c>
      <c r="O566" t="s">
        <v>1216</v>
      </c>
      <c r="P566" t="s">
        <v>1216</v>
      </c>
      <c r="Q566">
        <v>1</v>
      </c>
      <c r="W566">
        <v>0</v>
      </c>
      <c r="X566">
        <v>618806536</v>
      </c>
      <c r="Y566">
        <v>6.0000000000000001E-3</v>
      </c>
      <c r="AA566">
        <v>274.77</v>
      </c>
      <c r="AB566">
        <v>0</v>
      </c>
      <c r="AC566">
        <v>0</v>
      </c>
      <c r="AD566">
        <v>0</v>
      </c>
      <c r="AE566">
        <v>44.97</v>
      </c>
      <c r="AF566">
        <v>0</v>
      </c>
      <c r="AG566">
        <v>0</v>
      </c>
      <c r="AH566">
        <v>0</v>
      </c>
      <c r="AI566">
        <v>6.11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1069</v>
      </c>
      <c r="AT566">
        <v>6.0000000000000001E-3</v>
      </c>
      <c r="AU566" t="s">
        <v>1069</v>
      </c>
      <c r="AV566">
        <v>0</v>
      </c>
      <c r="AW566">
        <v>2</v>
      </c>
      <c r="AX566">
        <v>27907588</v>
      </c>
      <c r="AY566">
        <v>1</v>
      </c>
      <c r="AZ566">
        <v>0</v>
      </c>
      <c r="BA566">
        <v>554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 ca="1">Y566*Source!I229</f>
        <v>0.03</v>
      </c>
      <c r="CY566">
        <f t="shared" ref="CY566:CY579" si="73">AA566</f>
        <v>274.77</v>
      </c>
      <c r="CZ566">
        <f t="shared" ref="CZ566:CZ579" si="74">AE566</f>
        <v>44.97</v>
      </c>
      <c r="DA566">
        <f t="shared" ref="DA566:DA579" si="75">AI566</f>
        <v>6.11</v>
      </c>
      <c r="DB566">
        <f t="shared" si="68"/>
        <v>0.27</v>
      </c>
      <c r="DC566">
        <f t="shared" si="69"/>
        <v>0</v>
      </c>
    </row>
    <row r="567" spans="1:107">
      <c r="A567">
        <f ca="1">ROW(Source!A229)</f>
        <v>229</v>
      </c>
      <c r="B567">
        <v>27906248</v>
      </c>
      <c r="C567">
        <v>27907567</v>
      </c>
      <c r="D567">
        <v>25149944</v>
      </c>
      <c r="E567">
        <v>1</v>
      </c>
      <c r="F567">
        <v>1</v>
      </c>
      <c r="G567">
        <v>1</v>
      </c>
      <c r="H567">
        <v>3</v>
      </c>
      <c r="I567" t="s">
        <v>119</v>
      </c>
      <c r="J567" t="s">
        <v>120</v>
      </c>
      <c r="K567" t="s">
        <v>121</v>
      </c>
      <c r="L567">
        <v>1346</v>
      </c>
      <c r="N567">
        <v>1009</v>
      </c>
      <c r="O567" t="s">
        <v>1216</v>
      </c>
      <c r="P567" t="s">
        <v>1216</v>
      </c>
      <c r="Q567">
        <v>1</v>
      </c>
      <c r="W567">
        <v>0</v>
      </c>
      <c r="X567">
        <v>56922527</v>
      </c>
      <c r="Y567">
        <v>1E-3</v>
      </c>
      <c r="AA567">
        <v>70.27</v>
      </c>
      <c r="AB567">
        <v>0</v>
      </c>
      <c r="AC567">
        <v>0</v>
      </c>
      <c r="AD567">
        <v>0</v>
      </c>
      <c r="AE567">
        <v>11.5</v>
      </c>
      <c r="AF567">
        <v>0</v>
      </c>
      <c r="AG567">
        <v>0</v>
      </c>
      <c r="AH567">
        <v>0</v>
      </c>
      <c r="AI567">
        <v>6.11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1069</v>
      </c>
      <c r="AT567">
        <v>1E-3</v>
      </c>
      <c r="AU567" t="s">
        <v>1069</v>
      </c>
      <c r="AV567">
        <v>0</v>
      </c>
      <c r="AW567">
        <v>2</v>
      </c>
      <c r="AX567">
        <v>27907589</v>
      </c>
      <c r="AY567">
        <v>1</v>
      </c>
      <c r="AZ567">
        <v>0</v>
      </c>
      <c r="BA567">
        <v>555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 ca="1">Y567*Source!I229</f>
        <v>5.0000000000000001E-3</v>
      </c>
      <c r="CY567">
        <f t="shared" si="73"/>
        <v>70.27</v>
      </c>
      <c r="CZ567">
        <f t="shared" si="74"/>
        <v>11.5</v>
      </c>
      <c r="DA567">
        <f t="shared" si="75"/>
        <v>6.11</v>
      </c>
      <c r="DB567">
        <f t="shared" si="68"/>
        <v>0.01</v>
      </c>
      <c r="DC567">
        <f t="shared" si="69"/>
        <v>0</v>
      </c>
    </row>
    <row r="568" spans="1:107">
      <c r="A568">
        <f ca="1">ROW(Source!A229)</f>
        <v>229</v>
      </c>
      <c r="B568">
        <v>27906248</v>
      </c>
      <c r="C568">
        <v>27907567</v>
      </c>
      <c r="D568">
        <v>25150263</v>
      </c>
      <c r="E568">
        <v>1</v>
      </c>
      <c r="F568">
        <v>1</v>
      </c>
      <c r="G568">
        <v>1</v>
      </c>
      <c r="H568">
        <v>3</v>
      </c>
      <c r="I568" t="s">
        <v>88</v>
      </c>
      <c r="J568" t="s">
        <v>89</v>
      </c>
      <c r="K568" t="s">
        <v>90</v>
      </c>
      <c r="L568">
        <v>1346</v>
      </c>
      <c r="N568">
        <v>1009</v>
      </c>
      <c r="O568" t="s">
        <v>1216</v>
      </c>
      <c r="P568" t="s">
        <v>1216</v>
      </c>
      <c r="Q568">
        <v>1</v>
      </c>
      <c r="W568">
        <v>0</v>
      </c>
      <c r="X568">
        <v>-1088866022</v>
      </c>
      <c r="Y568">
        <v>1.2E-2</v>
      </c>
      <c r="AA568">
        <v>185.74</v>
      </c>
      <c r="AB568">
        <v>0</v>
      </c>
      <c r="AC568">
        <v>0</v>
      </c>
      <c r="AD568">
        <v>0</v>
      </c>
      <c r="AE568">
        <v>30.4</v>
      </c>
      <c r="AF568">
        <v>0</v>
      </c>
      <c r="AG568">
        <v>0</v>
      </c>
      <c r="AH568">
        <v>0</v>
      </c>
      <c r="AI568">
        <v>6.11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1069</v>
      </c>
      <c r="AT568">
        <v>1.2E-2</v>
      </c>
      <c r="AU568" t="s">
        <v>1069</v>
      </c>
      <c r="AV568">
        <v>0</v>
      </c>
      <c r="AW568">
        <v>2</v>
      </c>
      <c r="AX568">
        <v>27907590</v>
      </c>
      <c r="AY568">
        <v>1</v>
      </c>
      <c r="AZ568">
        <v>0</v>
      </c>
      <c r="BA568">
        <v>556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 ca="1">Y568*Source!I229</f>
        <v>0.06</v>
      </c>
      <c r="CY568">
        <f t="shared" si="73"/>
        <v>185.74</v>
      </c>
      <c r="CZ568">
        <f t="shared" si="74"/>
        <v>30.4</v>
      </c>
      <c r="DA568">
        <f t="shared" si="75"/>
        <v>6.11</v>
      </c>
      <c r="DB568">
        <f t="shared" si="68"/>
        <v>0.36</v>
      </c>
      <c r="DC568">
        <f t="shared" si="69"/>
        <v>0</v>
      </c>
    </row>
    <row r="569" spans="1:107">
      <c r="A569">
        <f ca="1">ROW(Source!A229)</f>
        <v>229</v>
      </c>
      <c r="B569">
        <v>27906248</v>
      </c>
      <c r="C569">
        <v>27907567</v>
      </c>
      <c r="D569">
        <v>25151427</v>
      </c>
      <c r="E569">
        <v>1</v>
      </c>
      <c r="F569">
        <v>1</v>
      </c>
      <c r="G569">
        <v>1</v>
      </c>
      <c r="H569">
        <v>3</v>
      </c>
      <c r="I569" t="s">
        <v>122</v>
      </c>
      <c r="J569" t="s">
        <v>123</v>
      </c>
      <c r="K569" t="s">
        <v>124</v>
      </c>
      <c r="L569">
        <v>1346</v>
      </c>
      <c r="N569">
        <v>1009</v>
      </c>
      <c r="O569" t="s">
        <v>1216</v>
      </c>
      <c r="P569" t="s">
        <v>1216</v>
      </c>
      <c r="Q569">
        <v>1</v>
      </c>
      <c r="W569">
        <v>0</v>
      </c>
      <c r="X569">
        <v>586013393</v>
      </c>
      <c r="Y569">
        <v>7.0000000000000007E-2</v>
      </c>
      <c r="AA569">
        <v>64.58</v>
      </c>
      <c r="AB569">
        <v>0</v>
      </c>
      <c r="AC569">
        <v>0</v>
      </c>
      <c r="AD569">
        <v>0</v>
      </c>
      <c r="AE569">
        <v>10.57</v>
      </c>
      <c r="AF569">
        <v>0</v>
      </c>
      <c r="AG569">
        <v>0</v>
      </c>
      <c r="AH569">
        <v>0</v>
      </c>
      <c r="AI569">
        <v>6.11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1069</v>
      </c>
      <c r="AT569">
        <v>7.0000000000000007E-2</v>
      </c>
      <c r="AU569" t="s">
        <v>1069</v>
      </c>
      <c r="AV569">
        <v>0</v>
      </c>
      <c r="AW569">
        <v>2</v>
      </c>
      <c r="AX569">
        <v>27907591</v>
      </c>
      <c r="AY569">
        <v>1</v>
      </c>
      <c r="AZ569">
        <v>0</v>
      </c>
      <c r="BA569">
        <v>557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 ca="1">Y569*Source!I229</f>
        <v>0.35000000000000003</v>
      </c>
      <c r="CY569">
        <f t="shared" si="73"/>
        <v>64.58</v>
      </c>
      <c r="CZ569">
        <f t="shared" si="74"/>
        <v>10.57</v>
      </c>
      <c r="DA569">
        <f t="shared" si="75"/>
        <v>6.11</v>
      </c>
      <c r="DB569">
        <f t="shared" si="68"/>
        <v>0.74</v>
      </c>
      <c r="DC569">
        <f t="shared" si="69"/>
        <v>0</v>
      </c>
    </row>
    <row r="570" spans="1:107">
      <c r="A570">
        <f ca="1">ROW(Source!A229)</f>
        <v>229</v>
      </c>
      <c r="B570">
        <v>27906248</v>
      </c>
      <c r="C570">
        <v>27907567</v>
      </c>
      <c r="D570">
        <v>25152616</v>
      </c>
      <c r="E570">
        <v>1</v>
      </c>
      <c r="F570">
        <v>1</v>
      </c>
      <c r="G570">
        <v>1</v>
      </c>
      <c r="H570">
        <v>3</v>
      </c>
      <c r="I570" t="s">
        <v>91</v>
      </c>
      <c r="J570" t="s">
        <v>92</v>
      </c>
      <c r="K570" t="s">
        <v>635</v>
      </c>
      <c r="L570">
        <v>1346</v>
      </c>
      <c r="N570">
        <v>1009</v>
      </c>
      <c r="O570" t="s">
        <v>1216</v>
      </c>
      <c r="P570" t="s">
        <v>1216</v>
      </c>
      <c r="Q570">
        <v>1</v>
      </c>
      <c r="W570">
        <v>0</v>
      </c>
      <c r="X570">
        <v>103900845</v>
      </c>
      <c r="Y570">
        <v>4.9000000000000002E-2</v>
      </c>
      <c r="AA570">
        <v>55.23</v>
      </c>
      <c r="AB570">
        <v>0</v>
      </c>
      <c r="AC570">
        <v>0</v>
      </c>
      <c r="AD570">
        <v>0</v>
      </c>
      <c r="AE570">
        <v>9.0399999999999991</v>
      </c>
      <c r="AF570">
        <v>0</v>
      </c>
      <c r="AG570">
        <v>0</v>
      </c>
      <c r="AH570">
        <v>0</v>
      </c>
      <c r="AI570">
        <v>6.11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1069</v>
      </c>
      <c r="AT570">
        <v>4.9000000000000002E-2</v>
      </c>
      <c r="AU570" t="s">
        <v>1069</v>
      </c>
      <c r="AV570">
        <v>0</v>
      </c>
      <c r="AW570">
        <v>2</v>
      </c>
      <c r="AX570">
        <v>27907592</v>
      </c>
      <c r="AY570">
        <v>1</v>
      </c>
      <c r="AZ570">
        <v>0</v>
      </c>
      <c r="BA570">
        <v>558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 ca="1">Y570*Source!I229</f>
        <v>0.245</v>
      </c>
      <c r="CY570">
        <f t="shared" si="73"/>
        <v>55.23</v>
      </c>
      <c r="CZ570">
        <f t="shared" si="74"/>
        <v>9.0399999999999991</v>
      </c>
      <c r="DA570">
        <f t="shared" si="75"/>
        <v>6.11</v>
      </c>
      <c r="DB570">
        <f t="shared" si="68"/>
        <v>0.44</v>
      </c>
      <c r="DC570">
        <f t="shared" si="69"/>
        <v>0</v>
      </c>
    </row>
    <row r="571" spans="1:107">
      <c r="A571">
        <f ca="1">ROW(Source!A229)</f>
        <v>229</v>
      </c>
      <c r="B571">
        <v>27906248</v>
      </c>
      <c r="C571">
        <v>27907567</v>
      </c>
      <c r="D571">
        <v>25152748</v>
      </c>
      <c r="E571">
        <v>1</v>
      </c>
      <c r="F571">
        <v>1</v>
      </c>
      <c r="G571">
        <v>1</v>
      </c>
      <c r="H571">
        <v>3</v>
      </c>
      <c r="I571" t="s">
        <v>99</v>
      </c>
      <c r="J571" t="s">
        <v>100</v>
      </c>
      <c r="K571" t="s">
        <v>101</v>
      </c>
      <c r="L571">
        <v>1355</v>
      </c>
      <c r="N571">
        <v>1010</v>
      </c>
      <c r="O571" t="s">
        <v>185</v>
      </c>
      <c r="P571" t="s">
        <v>185</v>
      </c>
      <c r="Q571">
        <v>100</v>
      </c>
      <c r="W571">
        <v>0</v>
      </c>
      <c r="X571">
        <v>1794244060</v>
      </c>
      <c r="Y571">
        <v>1.4E-2</v>
      </c>
      <c r="AA571">
        <v>525.46</v>
      </c>
      <c r="AB571">
        <v>0</v>
      </c>
      <c r="AC571">
        <v>0</v>
      </c>
      <c r="AD571">
        <v>0</v>
      </c>
      <c r="AE571">
        <v>86</v>
      </c>
      <c r="AF571">
        <v>0</v>
      </c>
      <c r="AG571">
        <v>0</v>
      </c>
      <c r="AH571">
        <v>0</v>
      </c>
      <c r="AI571">
        <v>6.11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1069</v>
      </c>
      <c r="AT571">
        <v>1.4E-2</v>
      </c>
      <c r="AU571" t="s">
        <v>1069</v>
      </c>
      <c r="AV571">
        <v>0</v>
      </c>
      <c r="AW571">
        <v>2</v>
      </c>
      <c r="AX571">
        <v>27907593</v>
      </c>
      <c r="AY571">
        <v>1</v>
      </c>
      <c r="AZ571">
        <v>0</v>
      </c>
      <c r="BA571">
        <v>559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 ca="1">Y571*Source!I229</f>
        <v>7.0000000000000007E-2</v>
      </c>
      <c r="CY571">
        <f t="shared" si="73"/>
        <v>525.46</v>
      </c>
      <c r="CZ571">
        <f t="shared" si="74"/>
        <v>86</v>
      </c>
      <c r="DA571">
        <f t="shared" si="75"/>
        <v>6.11</v>
      </c>
      <c r="DB571">
        <f t="shared" si="68"/>
        <v>1.2</v>
      </c>
      <c r="DC571">
        <f t="shared" si="69"/>
        <v>0</v>
      </c>
    </row>
    <row r="572" spans="1:107">
      <c r="A572">
        <f ca="1">ROW(Source!A229)</f>
        <v>229</v>
      </c>
      <c r="B572">
        <v>27906248</v>
      </c>
      <c r="C572">
        <v>27907567</v>
      </c>
      <c r="D572">
        <v>25153666</v>
      </c>
      <c r="E572">
        <v>1</v>
      </c>
      <c r="F572">
        <v>1</v>
      </c>
      <c r="G572">
        <v>1</v>
      </c>
      <c r="H572">
        <v>3</v>
      </c>
      <c r="I572" t="s">
        <v>125</v>
      </c>
      <c r="J572" t="s">
        <v>126</v>
      </c>
      <c r="K572" t="s">
        <v>127</v>
      </c>
      <c r="L572">
        <v>1346</v>
      </c>
      <c r="N572">
        <v>1009</v>
      </c>
      <c r="O572" t="s">
        <v>1216</v>
      </c>
      <c r="P572" t="s">
        <v>1216</v>
      </c>
      <c r="Q572">
        <v>1</v>
      </c>
      <c r="W572">
        <v>0</v>
      </c>
      <c r="X572">
        <v>-856710481</v>
      </c>
      <c r="Y572">
        <v>1E-3</v>
      </c>
      <c r="AA572">
        <v>812.94</v>
      </c>
      <c r="AB572">
        <v>0</v>
      </c>
      <c r="AC572">
        <v>0</v>
      </c>
      <c r="AD572">
        <v>0</v>
      </c>
      <c r="AE572">
        <v>133.05000000000001</v>
      </c>
      <c r="AF572">
        <v>0</v>
      </c>
      <c r="AG572">
        <v>0</v>
      </c>
      <c r="AH572">
        <v>0</v>
      </c>
      <c r="AI572">
        <v>6.11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1069</v>
      </c>
      <c r="AT572">
        <v>1E-3</v>
      </c>
      <c r="AU572" t="s">
        <v>1069</v>
      </c>
      <c r="AV572">
        <v>0</v>
      </c>
      <c r="AW572">
        <v>2</v>
      </c>
      <c r="AX572">
        <v>27907594</v>
      </c>
      <c r="AY572">
        <v>1</v>
      </c>
      <c r="AZ572">
        <v>0</v>
      </c>
      <c r="BA572">
        <v>560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 ca="1">Y572*Source!I229</f>
        <v>5.0000000000000001E-3</v>
      </c>
      <c r="CY572">
        <f t="shared" si="73"/>
        <v>812.94</v>
      </c>
      <c r="CZ572">
        <f t="shared" si="74"/>
        <v>133.05000000000001</v>
      </c>
      <c r="DA572">
        <f t="shared" si="75"/>
        <v>6.11</v>
      </c>
      <c r="DB572">
        <f t="shared" si="68"/>
        <v>0.13</v>
      </c>
      <c r="DC572">
        <f t="shared" si="69"/>
        <v>0</v>
      </c>
    </row>
    <row r="573" spans="1:107">
      <c r="A573">
        <f ca="1">ROW(Source!A229)</f>
        <v>229</v>
      </c>
      <c r="B573">
        <v>27906248</v>
      </c>
      <c r="C573">
        <v>27907567</v>
      </c>
      <c r="D573">
        <v>25171300</v>
      </c>
      <c r="E573">
        <v>1</v>
      </c>
      <c r="F573">
        <v>1</v>
      </c>
      <c r="G573">
        <v>1</v>
      </c>
      <c r="H573">
        <v>3</v>
      </c>
      <c r="I573" t="s">
        <v>128</v>
      </c>
      <c r="J573" t="s">
        <v>129</v>
      </c>
      <c r="K573" t="s">
        <v>940</v>
      </c>
      <c r="L573">
        <v>1348</v>
      </c>
      <c r="N573">
        <v>1009</v>
      </c>
      <c r="O573" t="s">
        <v>1094</v>
      </c>
      <c r="P573" t="s">
        <v>1094</v>
      </c>
      <c r="Q573">
        <v>1000</v>
      </c>
      <c r="W573">
        <v>0</v>
      </c>
      <c r="X573">
        <v>426000481</v>
      </c>
      <c r="Y573">
        <v>1E-3</v>
      </c>
      <c r="AA573">
        <v>70265</v>
      </c>
      <c r="AB573">
        <v>0</v>
      </c>
      <c r="AC573">
        <v>0</v>
      </c>
      <c r="AD573">
        <v>0</v>
      </c>
      <c r="AE573">
        <v>11500</v>
      </c>
      <c r="AF573">
        <v>0</v>
      </c>
      <c r="AG573">
        <v>0</v>
      </c>
      <c r="AH573">
        <v>0</v>
      </c>
      <c r="AI573">
        <v>6.11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1069</v>
      </c>
      <c r="AT573">
        <v>1E-3</v>
      </c>
      <c r="AU573" t="s">
        <v>1069</v>
      </c>
      <c r="AV573">
        <v>0</v>
      </c>
      <c r="AW573">
        <v>2</v>
      </c>
      <c r="AX573">
        <v>27907595</v>
      </c>
      <c r="AY573">
        <v>1</v>
      </c>
      <c r="AZ573">
        <v>0</v>
      </c>
      <c r="BA573">
        <v>561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 ca="1">Y573*Source!I229</f>
        <v>5.0000000000000001E-3</v>
      </c>
      <c r="CY573">
        <f t="shared" si="73"/>
        <v>70265</v>
      </c>
      <c r="CZ573">
        <f t="shared" si="74"/>
        <v>11500</v>
      </c>
      <c r="DA573">
        <f t="shared" si="75"/>
        <v>6.11</v>
      </c>
      <c r="DB573">
        <f t="shared" si="68"/>
        <v>11.5</v>
      </c>
      <c r="DC573">
        <f t="shared" si="69"/>
        <v>0</v>
      </c>
    </row>
    <row r="574" spans="1:107">
      <c r="A574">
        <f ca="1">ROW(Source!A229)</f>
        <v>229</v>
      </c>
      <c r="B574">
        <v>27906248</v>
      </c>
      <c r="C574">
        <v>27907567</v>
      </c>
      <c r="D574">
        <v>25186459</v>
      </c>
      <c r="E574">
        <v>1</v>
      </c>
      <c r="F574">
        <v>1</v>
      </c>
      <c r="G574">
        <v>1</v>
      </c>
      <c r="H574">
        <v>3</v>
      </c>
      <c r="I574" t="s">
        <v>102</v>
      </c>
      <c r="J574" t="s">
        <v>103</v>
      </c>
      <c r="K574" t="s">
        <v>104</v>
      </c>
      <c r="L574">
        <v>1346</v>
      </c>
      <c r="N574">
        <v>1009</v>
      </c>
      <c r="O574" t="s">
        <v>1216</v>
      </c>
      <c r="P574" t="s">
        <v>1216</v>
      </c>
      <c r="Q574">
        <v>1</v>
      </c>
      <c r="W574">
        <v>0</v>
      </c>
      <c r="X574">
        <v>210558753</v>
      </c>
      <c r="Y574">
        <v>3.5999999999999997E-2</v>
      </c>
      <c r="AA574">
        <v>174.75</v>
      </c>
      <c r="AB574">
        <v>0</v>
      </c>
      <c r="AC574">
        <v>0</v>
      </c>
      <c r="AD574">
        <v>0</v>
      </c>
      <c r="AE574">
        <v>28.6</v>
      </c>
      <c r="AF574">
        <v>0</v>
      </c>
      <c r="AG574">
        <v>0</v>
      </c>
      <c r="AH574">
        <v>0</v>
      </c>
      <c r="AI574">
        <v>6.11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1069</v>
      </c>
      <c r="AT574">
        <v>3.5999999999999997E-2</v>
      </c>
      <c r="AU574" t="s">
        <v>1069</v>
      </c>
      <c r="AV574">
        <v>0</v>
      </c>
      <c r="AW574">
        <v>2</v>
      </c>
      <c r="AX574">
        <v>27907596</v>
      </c>
      <c r="AY574">
        <v>1</v>
      </c>
      <c r="AZ574">
        <v>0</v>
      </c>
      <c r="BA574">
        <v>562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 ca="1">Y574*Source!I229</f>
        <v>0.18</v>
      </c>
      <c r="CY574">
        <f t="shared" si="73"/>
        <v>174.75</v>
      </c>
      <c r="CZ574">
        <f t="shared" si="74"/>
        <v>28.6</v>
      </c>
      <c r="DA574">
        <f t="shared" si="75"/>
        <v>6.11</v>
      </c>
      <c r="DB574">
        <f t="shared" si="68"/>
        <v>1.03</v>
      </c>
      <c r="DC574">
        <f t="shared" si="69"/>
        <v>0</v>
      </c>
    </row>
    <row r="575" spans="1:107">
      <c r="A575">
        <f ca="1">ROW(Source!A229)</f>
        <v>229</v>
      </c>
      <c r="B575">
        <v>27906248</v>
      </c>
      <c r="C575">
        <v>27907567</v>
      </c>
      <c r="D575">
        <v>25186612</v>
      </c>
      <c r="E575">
        <v>1</v>
      </c>
      <c r="F575">
        <v>1</v>
      </c>
      <c r="G575">
        <v>1</v>
      </c>
      <c r="H575">
        <v>3</v>
      </c>
      <c r="I575" t="s">
        <v>941</v>
      </c>
      <c r="J575" t="s">
        <v>942</v>
      </c>
      <c r="K575" t="s">
        <v>943</v>
      </c>
      <c r="L575">
        <v>1346</v>
      </c>
      <c r="N575">
        <v>1009</v>
      </c>
      <c r="O575" t="s">
        <v>1216</v>
      </c>
      <c r="P575" t="s">
        <v>1216</v>
      </c>
      <c r="Q575">
        <v>1</v>
      </c>
      <c r="W575">
        <v>0</v>
      </c>
      <c r="X575">
        <v>-1274984028</v>
      </c>
      <c r="Y575">
        <v>6.0000000000000001E-3</v>
      </c>
      <c r="AA575">
        <v>217.7</v>
      </c>
      <c r="AB575">
        <v>0</v>
      </c>
      <c r="AC575">
        <v>0</v>
      </c>
      <c r="AD575">
        <v>0</v>
      </c>
      <c r="AE575">
        <v>35.630000000000003</v>
      </c>
      <c r="AF575">
        <v>0</v>
      </c>
      <c r="AG575">
        <v>0</v>
      </c>
      <c r="AH575">
        <v>0</v>
      </c>
      <c r="AI575">
        <v>6.11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1069</v>
      </c>
      <c r="AT575">
        <v>6.0000000000000001E-3</v>
      </c>
      <c r="AU575" t="s">
        <v>1069</v>
      </c>
      <c r="AV575">
        <v>0</v>
      </c>
      <c r="AW575">
        <v>2</v>
      </c>
      <c r="AX575">
        <v>27907597</v>
      </c>
      <c r="AY575">
        <v>1</v>
      </c>
      <c r="AZ575">
        <v>0</v>
      </c>
      <c r="BA575">
        <v>563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 ca="1">Y575*Source!I229</f>
        <v>0.03</v>
      </c>
      <c r="CY575">
        <f t="shared" si="73"/>
        <v>217.7</v>
      </c>
      <c r="CZ575">
        <f t="shared" si="74"/>
        <v>35.630000000000003</v>
      </c>
      <c r="DA575">
        <f t="shared" si="75"/>
        <v>6.11</v>
      </c>
      <c r="DB575">
        <f t="shared" si="68"/>
        <v>0.21</v>
      </c>
      <c r="DC575">
        <f t="shared" si="69"/>
        <v>0</v>
      </c>
    </row>
    <row r="576" spans="1:107">
      <c r="A576">
        <f ca="1">ROW(Source!A229)</f>
        <v>229</v>
      </c>
      <c r="B576">
        <v>27906248</v>
      </c>
      <c r="C576">
        <v>27907567</v>
      </c>
      <c r="D576">
        <v>25200071</v>
      </c>
      <c r="E576">
        <v>1</v>
      </c>
      <c r="F576">
        <v>1</v>
      </c>
      <c r="G576">
        <v>1</v>
      </c>
      <c r="H576">
        <v>3</v>
      </c>
      <c r="I576" t="s">
        <v>105</v>
      </c>
      <c r="J576" t="s">
        <v>106</v>
      </c>
      <c r="K576" t="s">
        <v>107</v>
      </c>
      <c r="L576">
        <v>1358</v>
      </c>
      <c r="N576">
        <v>1010</v>
      </c>
      <c r="O576" t="s">
        <v>827</v>
      </c>
      <c r="P576" t="s">
        <v>827</v>
      </c>
      <c r="Q576">
        <v>10</v>
      </c>
      <c r="W576">
        <v>0</v>
      </c>
      <c r="X576">
        <v>1386890308</v>
      </c>
      <c r="Y576">
        <v>0.1</v>
      </c>
      <c r="AA576">
        <v>238.29</v>
      </c>
      <c r="AB576">
        <v>0</v>
      </c>
      <c r="AC576">
        <v>0</v>
      </c>
      <c r="AD576">
        <v>0</v>
      </c>
      <c r="AE576">
        <v>39</v>
      </c>
      <c r="AF576">
        <v>0</v>
      </c>
      <c r="AG576">
        <v>0</v>
      </c>
      <c r="AH576">
        <v>0</v>
      </c>
      <c r="AI576">
        <v>6.11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1069</v>
      </c>
      <c r="AT576">
        <v>0.1</v>
      </c>
      <c r="AU576" t="s">
        <v>1069</v>
      </c>
      <c r="AV576">
        <v>0</v>
      </c>
      <c r="AW576">
        <v>2</v>
      </c>
      <c r="AX576">
        <v>27907598</v>
      </c>
      <c r="AY576">
        <v>1</v>
      </c>
      <c r="AZ576">
        <v>0</v>
      </c>
      <c r="BA576">
        <v>564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 ca="1">Y576*Source!I229</f>
        <v>0.5</v>
      </c>
      <c r="CY576">
        <f t="shared" si="73"/>
        <v>238.29</v>
      </c>
      <c r="CZ576">
        <f t="shared" si="74"/>
        <v>39</v>
      </c>
      <c r="DA576">
        <f t="shared" si="75"/>
        <v>6.11</v>
      </c>
      <c r="DB576">
        <f t="shared" si="68"/>
        <v>3.9</v>
      </c>
      <c r="DC576">
        <f t="shared" si="69"/>
        <v>0</v>
      </c>
    </row>
    <row r="577" spans="1:107">
      <c r="A577">
        <f ca="1">ROW(Source!A229)</f>
        <v>229</v>
      </c>
      <c r="B577">
        <v>27906248</v>
      </c>
      <c r="C577">
        <v>27907567</v>
      </c>
      <c r="D577">
        <v>25221538</v>
      </c>
      <c r="E577">
        <v>1</v>
      </c>
      <c r="F577">
        <v>1</v>
      </c>
      <c r="G577">
        <v>1</v>
      </c>
      <c r="H577">
        <v>3</v>
      </c>
      <c r="I577" t="s">
        <v>858</v>
      </c>
      <c r="J577" t="s">
        <v>860</v>
      </c>
      <c r="K577" t="s">
        <v>859</v>
      </c>
      <c r="L577">
        <v>1354</v>
      </c>
      <c r="N577">
        <v>1010</v>
      </c>
      <c r="O577" t="s">
        <v>1519</v>
      </c>
      <c r="P577" t="s">
        <v>1519</v>
      </c>
      <c r="Q577">
        <v>1</v>
      </c>
      <c r="W577">
        <v>0</v>
      </c>
      <c r="X577">
        <v>-2074228079</v>
      </c>
      <c r="Y577">
        <v>0.8</v>
      </c>
      <c r="AA577">
        <v>1413.24</v>
      </c>
      <c r="AB577">
        <v>0</v>
      </c>
      <c r="AC577">
        <v>0</v>
      </c>
      <c r="AD577">
        <v>0</v>
      </c>
      <c r="AE577">
        <v>231.3</v>
      </c>
      <c r="AF577">
        <v>0</v>
      </c>
      <c r="AG577">
        <v>0</v>
      </c>
      <c r="AH577">
        <v>0</v>
      </c>
      <c r="AI577">
        <v>6.11</v>
      </c>
      <c r="AJ577">
        <v>1</v>
      </c>
      <c r="AK577">
        <v>1</v>
      </c>
      <c r="AL577">
        <v>1</v>
      </c>
      <c r="AN577">
        <v>0</v>
      </c>
      <c r="AO577">
        <v>0</v>
      </c>
      <c r="AP577">
        <v>0</v>
      </c>
      <c r="AQ577">
        <v>0</v>
      </c>
      <c r="AR577">
        <v>0</v>
      </c>
      <c r="AS577" t="s">
        <v>1069</v>
      </c>
      <c r="AT577">
        <v>0.8</v>
      </c>
      <c r="AU577" t="s">
        <v>1069</v>
      </c>
      <c r="AV577">
        <v>0</v>
      </c>
      <c r="AW577">
        <v>1</v>
      </c>
      <c r="AX577">
        <v>-1</v>
      </c>
      <c r="AY577">
        <v>0</v>
      </c>
      <c r="AZ577">
        <v>0</v>
      </c>
      <c r="BA577" t="s">
        <v>1069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 ca="1">Y577*Source!I229</f>
        <v>4</v>
      </c>
      <c r="CY577">
        <f t="shared" si="73"/>
        <v>1413.24</v>
      </c>
      <c r="CZ577">
        <f t="shared" si="74"/>
        <v>231.3</v>
      </c>
      <c r="DA577">
        <f t="shared" si="75"/>
        <v>6.11</v>
      </c>
      <c r="DB577">
        <f t="shared" si="68"/>
        <v>185.04</v>
      </c>
      <c r="DC577">
        <f t="shared" si="69"/>
        <v>0</v>
      </c>
    </row>
    <row r="578" spans="1:107">
      <c r="A578">
        <f ca="1">ROW(Source!A229)</f>
        <v>229</v>
      </c>
      <c r="B578">
        <v>27906248</v>
      </c>
      <c r="C578">
        <v>27907567</v>
      </c>
      <c r="D578">
        <v>25221539</v>
      </c>
      <c r="E578">
        <v>1</v>
      </c>
      <c r="F578">
        <v>1</v>
      </c>
      <c r="G578">
        <v>1</v>
      </c>
      <c r="H578">
        <v>3</v>
      </c>
      <c r="I578" t="s">
        <v>862</v>
      </c>
      <c r="J578" t="s">
        <v>864</v>
      </c>
      <c r="K578" t="s">
        <v>863</v>
      </c>
      <c r="L578">
        <v>1354</v>
      </c>
      <c r="N578">
        <v>1010</v>
      </c>
      <c r="O578" t="s">
        <v>1519</v>
      </c>
      <c r="P578" t="s">
        <v>1519</v>
      </c>
      <c r="Q578">
        <v>1</v>
      </c>
      <c r="W578">
        <v>0</v>
      </c>
      <c r="X578">
        <v>-341165225</v>
      </c>
      <c r="Y578">
        <v>0.2</v>
      </c>
      <c r="AA578">
        <v>1846.2</v>
      </c>
      <c r="AB578">
        <v>0</v>
      </c>
      <c r="AC578">
        <v>0</v>
      </c>
      <c r="AD578">
        <v>0</v>
      </c>
      <c r="AE578">
        <v>302.16000000000003</v>
      </c>
      <c r="AF578">
        <v>0</v>
      </c>
      <c r="AG578">
        <v>0</v>
      </c>
      <c r="AH578">
        <v>0</v>
      </c>
      <c r="AI578">
        <v>6.11</v>
      </c>
      <c r="AJ578">
        <v>1</v>
      </c>
      <c r="AK578">
        <v>1</v>
      </c>
      <c r="AL578">
        <v>1</v>
      </c>
      <c r="AN578">
        <v>0</v>
      </c>
      <c r="AO578">
        <v>0</v>
      </c>
      <c r="AP578">
        <v>0</v>
      </c>
      <c r="AQ578">
        <v>0</v>
      </c>
      <c r="AR578">
        <v>0</v>
      </c>
      <c r="AS578" t="s">
        <v>1069</v>
      </c>
      <c r="AT578">
        <v>0.2</v>
      </c>
      <c r="AU578" t="s">
        <v>1069</v>
      </c>
      <c r="AV578">
        <v>0</v>
      </c>
      <c r="AW578">
        <v>1</v>
      </c>
      <c r="AX578">
        <v>-1</v>
      </c>
      <c r="AY578">
        <v>0</v>
      </c>
      <c r="AZ578">
        <v>0</v>
      </c>
      <c r="BA578" t="s">
        <v>1069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 ca="1">Y578*Source!I229</f>
        <v>1</v>
      </c>
      <c r="CY578">
        <f t="shared" si="73"/>
        <v>1846.2</v>
      </c>
      <c r="CZ578">
        <f t="shared" si="74"/>
        <v>302.16000000000003</v>
      </c>
      <c r="DA578">
        <f t="shared" si="75"/>
        <v>6.11</v>
      </c>
      <c r="DB578">
        <f t="shared" ref="DB578:DB609" si="76">ROUND(ROUND(AT578*CZ578,2),2)</f>
        <v>60.43</v>
      </c>
      <c r="DC578">
        <f t="shared" ref="DC578:DC609" si="77">ROUND(ROUND(AT578*AG578,2),2)</f>
        <v>0</v>
      </c>
    </row>
    <row r="579" spans="1:107">
      <c r="A579">
        <f ca="1">ROW(Source!A229)</f>
        <v>229</v>
      </c>
      <c r="B579">
        <v>27906248</v>
      </c>
      <c r="C579">
        <v>27907567</v>
      </c>
      <c r="D579">
        <v>25147235</v>
      </c>
      <c r="E579">
        <v>17</v>
      </c>
      <c r="F579">
        <v>1</v>
      </c>
      <c r="G579">
        <v>1</v>
      </c>
      <c r="H579">
        <v>3</v>
      </c>
      <c r="I579" t="s">
        <v>96</v>
      </c>
      <c r="J579" t="s">
        <v>1069</v>
      </c>
      <c r="K579" t="s">
        <v>97</v>
      </c>
      <c r="L579">
        <v>1374</v>
      </c>
      <c r="N579">
        <v>1013</v>
      </c>
      <c r="O579" t="s">
        <v>98</v>
      </c>
      <c r="P579" t="s">
        <v>98</v>
      </c>
      <c r="Q579">
        <v>1</v>
      </c>
      <c r="W579">
        <v>0</v>
      </c>
      <c r="X579">
        <v>-1731369543</v>
      </c>
      <c r="Y579">
        <v>0.3</v>
      </c>
      <c r="AA579">
        <v>7.19</v>
      </c>
      <c r="AB579">
        <v>0</v>
      </c>
      <c r="AC579">
        <v>0</v>
      </c>
      <c r="AD579">
        <v>0</v>
      </c>
      <c r="AE579">
        <v>1</v>
      </c>
      <c r="AF579">
        <v>0</v>
      </c>
      <c r="AG579">
        <v>0</v>
      </c>
      <c r="AH579">
        <v>0</v>
      </c>
      <c r="AI579">
        <v>7.19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1069</v>
      </c>
      <c r="AT579">
        <v>0.3</v>
      </c>
      <c r="AU579" t="s">
        <v>1069</v>
      </c>
      <c r="AV579">
        <v>0</v>
      </c>
      <c r="AW579">
        <v>2</v>
      </c>
      <c r="AX579">
        <v>27907599</v>
      </c>
      <c r="AY579">
        <v>1</v>
      </c>
      <c r="AZ579">
        <v>0</v>
      </c>
      <c r="BA579">
        <v>565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 ca="1">Y579*Source!I229</f>
        <v>1.5</v>
      </c>
      <c r="CY579">
        <f t="shared" si="73"/>
        <v>7.19</v>
      </c>
      <c r="CZ579">
        <f t="shared" si="74"/>
        <v>1</v>
      </c>
      <c r="DA579">
        <f t="shared" si="75"/>
        <v>7.19</v>
      </c>
      <c r="DB579">
        <f t="shared" si="76"/>
        <v>0.3</v>
      </c>
      <c r="DC579">
        <f t="shared" si="77"/>
        <v>0</v>
      </c>
    </row>
    <row r="580" spans="1:107">
      <c r="A580">
        <f ca="1">ROW(Source!A266)</f>
        <v>266</v>
      </c>
      <c r="B580">
        <v>27906248</v>
      </c>
      <c r="C580">
        <v>27907602</v>
      </c>
      <c r="D580">
        <v>25413050</v>
      </c>
      <c r="E580">
        <v>1</v>
      </c>
      <c r="F580">
        <v>1</v>
      </c>
      <c r="G580">
        <v>1</v>
      </c>
      <c r="H580">
        <v>1</v>
      </c>
      <c r="I580" t="s">
        <v>654</v>
      </c>
      <c r="J580" t="s">
        <v>1069</v>
      </c>
      <c r="K580" t="s">
        <v>655</v>
      </c>
      <c r="L580">
        <v>1191</v>
      </c>
      <c r="N580">
        <v>1013</v>
      </c>
      <c r="O580" t="s">
        <v>600</v>
      </c>
      <c r="P580" t="s">
        <v>600</v>
      </c>
      <c r="Q580">
        <v>1</v>
      </c>
      <c r="W580">
        <v>0</v>
      </c>
      <c r="X580">
        <v>735429535</v>
      </c>
      <c r="Y580">
        <v>6.32</v>
      </c>
      <c r="AA580">
        <v>0</v>
      </c>
      <c r="AB580">
        <v>0</v>
      </c>
      <c r="AC580">
        <v>0</v>
      </c>
      <c r="AD580">
        <v>47.66</v>
      </c>
      <c r="AE580">
        <v>0</v>
      </c>
      <c r="AF580">
        <v>0</v>
      </c>
      <c r="AG580">
        <v>0</v>
      </c>
      <c r="AH580">
        <v>7.8</v>
      </c>
      <c r="AI580">
        <v>1</v>
      </c>
      <c r="AJ580">
        <v>1</v>
      </c>
      <c r="AK580">
        <v>1</v>
      </c>
      <c r="AL580">
        <v>6.11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1069</v>
      </c>
      <c r="AT580">
        <v>6.32</v>
      </c>
      <c r="AU580" t="s">
        <v>1069</v>
      </c>
      <c r="AV580">
        <v>1</v>
      </c>
      <c r="AW580">
        <v>2</v>
      </c>
      <c r="AX580">
        <v>27907606</v>
      </c>
      <c r="AY580">
        <v>1</v>
      </c>
      <c r="AZ580">
        <v>0</v>
      </c>
      <c r="BA580">
        <v>566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 ca="1">Y580*Source!I266</f>
        <v>2.0224000000000002</v>
      </c>
      <c r="CY580">
        <f>AD580</f>
        <v>47.66</v>
      </c>
      <c r="CZ580">
        <f>AH580</f>
        <v>7.8</v>
      </c>
      <c r="DA580">
        <f>AL580</f>
        <v>6.11</v>
      </c>
      <c r="DB580">
        <f t="shared" si="76"/>
        <v>49.3</v>
      </c>
      <c r="DC580">
        <f t="shared" si="77"/>
        <v>0</v>
      </c>
    </row>
    <row r="581" spans="1:107">
      <c r="A581">
        <f ca="1">ROW(Source!A266)</f>
        <v>266</v>
      </c>
      <c r="B581">
        <v>27906248</v>
      </c>
      <c r="C581">
        <v>27907602</v>
      </c>
      <c r="D581">
        <v>25412928</v>
      </c>
      <c r="E581">
        <v>1</v>
      </c>
      <c r="F581">
        <v>1</v>
      </c>
      <c r="G581">
        <v>1</v>
      </c>
      <c r="H581">
        <v>1</v>
      </c>
      <c r="I581" t="s">
        <v>601</v>
      </c>
      <c r="J581" t="s">
        <v>1069</v>
      </c>
      <c r="K581" t="s">
        <v>602</v>
      </c>
      <c r="L581">
        <v>1191</v>
      </c>
      <c r="N581">
        <v>1013</v>
      </c>
      <c r="O581" t="s">
        <v>600</v>
      </c>
      <c r="P581" t="s">
        <v>600</v>
      </c>
      <c r="Q581">
        <v>1</v>
      </c>
      <c r="W581">
        <v>0</v>
      </c>
      <c r="X581">
        <v>-1417349443</v>
      </c>
      <c r="Y581">
        <v>0.03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6.11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1069</v>
      </c>
      <c r="AT581">
        <v>0.03</v>
      </c>
      <c r="AU581" t="s">
        <v>1069</v>
      </c>
      <c r="AV581">
        <v>2</v>
      </c>
      <c r="AW581">
        <v>2</v>
      </c>
      <c r="AX581">
        <v>27907607</v>
      </c>
      <c r="AY581">
        <v>1</v>
      </c>
      <c r="AZ581">
        <v>0</v>
      </c>
      <c r="BA581">
        <v>567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 ca="1">Y581*Source!I266</f>
        <v>9.5999999999999992E-3</v>
      </c>
      <c r="CY581">
        <f>AD581</f>
        <v>0</v>
      </c>
      <c r="CZ581">
        <f>AH581</f>
        <v>0</v>
      </c>
      <c r="DA581">
        <f>AL581</f>
        <v>1</v>
      </c>
      <c r="DB581">
        <f t="shared" si="76"/>
        <v>0</v>
      </c>
      <c r="DC581">
        <f t="shared" si="77"/>
        <v>0</v>
      </c>
    </row>
    <row r="582" spans="1:107">
      <c r="A582">
        <f ca="1">ROW(Source!A266)</f>
        <v>266</v>
      </c>
      <c r="B582">
        <v>27906248</v>
      </c>
      <c r="C582">
        <v>27907602</v>
      </c>
      <c r="D582">
        <v>25230514</v>
      </c>
      <c r="E582">
        <v>1</v>
      </c>
      <c r="F582">
        <v>1</v>
      </c>
      <c r="G582">
        <v>1</v>
      </c>
      <c r="H582">
        <v>2</v>
      </c>
      <c r="I582" t="s">
        <v>658</v>
      </c>
      <c r="J582" t="s">
        <v>659</v>
      </c>
      <c r="K582" t="s">
        <v>660</v>
      </c>
      <c r="L582">
        <v>1368</v>
      </c>
      <c r="N582">
        <v>1011</v>
      </c>
      <c r="O582" t="s">
        <v>606</v>
      </c>
      <c r="P582" t="s">
        <v>606</v>
      </c>
      <c r="Q582">
        <v>1</v>
      </c>
      <c r="W582">
        <v>0</v>
      </c>
      <c r="X582">
        <v>1188625873</v>
      </c>
      <c r="Y582">
        <v>0.03</v>
      </c>
      <c r="AA582">
        <v>0</v>
      </c>
      <c r="AB582">
        <v>191</v>
      </c>
      <c r="AC582">
        <v>13.5</v>
      </c>
      <c r="AD582">
        <v>0</v>
      </c>
      <c r="AE582">
        <v>0</v>
      </c>
      <c r="AF582">
        <v>31.26</v>
      </c>
      <c r="AG582">
        <v>13.5</v>
      </c>
      <c r="AH582">
        <v>0</v>
      </c>
      <c r="AI582">
        <v>1</v>
      </c>
      <c r="AJ582">
        <v>6.11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1069</v>
      </c>
      <c r="AT582">
        <v>0.03</v>
      </c>
      <c r="AU582" t="s">
        <v>1069</v>
      </c>
      <c r="AV582">
        <v>0</v>
      </c>
      <c r="AW582">
        <v>2</v>
      </c>
      <c r="AX582">
        <v>27907608</v>
      </c>
      <c r="AY582">
        <v>1</v>
      </c>
      <c r="AZ582">
        <v>0</v>
      </c>
      <c r="BA582">
        <v>568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 ca="1">Y582*Source!I266</f>
        <v>9.5999999999999992E-3</v>
      </c>
      <c r="CY582">
        <f>AB582</f>
        <v>191</v>
      </c>
      <c r="CZ582">
        <f>AF582</f>
        <v>31.26</v>
      </c>
      <c r="DA582">
        <f>AJ582</f>
        <v>6.11</v>
      </c>
      <c r="DB582">
        <f t="shared" si="76"/>
        <v>0.94</v>
      </c>
      <c r="DC582">
        <f t="shared" si="77"/>
        <v>0.41</v>
      </c>
    </row>
    <row r="583" spans="1:107">
      <c r="A583">
        <f ca="1">ROW(Source!A267)</f>
        <v>267</v>
      </c>
      <c r="B583">
        <v>27906248</v>
      </c>
      <c r="C583">
        <v>27907609</v>
      </c>
      <c r="D583">
        <v>25413050</v>
      </c>
      <c r="E583">
        <v>1</v>
      </c>
      <c r="F583">
        <v>1</v>
      </c>
      <c r="G583">
        <v>1</v>
      </c>
      <c r="H583">
        <v>1</v>
      </c>
      <c r="I583" t="s">
        <v>654</v>
      </c>
      <c r="J583" t="s">
        <v>1069</v>
      </c>
      <c r="K583" t="s">
        <v>655</v>
      </c>
      <c r="L583">
        <v>1191</v>
      </c>
      <c r="N583">
        <v>1013</v>
      </c>
      <c r="O583" t="s">
        <v>600</v>
      </c>
      <c r="P583" t="s">
        <v>600</v>
      </c>
      <c r="Q583">
        <v>1</v>
      </c>
      <c r="W583">
        <v>0</v>
      </c>
      <c r="X583">
        <v>735429535</v>
      </c>
      <c r="Y583">
        <v>2.54</v>
      </c>
      <c r="AA583">
        <v>0</v>
      </c>
      <c r="AB583">
        <v>0</v>
      </c>
      <c r="AC583">
        <v>0</v>
      </c>
      <c r="AD583">
        <v>47.66</v>
      </c>
      <c r="AE583">
        <v>0</v>
      </c>
      <c r="AF583">
        <v>0</v>
      </c>
      <c r="AG583">
        <v>0</v>
      </c>
      <c r="AH583">
        <v>7.8</v>
      </c>
      <c r="AI583">
        <v>1</v>
      </c>
      <c r="AJ583">
        <v>1</v>
      </c>
      <c r="AK583">
        <v>1</v>
      </c>
      <c r="AL583">
        <v>6.11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1069</v>
      </c>
      <c r="AT583">
        <v>2.54</v>
      </c>
      <c r="AU583" t="s">
        <v>1069</v>
      </c>
      <c r="AV583">
        <v>1</v>
      </c>
      <c r="AW583">
        <v>2</v>
      </c>
      <c r="AX583">
        <v>27907611</v>
      </c>
      <c r="AY583">
        <v>1</v>
      </c>
      <c r="AZ583">
        <v>0</v>
      </c>
      <c r="BA583">
        <v>569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 ca="1">Y583*Source!I267</f>
        <v>5.08</v>
      </c>
      <c r="CY583">
        <f>AD583</f>
        <v>47.66</v>
      </c>
      <c r="CZ583">
        <f>AH583</f>
        <v>7.8</v>
      </c>
      <c r="DA583">
        <f>AL583</f>
        <v>6.11</v>
      </c>
      <c r="DB583">
        <f t="shared" si="76"/>
        <v>19.809999999999999</v>
      </c>
      <c r="DC583">
        <f t="shared" si="77"/>
        <v>0</v>
      </c>
    </row>
    <row r="584" spans="1:107">
      <c r="A584">
        <f ca="1">ROW(Source!A268)</f>
        <v>268</v>
      </c>
      <c r="B584">
        <v>27906248</v>
      </c>
      <c r="C584">
        <v>27907613</v>
      </c>
      <c r="D584">
        <v>25420819</v>
      </c>
      <c r="E584">
        <v>1</v>
      </c>
      <c r="F584">
        <v>1</v>
      </c>
      <c r="G584">
        <v>1</v>
      </c>
      <c r="H584">
        <v>1</v>
      </c>
      <c r="I584" t="s">
        <v>687</v>
      </c>
      <c r="J584" t="s">
        <v>1069</v>
      </c>
      <c r="K584" t="s">
        <v>688</v>
      </c>
      <c r="L584">
        <v>1191</v>
      </c>
      <c r="N584">
        <v>1013</v>
      </c>
      <c r="O584" t="s">
        <v>600</v>
      </c>
      <c r="P584" t="s">
        <v>600</v>
      </c>
      <c r="Q584">
        <v>1</v>
      </c>
      <c r="W584">
        <v>0</v>
      </c>
      <c r="X584">
        <v>-1027537862</v>
      </c>
      <c r="Y584">
        <v>15.64</v>
      </c>
      <c r="AA584">
        <v>0</v>
      </c>
      <c r="AB584">
        <v>0</v>
      </c>
      <c r="AC584">
        <v>0</v>
      </c>
      <c r="AD584">
        <v>56.09</v>
      </c>
      <c r="AE584">
        <v>0</v>
      </c>
      <c r="AF584">
        <v>0</v>
      </c>
      <c r="AG584">
        <v>0</v>
      </c>
      <c r="AH584">
        <v>9.18</v>
      </c>
      <c r="AI584">
        <v>1</v>
      </c>
      <c r="AJ584">
        <v>1</v>
      </c>
      <c r="AK584">
        <v>1</v>
      </c>
      <c r="AL584">
        <v>6.11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1069</v>
      </c>
      <c r="AT584">
        <v>15.64</v>
      </c>
      <c r="AU584" t="s">
        <v>1069</v>
      </c>
      <c r="AV584">
        <v>1</v>
      </c>
      <c r="AW584">
        <v>2</v>
      </c>
      <c r="AX584">
        <v>27907617</v>
      </c>
      <c r="AY584">
        <v>1</v>
      </c>
      <c r="AZ584">
        <v>0</v>
      </c>
      <c r="BA584">
        <v>571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 ca="1">Y584*Source!I268</f>
        <v>0.31280000000000002</v>
      </c>
      <c r="CY584">
        <f>AD584</f>
        <v>56.09</v>
      </c>
      <c r="CZ584">
        <f>AH584</f>
        <v>9.18</v>
      </c>
      <c r="DA584">
        <f>AL584</f>
        <v>6.11</v>
      </c>
      <c r="DB584">
        <f t="shared" si="76"/>
        <v>143.58000000000001</v>
      </c>
      <c r="DC584">
        <f t="shared" si="77"/>
        <v>0</v>
      </c>
    </row>
    <row r="585" spans="1:107">
      <c r="A585">
        <f ca="1">ROW(Source!A268)</f>
        <v>268</v>
      </c>
      <c r="B585">
        <v>27906248</v>
      </c>
      <c r="C585">
        <v>27907613</v>
      </c>
      <c r="D585">
        <v>25231936</v>
      </c>
      <c r="E585">
        <v>1</v>
      </c>
      <c r="F585">
        <v>1</v>
      </c>
      <c r="G585">
        <v>1</v>
      </c>
      <c r="H585">
        <v>2</v>
      </c>
      <c r="I585" t="s">
        <v>944</v>
      </c>
      <c r="J585" t="s">
        <v>945</v>
      </c>
      <c r="K585" t="s">
        <v>946</v>
      </c>
      <c r="L585">
        <v>1368</v>
      </c>
      <c r="N585">
        <v>1011</v>
      </c>
      <c r="O585" t="s">
        <v>606</v>
      </c>
      <c r="P585" t="s">
        <v>606</v>
      </c>
      <c r="Q585">
        <v>1</v>
      </c>
      <c r="W585">
        <v>0</v>
      </c>
      <c r="X585">
        <v>-2111251057</v>
      </c>
      <c r="Y585">
        <v>4.0599999999999996</v>
      </c>
      <c r="AA585">
        <v>0</v>
      </c>
      <c r="AB585">
        <v>198.58</v>
      </c>
      <c r="AC585">
        <v>0</v>
      </c>
      <c r="AD585">
        <v>0</v>
      </c>
      <c r="AE585">
        <v>0</v>
      </c>
      <c r="AF585">
        <v>32.5</v>
      </c>
      <c r="AG585">
        <v>0</v>
      </c>
      <c r="AH585">
        <v>0</v>
      </c>
      <c r="AI585">
        <v>1</v>
      </c>
      <c r="AJ585">
        <v>6.11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1069</v>
      </c>
      <c r="AT585">
        <v>4.0599999999999996</v>
      </c>
      <c r="AU585" t="s">
        <v>1069</v>
      </c>
      <c r="AV585">
        <v>0</v>
      </c>
      <c r="AW585">
        <v>2</v>
      </c>
      <c r="AX585">
        <v>27907618</v>
      </c>
      <c r="AY585">
        <v>1</v>
      </c>
      <c r="AZ585">
        <v>0</v>
      </c>
      <c r="BA585">
        <v>572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 ca="1">Y585*Source!I268</f>
        <v>8.1199999999999994E-2</v>
      </c>
      <c r="CY585">
        <f>AB585</f>
        <v>198.58</v>
      </c>
      <c r="CZ585">
        <f>AF585</f>
        <v>32.5</v>
      </c>
      <c r="DA585">
        <f>AJ585</f>
        <v>6.11</v>
      </c>
      <c r="DB585">
        <f t="shared" si="76"/>
        <v>131.94999999999999</v>
      </c>
      <c r="DC585">
        <f t="shared" si="77"/>
        <v>0</v>
      </c>
    </row>
    <row r="586" spans="1:107">
      <c r="A586">
        <f ca="1">ROW(Source!A268)</f>
        <v>268</v>
      </c>
      <c r="B586">
        <v>27906248</v>
      </c>
      <c r="C586">
        <v>27907613</v>
      </c>
      <c r="D586">
        <v>25232531</v>
      </c>
      <c r="E586">
        <v>1</v>
      </c>
      <c r="F586">
        <v>1</v>
      </c>
      <c r="G586">
        <v>1</v>
      </c>
      <c r="H586">
        <v>2</v>
      </c>
      <c r="I586" t="s">
        <v>947</v>
      </c>
      <c r="J586" t="s">
        <v>948</v>
      </c>
      <c r="K586" t="s">
        <v>949</v>
      </c>
      <c r="L586">
        <v>1368</v>
      </c>
      <c r="N586">
        <v>1011</v>
      </c>
      <c r="O586" t="s">
        <v>606</v>
      </c>
      <c r="P586" t="s">
        <v>606</v>
      </c>
      <c r="Q586">
        <v>1</v>
      </c>
      <c r="W586">
        <v>0</v>
      </c>
      <c r="X586">
        <v>1518765163</v>
      </c>
      <c r="Y586">
        <v>8.1199999999999992</v>
      </c>
      <c r="AA586">
        <v>0</v>
      </c>
      <c r="AB586">
        <v>9.35</v>
      </c>
      <c r="AC586">
        <v>0</v>
      </c>
      <c r="AD586">
        <v>0</v>
      </c>
      <c r="AE586">
        <v>0</v>
      </c>
      <c r="AF586">
        <v>1.53</v>
      </c>
      <c r="AG586">
        <v>0</v>
      </c>
      <c r="AH586">
        <v>0</v>
      </c>
      <c r="AI586">
        <v>1</v>
      </c>
      <c r="AJ586">
        <v>6.11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1069</v>
      </c>
      <c r="AT586">
        <v>8.1199999999999992</v>
      </c>
      <c r="AU586" t="s">
        <v>1069</v>
      </c>
      <c r="AV586">
        <v>0</v>
      </c>
      <c r="AW586">
        <v>2</v>
      </c>
      <c r="AX586">
        <v>27907619</v>
      </c>
      <c r="AY586">
        <v>1</v>
      </c>
      <c r="AZ586">
        <v>0</v>
      </c>
      <c r="BA586">
        <v>573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 ca="1">Y586*Source!I268</f>
        <v>0.16239999999999999</v>
      </c>
      <c r="CY586">
        <f>AB586</f>
        <v>9.35</v>
      </c>
      <c r="CZ586">
        <f>AF586</f>
        <v>1.53</v>
      </c>
      <c r="DA586">
        <f>AJ586</f>
        <v>6.11</v>
      </c>
      <c r="DB586">
        <f t="shared" si="76"/>
        <v>12.42</v>
      </c>
      <c r="DC586">
        <f t="shared" si="77"/>
        <v>0</v>
      </c>
    </row>
    <row r="587" spans="1:107">
      <c r="A587">
        <f ca="1">ROW(Source!A269)</f>
        <v>269</v>
      </c>
      <c r="B587">
        <v>27906248</v>
      </c>
      <c r="C587">
        <v>27907621</v>
      </c>
      <c r="D587">
        <v>25428833</v>
      </c>
      <c r="E587">
        <v>1</v>
      </c>
      <c r="F587">
        <v>1</v>
      </c>
      <c r="G587">
        <v>1</v>
      </c>
      <c r="H587">
        <v>1</v>
      </c>
      <c r="I587" t="s">
        <v>661</v>
      </c>
      <c r="J587" t="s">
        <v>1069</v>
      </c>
      <c r="K587" t="s">
        <v>662</v>
      </c>
      <c r="L587">
        <v>1191</v>
      </c>
      <c r="N587">
        <v>1013</v>
      </c>
      <c r="O587" t="s">
        <v>600</v>
      </c>
      <c r="P587" t="s">
        <v>600</v>
      </c>
      <c r="Q587">
        <v>1</v>
      </c>
      <c r="W587">
        <v>0</v>
      </c>
      <c r="X587">
        <v>912892513</v>
      </c>
      <c r="Y587">
        <v>325.60000000000002</v>
      </c>
      <c r="AA587">
        <v>0</v>
      </c>
      <c r="AB587">
        <v>0</v>
      </c>
      <c r="AC587">
        <v>0</v>
      </c>
      <c r="AD587">
        <v>60.61</v>
      </c>
      <c r="AE587">
        <v>0</v>
      </c>
      <c r="AF587">
        <v>0</v>
      </c>
      <c r="AG587">
        <v>0</v>
      </c>
      <c r="AH587">
        <v>9.92</v>
      </c>
      <c r="AI587">
        <v>1</v>
      </c>
      <c r="AJ587">
        <v>1</v>
      </c>
      <c r="AK587">
        <v>1</v>
      </c>
      <c r="AL587">
        <v>6.11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1069</v>
      </c>
      <c r="AT587">
        <v>325.60000000000002</v>
      </c>
      <c r="AU587" t="s">
        <v>1069</v>
      </c>
      <c r="AV587">
        <v>1</v>
      </c>
      <c r="AW587">
        <v>2</v>
      </c>
      <c r="AX587">
        <v>27907636</v>
      </c>
      <c r="AY587">
        <v>1</v>
      </c>
      <c r="AZ587">
        <v>0</v>
      </c>
      <c r="BA587">
        <v>574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 ca="1">Y587*Source!I269</f>
        <v>39.072000000000003</v>
      </c>
      <c r="CY587">
        <f>AD587</f>
        <v>60.61</v>
      </c>
      <c r="CZ587">
        <f>AH587</f>
        <v>9.92</v>
      </c>
      <c r="DA587">
        <f>AL587</f>
        <v>6.11</v>
      </c>
      <c r="DB587">
        <f t="shared" si="76"/>
        <v>3229.95</v>
      </c>
      <c r="DC587">
        <f t="shared" si="77"/>
        <v>0</v>
      </c>
    </row>
    <row r="588" spans="1:107">
      <c r="A588">
        <f ca="1">ROW(Source!A269)</f>
        <v>269</v>
      </c>
      <c r="B588">
        <v>27906248</v>
      </c>
      <c r="C588">
        <v>27907621</v>
      </c>
      <c r="D588">
        <v>25412928</v>
      </c>
      <c r="E588">
        <v>1</v>
      </c>
      <c r="F588">
        <v>1</v>
      </c>
      <c r="G588">
        <v>1</v>
      </c>
      <c r="H588">
        <v>1</v>
      </c>
      <c r="I588" t="s">
        <v>601</v>
      </c>
      <c r="J588" t="s">
        <v>1069</v>
      </c>
      <c r="K588" t="s">
        <v>602</v>
      </c>
      <c r="L588">
        <v>1191</v>
      </c>
      <c r="N588">
        <v>1013</v>
      </c>
      <c r="O588" t="s">
        <v>600</v>
      </c>
      <c r="P588" t="s">
        <v>600</v>
      </c>
      <c r="Q588">
        <v>1</v>
      </c>
      <c r="W588">
        <v>0</v>
      </c>
      <c r="X588">
        <v>-1417349443</v>
      </c>
      <c r="Y588">
        <v>111.14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6.11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1069</v>
      </c>
      <c r="AT588">
        <v>111.14</v>
      </c>
      <c r="AU588" t="s">
        <v>1069</v>
      </c>
      <c r="AV588">
        <v>2</v>
      </c>
      <c r="AW588">
        <v>2</v>
      </c>
      <c r="AX588">
        <v>27907637</v>
      </c>
      <c r="AY588">
        <v>1</v>
      </c>
      <c r="AZ588">
        <v>0</v>
      </c>
      <c r="BA588">
        <v>575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 ca="1">Y588*Source!I269</f>
        <v>13.3368</v>
      </c>
      <c r="CY588">
        <f>AD588</f>
        <v>0</v>
      </c>
      <c r="CZ588">
        <f>AH588</f>
        <v>0</v>
      </c>
      <c r="DA588">
        <f>AL588</f>
        <v>1</v>
      </c>
      <c r="DB588">
        <f t="shared" si="76"/>
        <v>0</v>
      </c>
      <c r="DC588">
        <f t="shared" si="77"/>
        <v>0</v>
      </c>
    </row>
    <row r="589" spans="1:107">
      <c r="A589">
        <f ca="1">ROW(Source!A269)</f>
        <v>269</v>
      </c>
      <c r="B589">
        <v>27906248</v>
      </c>
      <c r="C589">
        <v>27907621</v>
      </c>
      <c r="D589">
        <v>25230220</v>
      </c>
      <c r="E589">
        <v>1</v>
      </c>
      <c r="F589">
        <v>1</v>
      </c>
      <c r="G589">
        <v>1</v>
      </c>
      <c r="H589">
        <v>2</v>
      </c>
      <c r="I589" t="s">
        <v>612</v>
      </c>
      <c r="J589" t="s">
        <v>613</v>
      </c>
      <c r="K589" t="s">
        <v>614</v>
      </c>
      <c r="L589">
        <v>1368</v>
      </c>
      <c r="N589">
        <v>1011</v>
      </c>
      <c r="O589" t="s">
        <v>606</v>
      </c>
      <c r="P589" t="s">
        <v>606</v>
      </c>
      <c r="Q589">
        <v>1</v>
      </c>
      <c r="W589">
        <v>0</v>
      </c>
      <c r="X589">
        <v>-1718674368</v>
      </c>
      <c r="Y589">
        <v>1.81</v>
      </c>
      <c r="AA589">
        <v>0</v>
      </c>
      <c r="AB589">
        <v>684.26</v>
      </c>
      <c r="AC589">
        <v>13.5</v>
      </c>
      <c r="AD589">
        <v>0</v>
      </c>
      <c r="AE589">
        <v>0</v>
      </c>
      <c r="AF589">
        <v>111.99</v>
      </c>
      <c r="AG589">
        <v>13.5</v>
      </c>
      <c r="AH589">
        <v>0</v>
      </c>
      <c r="AI589">
        <v>1</v>
      </c>
      <c r="AJ589">
        <v>6.11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1069</v>
      </c>
      <c r="AT589">
        <v>1.81</v>
      </c>
      <c r="AU589" t="s">
        <v>1069</v>
      </c>
      <c r="AV589">
        <v>0</v>
      </c>
      <c r="AW589">
        <v>2</v>
      </c>
      <c r="AX589">
        <v>27907638</v>
      </c>
      <c r="AY589">
        <v>1</v>
      </c>
      <c r="AZ589">
        <v>0</v>
      </c>
      <c r="BA589">
        <v>576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 ca="1">Y589*Source!I269</f>
        <v>0.2172</v>
      </c>
      <c r="CY589">
        <f>AB589</f>
        <v>684.26</v>
      </c>
      <c r="CZ589">
        <f>AF589</f>
        <v>111.99</v>
      </c>
      <c r="DA589">
        <f>AJ589</f>
        <v>6.11</v>
      </c>
      <c r="DB589">
        <f t="shared" si="76"/>
        <v>202.7</v>
      </c>
      <c r="DC589">
        <f t="shared" si="77"/>
        <v>24.44</v>
      </c>
    </row>
    <row r="590" spans="1:107">
      <c r="A590">
        <f ca="1">ROW(Source!A269)</f>
        <v>269</v>
      </c>
      <c r="B590">
        <v>27906248</v>
      </c>
      <c r="C590">
        <v>27907621</v>
      </c>
      <c r="D590">
        <v>25230550</v>
      </c>
      <c r="E590">
        <v>1</v>
      </c>
      <c r="F590">
        <v>1</v>
      </c>
      <c r="G590">
        <v>1</v>
      </c>
      <c r="H590">
        <v>2</v>
      </c>
      <c r="I590" t="s">
        <v>950</v>
      </c>
      <c r="J590" t="s">
        <v>951</v>
      </c>
      <c r="K590" t="s">
        <v>952</v>
      </c>
      <c r="L590">
        <v>1368</v>
      </c>
      <c r="N590">
        <v>1011</v>
      </c>
      <c r="O590" t="s">
        <v>606</v>
      </c>
      <c r="P590" t="s">
        <v>606</v>
      </c>
      <c r="Q590">
        <v>1</v>
      </c>
      <c r="W590">
        <v>0</v>
      </c>
      <c r="X590">
        <v>1599745326</v>
      </c>
      <c r="Y590">
        <v>107.52</v>
      </c>
      <c r="AA590">
        <v>0</v>
      </c>
      <c r="AB590">
        <v>871.9</v>
      </c>
      <c r="AC590">
        <v>13.5</v>
      </c>
      <c r="AD590">
        <v>0</v>
      </c>
      <c r="AE590">
        <v>0</v>
      </c>
      <c r="AF590">
        <v>142.69999999999999</v>
      </c>
      <c r="AG590">
        <v>13.5</v>
      </c>
      <c r="AH590">
        <v>0</v>
      </c>
      <c r="AI590">
        <v>1</v>
      </c>
      <c r="AJ590">
        <v>6.11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1069</v>
      </c>
      <c r="AT590">
        <v>107.52</v>
      </c>
      <c r="AU590" t="s">
        <v>1069</v>
      </c>
      <c r="AV590">
        <v>0</v>
      </c>
      <c r="AW590">
        <v>2</v>
      </c>
      <c r="AX590">
        <v>27907639</v>
      </c>
      <c r="AY590">
        <v>1</v>
      </c>
      <c r="AZ590">
        <v>0</v>
      </c>
      <c r="BA590">
        <v>577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 ca="1">Y590*Source!I269</f>
        <v>12.902399999999998</v>
      </c>
      <c r="CY590">
        <f>AB590</f>
        <v>871.9</v>
      </c>
      <c r="CZ590">
        <f>AF590</f>
        <v>142.69999999999999</v>
      </c>
      <c r="DA590">
        <f>AJ590</f>
        <v>6.11</v>
      </c>
      <c r="DB590">
        <f t="shared" si="76"/>
        <v>15343.1</v>
      </c>
      <c r="DC590">
        <f t="shared" si="77"/>
        <v>1451.52</v>
      </c>
    </row>
    <row r="591" spans="1:107">
      <c r="A591">
        <f ca="1">ROW(Source!A269)</f>
        <v>269</v>
      </c>
      <c r="B591">
        <v>27906248</v>
      </c>
      <c r="C591">
        <v>27907621</v>
      </c>
      <c r="D591">
        <v>25231607</v>
      </c>
      <c r="E591">
        <v>1</v>
      </c>
      <c r="F591">
        <v>1</v>
      </c>
      <c r="G591">
        <v>1</v>
      </c>
      <c r="H591">
        <v>2</v>
      </c>
      <c r="I591" t="s">
        <v>603</v>
      </c>
      <c r="J591" t="s">
        <v>604</v>
      </c>
      <c r="K591" t="s">
        <v>605</v>
      </c>
      <c r="L591">
        <v>1368</v>
      </c>
      <c r="N591">
        <v>1011</v>
      </c>
      <c r="O591" t="s">
        <v>606</v>
      </c>
      <c r="P591" t="s">
        <v>606</v>
      </c>
      <c r="Q591">
        <v>1</v>
      </c>
      <c r="W591">
        <v>0</v>
      </c>
      <c r="X591">
        <v>1372534845</v>
      </c>
      <c r="Y591">
        <v>1.81</v>
      </c>
      <c r="AA591">
        <v>0</v>
      </c>
      <c r="AB591">
        <v>401.49</v>
      </c>
      <c r="AC591">
        <v>11.6</v>
      </c>
      <c r="AD591">
        <v>0</v>
      </c>
      <c r="AE591">
        <v>0</v>
      </c>
      <c r="AF591">
        <v>65.709999999999994</v>
      </c>
      <c r="AG591">
        <v>11.6</v>
      </c>
      <c r="AH591">
        <v>0</v>
      </c>
      <c r="AI591">
        <v>1</v>
      </c>
      <c r="AJ591">
        <v>6.11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1069</v>
      </c>
      <c r="AT591">
        <v>1.81</v>
      </c>
      <c r="AU591" t="s">
        <v>1069</v>
      </c>
      <c r="AV591">
        <v>0</v>
      </c>
      <c r="AW591">
        <v>2</v>
      </c>
      <c r="AX591">
        <v>27907640</v>
      </c>
      <c r="AY591">
        <v>1</v>
      </c>
      <c r="AZ591">
        <v>0</v>
      </c>
      <c r="BA591">
        <v>578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 ca="1">Y591*Source!I269</f>
        <v>0.2172</v>
      </c>
      <c r="CY591">
        <f>AB591</f>
        <v>401.49</v>
      </c>
      <c r="CZ591">
        <f>AF591</f>
        <v>65.709999999999994</v>
      </c>
      <c r="DA591">
        <f>AJ591</f>
        <v>6.11</v>
      </c>
      <c r="DB591">
        <f t="shared" si="76"/>
        <v>118.94</v>
      </c>
      <c r="DC591">
        <f t="shared" si="77"/>
        <v>21</v>
      </c>
    </row>
    <row r="592" spans="1:107">
      <c r="A592">
        <f ca="1">ROW(Source!A269)</f>
        <v>269</v>
      </c>
      <c r="B592">
        <v>27906248</v>
      </c>
      <c r="C592">
        <v>27907621</v>
      </c>
      <c r="D592">
        <v>25231911</v>
      </c>
      <c r="E592">
        <v>1</v>
      </c>
      <c r="F592">
        <v>1</v>
      </c>
      <c r="G592">
        <v>1</v>
      </c>
      <c r="H592">
        <v>2</v>
      </c>
      <c r="I592" t="s">
        <v>663</v>
      </c>
      <c r="J592" t="s">
        <v>664</v>
      </c>
      <c r="K592" t="s">
        <v>665</v>
      </c>
      <c r="L592">
        <v>1368</v>
      </c>
      <c r="N592">
        <v>1011</v>
      </c>
      <c r="O592" t="s">
        <v>606</v>
      </c>
      <c r="P592" t="s">
        <v>606</v>
      </c>
      <c r="Q592">
        <v>1</v>
      </c>
      <c r="W592">
        <v>0</v>
      </c>
      <c r="X592">
        <v>-353815937</v>
      </c>
      <c r="Y592">
        <v>8.51</v>
      </c>
      <c r="AA592">
        <v>0</v>
      </c>
      <c r="AB592">
        <v>49.49</v>
      </c>
      <c r="AC592">
        <v>0</v>
      </c>
      <c r="AD592">
        <v>0</v>
      </c>
      <c r="AE592">
        <v>0</v>
      </c>
      <c r="AF592">
        <v>8.1</v>
      </c>
      <c r="AG592">
        <v>0</v>
      </c>
      <c r="AH592">
        <v>0</v>
      </c>
      <c r="AI592">
        <v>1</v>
      </c>
      <c r="AJ592">
        <v>6.11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1069</v>
      </c>
      <c r="AT592">
        <v>8.51</v>
      </c>
      <c r="AU592" t="s">
        <v>1069</v>
      </c>
      <c r="AV592">
        <v>0</v>
      </c>
      <c r="AW592">
        <v>2</v>
      </c>
      <c r="AX592">
        <v>27907641</v>
      </c>
      <c r="AY592">
        <v>1</v>
      </c>
      <c r="AZ592">
        <v>0</v>
      </c>
      <c r="BA592">
        <v>579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 ca="1">Y592*Source!I269</f>
        <v>1.0211999999999999</v>
      </c>
      <c r="CY592">
        <f>AB592</f>
        <v>49.49</v>
      </c>
      <c r="CZ592">
        <f>AF592</f>
        <v>8.1</v>
      </c>
      <c r="DA592">
        <f>AJ592</f>
        <v>6.11</v>
      </c>
      <c r="DB592">
        <f t="shared" si="76"/>
        <v>68.930000000000007</v>
      </c>
      <c r="DC592">
        <f t="shared" si="77"/>
        <v>0</v>
      </c>
    </row>
    <row r="593" spans="1:107">
      <c r="A593">
        <f ca="1">ROW(Source!A269)</f>
        <v>269</v>
      </c>
      <c r="B593">
        <v>27906248</v>
      </c>
      <c r="C593">
        <v>27907621</v>
      </c>
      <c r="D593">
        <v>25150263</v>
      </c>
      <c r="E593">
        <v>1</v>
      </c>
      <c r="F593">
        <v>1</v>
      </c>
      <c r="G593">
        <v>1</v>
      </c>
      <c r="H593">
        <v>3</v>
      </c>
      <c r="I593" t="s">
        <v>88</v>
      </c>
      <c r="J593" t="s">
        <v>89</v>
      </c>
      <c r="K593" t="s">
        <v>90</v>
      </c>
      <c r="L593">
        <v>1346</v>
      </c>
      <c r="N593">
        <v>1009</v>
      </c>
      <c r="O593" t="s">
        <v>1216</v>
      </c>
      <c r="P593" t="s">
        <v>1216</v>
      </c>
      <c r="Q593">
        <v>1</v>
      </c>
      <c r="W593">
        <v>0</v>
      </c>
      <c r="X593">
        <v>-1088866022</v>
      </c>
      <c r="Y593">
        <v>0.5</v>
      </c>
      <c r="AA593">
        <v>185.74</v>
      </c>
      <c r="AB593">
        <v>0</v>
      </c>
      <c r="AC593">
        <v>0</v>
      </c>
      <c r="AD593">
        <v>0</v>
      </c>
      <c r="AE593">
        <v>30.4</v>
      </c>
      <c r="AF593">
        <v>0</v>
      </c>
      <c r="AG593">
        <v>0</v>
      </c>
      <c r="AH593">
        <v>0</v>
      </c>
      <c r="AI593">
        <v>6.11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1069</v>
      </c>
      <c r="AT593">
        <v>0.5</v>
      </c>
      <c r="AU593" t="s">
        <v>1069</v>
      </c>
      <c r="AV593">
        <v>0</v>
      </c>
      <c r="AW593">
        <v>2</v>
      </c>
      <c r="AX593">
        <v>27907642</v>
      </c>
      <c r="AY593">
        <v>1</v>
      </c>
      <c r="AZ593">
        <v>0</v>
      </c>
      <c r="BA593">
        <v>580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 ca="1">Y593*Source!I269</f>
        <v>0.06</v>
      </c>
      <c r="CY593">
        <f t="shared" ref="CY593:CY600" si="78">AA593</f>
        <v>185.74</v>
      </c>
      <c r="CZ593">
        <f t="shared" ref="CZ593:CZ600" si="79">AE593</f>
        <v>30.4</v>
      </c>
      <c r="DA593">
        <f t="shared" ref="DA593:DA600" si="80">AI593</f>
        <v>6.11</v>
      </c>
      <c r="DB593">
        <f t="shared" si="76"/>
        <v>15.2</v>
      </c>
      <c r="DC593">
        <f t="shared" si="77"/>
        <v>0</v>
      </c>
    </row>
    <row r="594" spans="1:107">
      <c r="A594">
        <f ca="1">ROW(Source!A269)</f>
        <v>269</v>
      </c>
      <c r="B594">
        <v>27906248</v>
      </c>
      <c r="C594">
        <v>27907621</v>
      </c>
      <c r="D594">
        <v>25151427</v>
      </c>
      <c r="E594">
        <v>1</v>
      </c>
      <c r="F594">
        <v>1</v>
      </c>
      <c r="G594">
        <v>1</v>
      </c>
      <c r="H594">
        <v>3</v>
      </c>
      <c r="I594" t="s">
        <v>122</v>
      </c>
      <c r="J594" t="s">
        <v>123</v>
      </c>
      <c r="K594" t="s">
        <v>124</v>
      </c>
      <c r="L594">
        <v>1346</v>
      </c>
      <c r="N594">
        <v>1009</v>
      </c>
      <c r="O594" t="s">
        <v>1216</v>
      </c>
      <c r="P594" t="s">
        <v>1216</v>
      </c>
      <c r="Q594">
        <v>1</v>
      </c>
      <c r="W594">
        <v>0</v>
      </c>
      <c r="X594">
        <v>586013393</v>
      </c>
      <c r="Y594">
        <v>5.2</v>
      </c>
      <c r="AA594">
        <v>64.58</v>
      </c>
      <c r="AB594">
        <v>0</v>
      </c>
      <c r="AC594">
        <v>0</v>
      </c>
      <c r="AD594">
        <v>0</v>
      </c>
      <c r="AE594">
        <v>10.57</v>
      </c>
      <c r="AF594">
        <v>0</v>
      </c>
      <c r="AG594">
        <v>0</v>
      </c>
      <c r="AH594">
        <v>0</v>
      </c>
      <c r="AI594">
        <v>6.11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1069</v>
      </c>
      <c r="AT594">
        <v>5.2</v>
      </c>
      <c r="AU594" t="s">
        <v>1069</v>
      </c>
      <c r="AV594">
        <v>0</v>
      </c>
      <c r="AW594">
        <v>2</v>
      </c>
      <c r="AX594">
        <v>27907643</v>
      </c>
      <c r="AY594">
        <v>1</v>
      </c>
      <c r="AZ594">
        <v>0</v>
      </c>
      <c r="BA594">
        <v>581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 ca="1">Y594*Source!I269</f>
        <v>0.624</v>
      </c>
      <c r="CY594">
        <f t="shared" si="78"/>
        <v>64.58</v>
      </c>
      <c r="CZ594">
        <f t="shared" si="79"/>
        <v>10.57</v>
      </c>
      <c r="DA594">
        <f t="shared" si="80"/>
        <v>6.11</v>
      </c>
      <c r="DB594">
        <f t="shared" si="76"/>
        <v>54.96</v>
      </c>
      <c r="DC594">
        <f t="shared" si="77"/>
        <v>0</v>
      </c>
    </row>
    <row r="595" spans="1:107">
      <c r="A595">
        <f ca="1">ROW(Source!A269)</f>
        <v>269</v>
      </c>
      <c r="B595">
        <v>27906248</v>
      </c>
      <c r="C595">
        <v>27907621</v>
      </c>
      <c r="D595">
        <v>25152616</v>
      </c>
      <c r="E595">
        <v>1</v>
      </c>
      <c r="F595">
        <v>1</v>
      </c>
      <c r="G595">
        <v>1</v>
      </c>
      <c r="H595">
        <v>3</v>
      </c>
      <c r="I595" t="s">
        <v>91</v>
      </c>
      <c r="J595" t="s">
        <v>92</v>
      </c>
      <c r="K595" t="s">
        <v>635</v>
      </c>
      <c r="L595">
        <v>1346</v>
      </c>
      <c r="N595">
        <v>1009</v>
      </c>
      <c r="O595" t="s">
        <v>1216</v>
      </c>
      <c r="P595" t="s">
        <v>1216</v>
      </c>
      <c r="Q595">
        <v>1</v>
      </c>
      <c r="W595">
        <v>0</v>
      </c>
      <c r="X595">
        <v>103900845</v>
      </c>
      <c r="Y595">
        <v>38</v>
      </c>
      <c r="AA595">
        <v>55.23</v>
      </c>
      <c r="AB595">
        <v>0</v>
      </c>
      <c r="AC595">
        <v>0</v>
      </c>
      <c r="AD595">
        <v>0</v>
      </c>
      <c r="AE595">
        <v>9.0399999999999991</v>
      </c>
      <c r="AF595">
        <v>0</v>
      </c>
      <c r="AG595">
        <v>0</v>
      </c>
      <c r="AH595">
        <v>0</v>
      </c>
      <c r="AI595">
        <v>6.11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1069</v>
      </c>
      <c r="AT595">
        <v>38</v>
      </c>
      <c r="AU595" t="s">
        <v>1069</v>
      </c>
      <c r="AV595">
        <v>0</v>
      </c>
      <c r="AW595">
        <v>2</v>
      </c>
      <c r="AX595">
        <v>27907644</v>
      </c>
      <c r="AY595">
        <v>1</v>
      </c>
      <c r="AZ595">
        <v>0</v>
      </c>
      <c r="BA595">
        <v>582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 ca="1">Y595*Source!I269</f>
        <v>4.5599999999999996</v>
      </c>
      <c r="CY595">
        <f t="shared" si="78"/>
        <v>55.23</v>
      </c>
      <c r="CZ595">
        <f t="shared" si="79"/>
        <v>9.0399999999999991</v>
      </c>
      <c r="DA595">
        <f t="shared" si="80"/>
        <v>6.11</v>
      </c>
      <c r="DB595">
        <f t="shared" si="76"/>
        <v>343.52</v>
      </c>
      <c r="DC595">
        <f t="shared" si="77"/>
        <v>0</v>
      </c>
    </row>
    <row r="596" spans="1:107">
      <c r="A596">
        <f ca="1">ROW(Source!A269)</f>
        <v>269</v>
      </c>
      <c r="B596">
        <v>27906248</v>
      </c>
      <c r="C596">
        <v>27907621</v>
      </c>
      <c r="D596">
        <v>25186615</v>
      </c>
      <c r="E596">
        <v>1</v>
      </c>
      <c r="F596">
        <v>1</v>
      </c>
      <c r="G596">
        <v>1</v>
      </c>
      <c r="H596">
        <v>3</v>
      </c>
      <c r="I596" t="s">
        <v>953</v>
      </c>
      <c r="J596" t="s">
        <v>954</v>
      </c>
      <c r="K596" t="s">
        <v>955</v>
      </c>
      <c r="L596">
        <v>1348</v>
      </c>
      <c r="N596">
        <v>1009</v>
      </c>
      <c r="O596" t="s">
        <v>1094</v>
      </c>
      <c r="P596" t="s">
        <v>1094</v>
      </c>
      <c r="Q596">
        <v>1000</v>
      </c>
      <c r="W596">
        <v>0</v>
      </c>
      <c r="X596">
        <v>-738198144</v>
      </c>
      <c r="Y596">
        <v>4.0000000000000001E-3</v>
      </c>
      <c r="AA596">
        <v>428922</v>
      </c>
      <c r="AB596">
        <v>0</v>
      </c>
      <c r="AC596">
        <v>0</v>
      </c>
      <c r="AD596">
        <v>0</v>
      </c>
      <c r="AE596">
        <v>70200</v>
      </c>
      <c r="AF596">
        <v>0</v>
      </c>
      <c r="AG596">
        <v>0</v>
      </c>
      <c r="AH596">
        <v>0</v>
      </c>
      <c r="AI596">
        <v>6.11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1069</v>
      </c>
      <c r="AT596">
        <v>4.0000000000000001E-3</v>
      </c>
      <c r="AU596" t="s">
        <v>1069</v>
      </c>
      <c r="AV596">
        <v>0</v>
      </c>
      <c r="AW596">
        <v>2</v>
      </c>
      <c r="AX596">
        <v>27907645</v>
      </c>
      <c r="AY596">
        <v>1</v>
      </c>
      <c r="AZ596">
        <v>0</v>
      </c>
      <c r="BA596">
        <v>583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 ca="1">Y596*Source!I269</f>
        <v>4.8000000000000001E-4</v>
      </c>
      <c r="CY596">
        <f t="shared" si="78"/>
        <v>428922</v>
      </c>
      <c r="CZ596">
        <f t="shared" si="79"/>
        <v>70200</v>
      </c>
      <c r="DA596">
        <f t="shared" si="80"/>
        <v>6.11</v>
      </c>
      <c r="DB596">
        <f t="shared" si="76"/>
        <v>280.8</v>
      </c>
      <c r="DC596">
        <f t="shared" si="77"/>
        <v>0</v>
      </c>
    </row>
    <row r="597" spans="1:107">
      <c r="A597">
        <f ca="1">ROW(Source!A269)</f>
        <v>269</v>
      </c>
      <c r="B597">
        <v>27906248</v>
      </c>
      <c r="C597">
        <v>27907621</v>
      </c>
      <c r="D597">
        <v>25202112</v>
      </c>
      <c r="E597">
        <v>1</v>
      </c>
      <c r="F597">
        <v>1</v>
      </c>
      <c r="G597">
        <v>1</v>
      </c>
      <c r="H597">
        <v>3</v>
      </c>
      <c r="I597" t="s">
        <v>883</v>
      </c>
      <c r="J597" t="s">
        <v>885</v>
      </c>
      <c r="K597" t="s">
        <v>884</v>
      </c>
      <c r="L597">
        <v>1354</v>
      </c>
      <c r="N597">
        <v>1010</v>
      </c>
      <c r="O597" t="s">
        <v>1519</v>
      </c>
      <c r="P597" t="s">
        <v>1519</v>
      </c>
      <c r="Q597">
        <v>1</v>
      </c>
      <c r="W597">
        <v>0</v>
      </c>
      <c r="X597">
        <v>-320638321</v>
      </c>
      <c r="Y597">
        <v>100</v>
      </c>
      <c r="AA597">
        <v>547.21</v>
      </c>
      <c r="AB597">
        <v>0</v>
      </c>
      <c r="AC597">
        <v>0</v>
      </c>
      <c r="AD597">
        <v>0</v>
      </c>
      <c r="AE597">
        <v>89.56</v>
      </c>
      <c r="AF597">
        <v>0</v>
      </c>
      <c r="AG597">
        <v>0</v>
      </c>
      <c r="AH597">
        <v>0</v>
      </c>
      <c r="AI597">
        <v>6.11</v>
      </c>
      <c r="AJ597">
        <v>1</v>
      </c>
      <c r="AK597">
        <v>1</v>
      </c>
      <c r="AL597">
        <v>1</v>
      </c>
      <c r="AN597">
        <v>0</v>
      </c>
      <c r="AO597">
        <v>0</v>
      </c>
      <c r="AP597">
        <v>0</v>
      </c>
      <c r="AQ597">
        <v>0</v>
      </c>
      <c r="AR597">
        <v>0</v>
      </c>
      <c r="AS597" t="s">
        <v>1069</v>
      </c>
      <c r="AT597">
        <v>100</v>
      </c>
      <c r="AU597" t="s">
        <v>1069</v>
      </c>
      <c r="AV597">
        <v>0</v>
      </c>
      <c r="AW597">
        <v>1</v>
      </c>
      <c r="AX597">
        <v>-1</v>
      </c>
      <c r="AY597">
        <v>0</v>
      </c>
      <c r="AZ597">
        <v>0</v>
      </c>
      <c r="BA597" t="s">
        <v>1069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 ca="1">Y597*Source!I269</f>
        <v>12</v>
      </c>
      <c r="CY597">
        <f t="shared" si="78"/>
        <v>547.21</v>
      </c>
      <c r="CZ597">
        <f t="shared" si="79"/>
        <v>89.56</v>
      </c>
      <c r="DA597">
        <f t="shared" si="80"/>
        <v>6.11</v>
      </c>
      <c r="DB597">
        <f t="shared" si="76"/>
        <v>8956</v>
      </c>
      <c r="DC597">
        <f t="shared" si="77"/>
        <v>0</v>
      </c>
    </row>
    <row r="598" spans="1:107">
      <c r="A598">
        <f ca="1">ROW(Source!A269)</f>
        <v>269</v>
      </c>
      <c r="B598">
        <v>27906248</v>
      </c>
      <c r="C598">
        <v>27907621</v>
      </c>
      <c r="D598">
        <v>25203106</v>
      </c>
      <c r="E598">
        <v>1</v>
      </c>
      <c r="F598">
        <v>1</v>
      </c>
      <c r="G598">
        <v>1</v>
      </c>
      <c r="H598">
        <v>3</v>
      </c>
      <c r="I598" t="s">
        <v>887</v>
      </c>
      <c r="J598" t="s">
        <v>889</v>
      </c>
      <c r="K598" t="s">
        <v>888</v>
      </c>
      <c r="L598">
        <v>1354</v>
      </c>
      <c r="N598">
        <v>1010</v>
      </c>
      <c r="O598" t="s">
        <v>1519</v>
      </c>
      <c r="P598" t="s">
        <v>1519</v>
      </c>
      <c r="Q598">
        <v>1</v>
      </c>
      <c r="W598">
        <v>0</v>
      </c>
      <c r="X598">
        <v>-1938928697</v>
      </c>
      <c r="Y598">
        <v>100</v>
      </c>
      <c r="AA598">
        <v>6299.35</v>
      </c>
      <c r="AB598">
        <v>0</v>
      </c>
      <c r="AC598">
        <v>0</v>
      </c>
      <c r="AD598">
        <v>0</v>
      </c>
      <c r="AE598">
        <v>1030.99</v>
      </c>
      <c r="AF598">
        <v>0</v>
      </c>
      <c r="AG598">
        <v>0</v>
      </c>
      <c r="AH598">
        <v>0</v>
      </c>
      <c r="AI598">
        <v>6.11</v>
      </c>
      <c r="AJ598">
        <v>1</v>
      </c>
      <c r="AK598">
        <v>1</v>
      </c>
      <c r="AL598">
        <v>1</v>
      </c>
      <c r="AN598">
        <v>0</v>
      </c>
      <c r="AO598">
        <v>0</v>
      </c>
      <c r="AP598">
        <v>0</v>
      </c>
      <c r="AQ598">
        <v>0</v>
      </c>
      <c r="AR598">
        <v>0</v>
      </c>
      <c r="AS598" t="s">
        <v>1069</v>
      </c>
      <c r="AT598">
        <v>100</v>
      </c>
      <c r="AU598" t="s">
        <v>1069</v>
      </c>
      <c r="AV598">
        <v>0</v>
      </c>
      <c r="AW598">
        <v>1</v>
      </c>
      <c r="AX598">
        <v>-1</v>
      </c>
      <c r="AY598">
        <v>0</v>
      </c>
      <c r="AZ598">
        <v>0</v>
      </c>
      <c r="BA598" t="s">
        <v>1069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 ca="1">Y598*Source!I269</f>
        <v>12</v>
      </c>
      <c r="CY598">
        <f t="shared" si="78"/>
        <v>6299.35</v>
      </c>
      <c r="CZ598">
        <f t="shared" si="79"/>
        <v>1030.99</v>
      </c>
      <c r="DA598">
        <f t="shared" si="80"/>
        <v>6.11</v>
      </c>
      <c r="DB598">
        <f t="shared" si="76"/>
        <v>103099</v>
      </c>
      <c r="DC598">
        <f t="shared" si="77"/>
        <v>0</v>
      </c>
    </row>
    <row r="599" spans="1:107">
      <c r="A599">
        <f ca="1">ROW(Source!A269)</f>
        <v>269</v>
      </c>
      <c r="B599">
        <v>27906248</v>
      </c>
      <c r="C599">
        <v>27907621</v>
      </c>
      <c r="D599">
        <v>25203887</v>
      </c>
      <c r="E599">
        <v>1</v>
      </c>
      <c r="F599">
        <v>1</v>
      </c>
      <c r="G599">
        <v>1</v>
      </c>
      <c r="H599">
        <v>3</v>
      </c>
      <c r="I599" t="s">
        <v>108</v>
      </c>
      <c r="J599" t="s">
        <v>109</v>
      </c>
      <c r="K599" t="s">
        <v>110</v>
      </c>
      <c r="L599">
        <v>1355</v>
      </c>
      <c r="N599">
        <v>1010</v>
      </c>
      <c r="O599" t="s">
        <v>185</v>
      </c>
      <c r="P599" t="s">
        <v>185</v>
      </c>
      <c r="Q599">
        <v>100</v>
      </c>
      <c r="W599">
        <v>0</v>
      </c>
      <c r="X599">
        <v>-552597123</v>
      </c>
      <c r="Y599">
        <v>1.02</v>
      </c>
      <c r="AA599">
        <v>3226.08</v>
      </c>
      <c r="AB599">
        <v>0</v>
      </c>
      <c r="AC599">
        <v>0</v>
      </c>
      <c r="AD599">
        <v>0</v>
      </c>
      <c r="AE599">
        <v>528</v>
      </c>
      <c r="AF599">
        <v>0</v>
      </c>
      <c r="AG599">
        <v>0</v>
      </c>
      <c r="AH599">
        <v>0</v>
      </c>
      <c r="AI599">
        <v>6.11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1069</v>
      </c>
      <c r="AT599">
        <v>1.02</v>
      </c>
      <c r="AU599" t="s">
        <v>1069</v>
      </c>
      <c r="AV599">
        <v>0</v>
      </c>
      <c r="AW599">
        <v>2</v>
      </c>
      <c r="AX599">
        <v>27907646</v>
      </c>
      <c r="AY599">
        <v>1</v>
      </c>
      <c r="AZ599">
        <v>0</v>
      </c>
      <c r="BA599">
        <v>584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 ca="1">Y599*Source!I269</f>
        <v>0.12239999999999999</v>
      </c>
      <c r="CY599">
        <f t="shared" si="78"/>
        <v>3226.08</v>
      </c>
      <c r="CZ599">
        <f t="shared" si="79"/>
        <v>528</v>
      </c>
      <c r="DA599">
        <f t="shared" si="80"/>
        <v>6.11</v>
      </c>
      <c r="DB599">
        <f t="shared" si="76"/>
        <v>538.55999999999995</v>
      </c>
      <c r="DC599">
        <f t="shared" si="77"/>
        <v>0</v>
      </c>
    </row>
    <row r="600" spans="1:107">
      <c r="A600">
        <f ca="1">ROW(Source!A269)</f>
        <v>269</v>
      </c>
      <c r="B600">
        <v>27906248</v>
      </c>
      <c r="C600">
        <v>27907621</v>
      </c>
      <c r="D600">
        <v>25147235</v>
      </c>
      <c r="E600">
        <v>17</v>
      </c>
      <c r="F600">
        <v>1</v>
      </c>
      <c r="G600">
        <v>1</v>
      </c>
      <c r="H600">
        <v>3</v>
      </c>
      <c r="I600" t="s">
        <v>96</v>
      </c>
      <c r="J600" t="s">
        <v>1069</v>
      </c>
      <c r="K600" t="s">
        <v>97</v>
      </c>
      <c r="L600">
        <v>1374</v>
      </c>
      <c r="N600">
        <v>1013</v>
      </c>
      <c r="O600" t="s">
        <v>98</v>
      </c>
      <c r="P600" t="s">
        <v>98</v>
      </c>
      <c r="Q600">
        <v>1</v>
      </c>
      <c r="W600">
        <v>0</v>
      </c>
      <c r="X600">
        <v>-1731369543</v>
      </c>
      <c r="Y600">
        <v>64.599999999999994</v>
      </c>
      <c r="AA600">
        <v>7.19</v>
      </c>
      <c r="AB600">
        <v>0</v>
      </c>
      <c r="AC600">
        <v>0</v>
      </c>
      <c r="AD600">
        <v>0</v>
      </c>
      <c r="AE600">
        <v>1</v>
      </c>
      <c r="AF600">
        <v>0</v>
      </c>
      <c r="AG600">
        <v>0</v>
      </c>
      <c r="AH600">
        <v>0</v>
      </c>
      <c r="AI600">
        <v>7.19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1069</v>
      </c>
      <c r="AT600">
        <v>64.599999999999994</v>
      </c>
      <c r="AU600" t="s">
        <v>1069</v>
      </c>
      <c r="AV600">
        <v>0</v>
      </c>
      <c r="AW600">
        <v>2</v>
      </c>
      <c r="AX600">
        <v>27907647</v>
      </c>
      <c r="AY600">
        <v>1</v>
      </c>
      <c r="AZ600">
        <v>0</v>
      </c>
      <c r="BA600">
        <v>585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 ca="1">Y600*Source!I269</f>
        <v>7.7519999999999989</v>
      </c>
      <c r="CY600">
        <f t="shared" si="78"/>
        <v>7.19</v>
      </c>
      <c r="CZ600">
        <f t="shared" si="79"/>
        <v>1</v>
      </c>
      <c r="DA600">
        <f t="shared" si="80"/>
        <v>7.19</v>
      </c>
      <c r="DB600">
        <f t="shared" si="76"/>
        <v>64.599999999999994</v>
      </c>
      <c r="DC600">
        <f t="shared" si="77"/>
        <v>0</v>
      </c>
    </row>
    <row r="601" spans="1:107">
      <c r="A601">
        <f ca="1">ROW(Source!A272)</f>
        <v>272</v>
      </c>
      <c r="B601">
        <v>27906248</v>
      </c>
      <c r="C601">
        <v>27911017</v>
      </c>
      <c r="D601">
        <v>25416103</v>
      </c>
      <c r="E601">
        <v>1</v>
      </c>
      <c r="F601">
        <v>1</v>
      </c>
      <c r="G601">
        <v>1</v>
      </c>
      <c r="H601">
        <v>1</v>
      </c>
      <c r="I601" t="s">
        <v>956</v>
      </c>
      <c r="J601" t="s">
        <v>1069</v>
      </c>
      <c r="K601" t="s">
        <v>957</v>
      </c>
      <c r="L601">
        <v>1191</v>
      </c>
      <c r="N601">
        <v>1013</v>
      </c>
      <c r="O601" t="s">
        <v>600</v>
      </c>
      <c r="P601" t="s">
        <v>600</v>
      </c>
      <c r="Q601">
        <v>1</v>
      </c>
      <c r="W601">
        <v>0</v>
      </c>
      <c r="X601">
        <v>158058434</v>
      </c>
      <c r="Y601">
        <v>0.16</v>
      </c>
      <c r="AA601">
        <v>0</v>
      </c>
      <c r="AB601">
        <v>0</v>
      </c>
      <c r="AC601">
        <v>0</v>
      </c>
      <c r="AD601">
        <v>46.92</v>
      </c>
      <c r="AE601">
        <v>0</v>
      </c>
      <c r="AF601">
        <v>0</v>
      </c>
      <c r="AG601">
        <v>0</v>
      </c>
      <c r="AH601">
        <v>7.68</v>
      </c>
      <c r="AI601">
        <v>1</v>
      </c>
      <c r="AJ601">
        <v>1</v>
      </c>
      <c r="AK601">
        <v>1</v>
      </c>
      <c r="AL601">
        <v>6.11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1069</v>
      </c>
      <c r="AT601">
        <v>0.16</v>
      </c>
      <c r="AU601" t="s">
        <v>1069</v>
      </c>
      <c r="AV601">
        <v>1</v>
      </c>
      <c r="AW601">
        <v>2</v>
      </c>
      <c r="AX601">
        <v>27911018</v>
      </c>
      <c r="AY601">
        <v>1</v>
      </c>
      <c r="AZ601">
        <v>0</v>
      </c>
      <c r="BA601">
        <v>586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 ca="1">Y601*Source!I272</f>
        <v>0.32</v>
      </c>
      <c r="CY601">
        <f>AD601</f>
        <v>46.92</v>
      </c>
      <c r="CZ601">
        <f>AH601</f>
        <v>7.68</v>
      </c>
      <c r="DA601">
        <f>AL601</f>
        <v>6.11</v>
      </c>
      <c r="DB601">
        <f t="shared" si="76"/>
        <v>1.23</v>
      </c>
      <c r="DC601">
        <f t="shared" si="77"/>
        <v>0</v>
      </c>
    </row>
    <row r="602" spans="1:107">
      <c r="A602">
        <f ca="1">ROW(Source!A272)</f>
        <v>272</v>
      </c>
      <c r="B602">
        <v>27906248</v>
      </c>
      <c r="C602">
        <v>27911017</v>
      </c>
      <c r="D602">
        <v>25155968</v>
      </c>
      <c r="E602">
        <v>1</v>
      </c>
      <c r="F602">
        <v>1</v>
      </c>
      <c r="G602">
        <v>1</v>
      </c>
      <c r="H602">
        <v>3</v>
      </c>
      <c r="I602" t="s">
        <v>1241</v>
      </c>
      <c r="J602" t="s">
        <v>1243</v>
      </c>
      <c r="K602" t="s">
        <v>1242</v>
      </c>
      <c r="L602">
        <v>1348</v>
      </c>
      <c r="N602">
        <v>1009</v>
      </c>
      <c r="O602" t="s">
        <v>1094</v>
      </c>
      <c r="P602" t="s">
        <v>1094</v>
      </c>
      <c r="Q602">
        <v>1000</v>
      </c>
      <c r="W602">
        <v>0</v>
      </c>
      <c r="X602">
        <v>-734105246</v>
      </c>
      <c r="Y602">
        <v>1E-3</v>
      </c>
      <c r="AA602">
        <v>6801.1</v>
      </c>
      <c r="AB602">
        <v>0</v>
      </c>
      <c r="AC602">
        <v>0</v>
      </c>
      <c r="AD602">
        <v>0</v>
      </c>
      <c r="AE602">
        <v>1113.1099999999999</v>
      </c>
      <c r="AF602">
        <v>0</v>
      </c>
      <c r="AG602">
        <v>0</v>
      </c>
      <c r="AH602">
        <v>0</v>
      </c>
      <c r="AI602">
        <v>6.11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1069</v>
      </c>
      <c r="AT602">
        <v>1E-3</v>
      </c>
      <c r="AU602" t="s">
        <v>1069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1069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 ca="1">Y602*Source!I272</f>
        <v>2E-3</v>
      </c>
      <c r="CY602">
        <f>AA602</f>
        <v>6801.1</v>
      </c>
      <c r="CZ602">
        <f>AE602</f>
        <v>1113.1099999999999</v>
      </c>
      <c r="DA602">
        <f>AI602</f>
        <v>6.11</v>
      </c>
      <c r="DB602">
        <f t="shared" si="76"/>
        <v>1.1100000000000001</v>
      </c>
      <c r="DC602">
        <f t="shared" si="77"/>
        <v>0</v>
      </c>
    </row>
    <row r="603" spans="1:107">
      <c r="A603">
        <f ca="1">ROW(Source!A274)</f>
        <v>274</v>
      </c>
      <c r="B603">
        <v>27906248</v>
      </c>
      <c r="C603">
        <v>27907650</v>
      </c>
      <c r="D603">
        <v>25461299</v>
      </c>
      <c r="E603">
        <v>1</v>
      </c>
      <c r="F603">
        <v>1</v>
      </c>
      <c r="G603">
        <v>1</v>
      </c>
      <c r="H603">
        <v>1</v>
      </c>
      <c r="I603" t="s">
        <v>958</v>
      </c>
      <c r="J603" t="s">
        <v>1069</v>
      </c>
      <c r="K603" t="s">
        <v>959</v>
      </c>
      <c r="L603">
        <v>1191</v>
      </c>
      <c r="N603">
        <v>1013</v>
      </c>
      <c r="O603" t="s">
        <v>600</v>
      </c>
      <c r="P603" t="s">
        <v>600</v>
      </c>
      <c r="Q603">
        <v>1</v>
      </c>
      <c r="W603">
        <v>0</v>
      </c>
      <c r="X603">
        <v>1446053411</v>
      </c>
      <c r="Y603">
        <v>10.1</v>
      </c>
      <c r="AA603">
        <v>0</v>
      </c>
      <c r="AB603">
        <v>0</v>
      </c>
      <c r="AC603">
        <v>0</v>
      </c>
      <c r="AD603">
        <v>67.760000000000005</v>
      </c>
      <c r="AE603">
        <v>0</v>
      </c>
      <c r="AF603">
        <v>0</v>
      </c>
      <c r="AG603">
        <v>0</v>
      </c>
      <c r="AH603">
        <v>11.09</v>
      </c>
      <c r="AI603">
        <v>1</v>
      </c>
      <c r="AJ603">
        <v>1</v>
      </c>
      <c r="AK603">
        <v>1</v>
      </c>
      <c r="AL603">
        <v>6.11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1069</v>
      </c>
      <c r="AT603">
        <v>10.1</v>
      </c>
      <c r="AU603" t="s">
        <v>1069</v>
      </c>
      <c r="AV603">
        <v>1</v>
      </c>
      <c r="AW603">
        <v>2</v>
      </c>
      <c r="AX603">
        <v>27907668</v>
      </c>
      <c r="AY603">
        <v>1</v>
      </c>
      <c r="AZ603">
        <v>0</v>
      </c>
      <c r="BA603">
        <v>588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 ca="1">Y603*Source!I274</f>
        <v>40.4</v>
      </c>
      <c r="CY603">
        <f>AD603</f>
        <v>67.760000000000005</v>
      </c>
      <c r="CZ603">
        <f>AH603</f>
        <v>11.09</v>
      </c>
      <c r="DA603">
        <f>AL603</f>
        <v>6.11</v>
      </c>
      <c r="DB603">
        <f t="shared" si="76"/>
        <v>112.01</v>
      </c>
      <c r="DC603">
        <f t="shared" si="77"/>
        <v>0</v>
      </c>
    </row>
    <row r="604" spans="1:107">
      <c r="A604">
        <f ca="1">ROW(Source!A274)</f>
        <v>274</v>
      </c>
      <c r="B604">
        <v>27906248</v>
      </c>
      <c r="C604">
        <v>27907650</v>
      </c>
      <c r="D604">
        <v>25412928</v>
      </c>
      <c r="E604">
        <v>1</v>
      </c>
      <c r="F604">
        <v>1</v>
      </c>
      <c r="G604">
        <v>1</v>
      </c>
      <c r="H604">
        <v>1</v>
      </c>
      <c r="I604" t="s">
        <v>601</v>
      </c>
      <c r="J604" t="s">
        <v>1069</v>
      </c>
      <c r="K604" t="s">
        <v>602</v>
      </c>
      <c r="L604">
        <v>1191</v>
      </c>
      <c r="N604">
        <v>1013</v>
      </c>
      <c r="O604" t="s">
        <v>600</v>
      </c>
      <c r="P604" t="s">
        <v>600</v>
      </c>
      <c r="Q604">
        <v>1</v>
      </c>
      <c r="W604">
        <v>0</v>
      </c>
      <c r="X604">
        <v>-1417349443</v>
      </c>
      <c r="Y604">
        <v>0.44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6.11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1069</v>
      </c>
      <c r="AT604">
        <v>0.44</v>
      </c>
      <c r="AU604" t="s">
        <v>1069</v>
      </c>
      <c r="AV604">
        <v>2</v>
      </c>
      <c r="AW604">
        <v>2</v>
      </c>
      <c r="AX604">
        <v>27907669</v>
      </c>
      <c r="AY604">
        <v>1</v>
      </c>
      <c r="AZ604">
        <v>0</v>
      </c>
      <c r="BA604">
        <v>589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 ca="1">Y604*Source!I274</f>
        <v>1.76</v>
      </c>
      <c r="CY604">
        <f>AD604</f>
        <v>0</v>
      </c>
      <c r="CZ604">
        <f>AH604</f>
        <v>0</v>
      </c>
      <c r="DA604">
        <f>AL604</f>
        <v>1</v>
      </c>
      <c r="DB604">
        <f t="shared" si="76"/>
        <v>0</v>
      </c>
      <c r="DC604">
        <f t="shared" si="77"/>
        <v>0</v>
      </c>
    </row>
    <row r="605" spans="1:107">
      <c r="A605">
        <f ca="1">ROW(Source!A274)</f>
        <v>274</v>
      </c>
      <c r="B605">
        <v>27906248</v>
      </c>
      <c r="C605">
        <v>27907650</v>
      </c>
      <c r="D605">
        <v>25230445</v>
      </c>
      <c r="E605">
        <v>1</v>
      </c>
      <c r="F605">
        <v>1</v>
      </c>
      <c r="G605">
        <v>1</v>
      </c>
      <c r="H605">
        <v>2</v>
      </c>
      <c r="I605" t="s">
        <v>733</v>
      </c>
      <c r="J605" t="s">
        <v>734</v>
      </c>
      <c r="K605" t="s">
        <v>735</v>
      </c>
      <c r="L605">
        <v>1368</v>
      </c>
      <c r="N605">
        <v>1011</v>
      </c>
      <c r="O605" t="s">
        <v>606</v>
      </c>
      <c r="P605" t="s">
        <v>606</v>
      </c>
      <c r="Q605">
        <v>1</v>
      </c>
      <c r="W605">
        <v>0</v>
      </c>
      <c r="X605">
        <v>1225731627</v>
      </c>
      <c r="Y605">
        <v>0.44</v>
      </c>
      <c r="AA605">
        <v>0</v>
      </c>
      <c r="AB605">
        <v>549.84</v>
      </c>
      <c r="AC605">
        <v>10.06</v>
      </c>
      <c r="AD605">
        <v>0</v>
      </c>
      <c r="AE605">
        <v>0</v>
      </c>
      <c r="AF605">
        <v>89.99</v>
      </c>
      <c r="AG605">
        <v>10.06</v>
      </c>
      <c r="AH605">
        <v>0</v>
      </c>
      <c r="AI605">
        <v>1</v>
      </c>
      <c r="AJ605">
        <v>6.11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1069</v>
      </c>
      <c r="AT605">
        <v>0.44</v>
      </c>
      <c r="AU605" t="s">
        <v>1069</v>
      </c>
      <c r="AV605">
        <v>0</v>
      </c>
      <c r="AW605">
        <v>2</v>
      </c>
      <c r="AX605">
        <v>27907670</v>
      </c>
      <c r="AY605">
        <v>1</v>
      </c>
      <c r="AZ605">
        <v>0</v>
      </c>
      <c r="BA605">
        <v>590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 ca="1">Y605*Source!I274</f>
        <v>1.76</v>
      </c>
      <c r="CY605">
        <f>AB605</f>
        <v>549.84</v>
      </c>
      <c r="CZ605">
        <f>AF605</f>
        <v>89.99</v>
      </c>
      <c r="DA605">
        <f>AJ605</f>
        <v>6.11</v>
      </c>
      <c r="DB605">
        <f t="shared" si="76"/>
        <v>39.6</v>
      </c>
      <c r="DC605">
        <f t="shared" si="77"/>
        <v>4.43</v>
      </c>
    </row>
    <row r="606" spans="1:107">
      <c r="A606">
        <f ca="1">ROW(Source!A274)</f>
        <v>274</v>
      </c>
      <c r="B606">
        <v>27906248</v>
      </c>
      <c r="C606">
        <v>27907650</v>
      </c>
      <c r="D606">
        <v>25148593</v>
      </c>
      <c r="E606">
        <v>1</v>
      </c>
      <c r="F606">
        <v>1</v>
      </c>
      <c r="G606">
        <v>1</v>
      </c>
      <c r="H606">
        <v>3</v>
      </c>
      <c r="I606" t="s">
        <v>960</v>
      </c>
      <c r="J606" t="s">
        <v>961</v>
      </c>
      <c r="K606" t="s">
        <v>962</v>
      </c>
      <c r="L606">
        <v>1346</v>
      </c>
      <c r="N606">
        <v>1009</v>
      </c>
      <c r="O606" t="s">
        <v>1216</v>
      </c>
      <c r="P606" t="s">
        <v>1216</v>
      </c>
      <c r="Q606">
        <v>1</v>
      </c>
      <c r="W606">
        <v>0</v>
      </c>
      <c r="X606">
        <v>1559187994</v>
      </c>
      <c r="Y606">
        <v>0.01</v>
      </c>
      <c r="AA606">
        <v>169.49</v>
      </c>
      <c r="AB606">
        <v>0</v>
      </c>
      <c r="AC606">
        <v>0</v>
      </c>
      <c r="AD606">
        <v>0</v>
      </c>
      <c r="AE606">
        <v>27.74</v>
      </c>
      <c r="AF606">
        <v>0</v>
      </c>
      <c r="AG606">
        <v>0</v>
      </c>
      <c r="AH606">
        <v>0</v>
      </c>
      <c r="AI606">
        <v>6.11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1069</v>
      </c>
      <c r="AT606">
        <v>0.01</v>
      </c>
      <c r="AU606" t="s">
        <v>1069</v>
      </c>
      <c r="AV606">
        <v>0</v>
      </c>
      <c r="AW606">
        <v>2</v>
      </c>
      <c r="AX606">
        <v>27907671</v>
      </c>
      <c r="AY606">
        <v>1</v>
      </c>
      <c r="AZ606">
        <v>0</v>
      </c>
      <c r="BA606">
        <v>591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 ca="1">Y606*Source!I274</f>
        <v>0.04</v>
      </c>
      <c r="CY606">
        <f t="shared" ref="CY606:CY619" si="81">AA606</f>
        <v>169.49</v>
      </c>
      <c r="CZ606">
        <f t="shared" ref="CZ606:CZ619" si="82">AE606</f>
        <v>27.74</v>
      </c>
      <c r="DA606">
        <f t="shared" ref="DA606:DA619" si="83">AI606</f>
        <v>6.11</v>
      </c>
      <c r="DB606">
        <f t="shared" si="76"/>
        <v>0.28000000000000003</v>
      </c>
      <c r="DC606">
        <f t="shared" si="77"/>
        <v>0</v>
      </c>
    </row>
    <row r="607" spans="1:107">
      <c r="A607">
        <f ca="1">ROW(Source!A274)</f>
        <v>274</v>
      </c>
      <c r="B607">
        <v>27906248</v>
      </c>
      <c r="C607">
        <v>27907650</v>
      </c>
      <c r="D607">
        <v>25150264</v>
      </c>
      <c r="E607">
        <v>1</v>
      </c>
      <c r="F607">
        <v>1</v>
      </c>
      <c r="G607">
        <v>1</v>
      </c>
      <c r="H607">
        <v>3</v>
      </c>
      <c r="I607" t="s">
        <v>963</v>
      </c>
      <c r="J607" t="s">
        <v>964</v>
      </c>
      <c r="K607" t="s">
        <v>965</v>
      </c>
      <c r="L607">
        <v>1346</v>
      </c>
      <c r="N607">
        <v>1009</v>
      </c>
      <c r="O607" t="s">
        <v>1216</v>
      </c>
      <c r="P607" t="s">
        <v>1216</v>
      </c>
      <c r="Q607">
        <v>1</v>
      </c>
      <c r="W607">
        <v>0</v>
      </c>
      <c r="X607">
        <v>-2124370092</v>
      </c>
      <c r="Y607">
        <v>0.02</v>
      </c>
      <c r="AA607">
        <v>557.78</v>
      </c>
      <c r="AB607">
        <v>0</v>
      </c>
      <c r="AC607">
        <v>0</v>
      </c>
      <c r="AD607">
        <v>0</v>
      </c>
      <c r="AE607">
        <v>91.29</v>
      </c>
      <c r="AF607">
        <v>0</v>
      </c>
      <c r="AG607">
        <v>0</v>
      </c>
      <c r="AH607">
        <v>0</v>
      </c>
      <c r="AI607">
        <v>6.11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1069</v>
      </c>
      <c r="AT607">
        <v>0.02</v>
      </c>
      <c r="AU607" t="s">
        <v>1069</v>
      </c>
      <c r="AV607">
        <v>0</v>
      </c>
      <c r="AW607">
        <v>2</v>
      </c>
      <c r="AX607">
        <v>27907672</v>
      </c>
      <c r="AY607">
        <v>1</v>
      </c>
      <c r="AZ607">
        <v>0</v>
      </c>
      <c r="BA607">
        <v>592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 ca="1">Y607*Source!I274</f>
        <v>0.08</v>
      </c>
      <c r="CY607">
        <f t="shared" si="81"/>
        <v>557.78</v>
      </c>
      <c r="CZ607">
        <f t="shared" si="82"/>
        <v>91.29</v>
      </c>
      <c r="DA607">
        <f t="shared" si="83"/>
        <v>6.11</v>
      </c>
      <c r="DB607">
        <f t="shared" si="76"/>
        <v>1.83</v>
      </c>
      <c r="DC607">
        <f t="shared" si="77"/>
        <v>0</v>
      </c>
    </row>
    <row r="608" spans="1:107">
      <c r="A608">
        <f ca="1">ROW(Source!A274)</f>
        <v>274</v>
      </c>
      <c r="B608">
        <v>27906248</v>
      </c>
      <c r="C608">
        <v>27907650</v>
      </c>
      <c r="D608">
        <v>25152616</v>
      </c>
      <c r="E608">
        <v>1</v>
      </c>
      <c r="F608">
        <v>1</v>
      </c>
      <c r="G608">
        <v>1</v>
      </c>
      <c r="H608">
        <v>3</v>
      </c>
      <c r="I608" t="s">
        <v>91</v>
      </c>
      <c r="J608" t="s">
        <v>92</v>
      </c>
      <c r="K608" t="s">
        <v>635</v>
      </c>
      <c r="L608">
        <v>1346</v>
      </c>
      <c r="N608">
        <v>1009</v>
      </c>
      <c r="O608" t="s">
        <v>1216</v>
      </c>
      <c r="P608" t="s">
        <v>1216</v>
      </c>
      <c r="Q608">
        <v>1</v>
      </c>
      <c r="W608">
        <v>0</v>
      </c>
      <c r="X608">
        <v>103900845</v>
      </c>
      <c r="Y608">
        <v>0.3</v>
      </c>
      <c r="AA608">
        <v>55.23</v>
      </c>
      <c r="AB608">
        <v>0</v>
      </c>
      <c r="AC608">
        <v>0</v>
      </c>
      <c r="AD608">
        <v>0</v>
      </c>
      <c r="AE608">
        <v>9.0399999999999991</v>
      </c>
      <c r="AF608">
        <v>0</v>
      </c>
      <c r="AG608">
        <v>0</v>
      </c>
      <c r="AH608">
        <v>0</v>
      </c>
      <c r="AI608">
        <v>6.11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1069</v>
      </c>
      <c r="AT608">
        <v>0.3</v>
      </c>
      <c r="AU608" t="s">
        <v>1069</v>
      </c>
      <c r="AV608">
        <v>0</v>
      </c>
      <c r="AW608">
        <v>2</v>
      </c>
      <c r="AX608">
        <v>27907673</v>
      </c>
      <c r="AY608">
        <v>1</v>
      </c>
      <c r="AZ608">
        <v>0</v>
      </c>
      <c r="BA608">
        <v>593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 ca="1">Y608*Source!I274</f>
        <v>1.2</v>
      </c>
      <c r="CY608">
        <f t="shared" si="81"/>
        <v>55.23</v>
      </c>
      <c r="CZ608">
        <f t="shared" si="82"/>
        <v>9.0399999999999991</v>
      </c>
      <c r="DA608">
        <f t="shared" si="83"/>
        <v>6.11</v>
      </c>
      <c r="DB608">
        <f t="shared" si="76"/>
        <v>2.71</v>
      </c>
      <c r="DC608">
        <f t="shared" si="77"/>
        <v>0</v>
      </c>
    </row>
    <row r="609" spans="1:107">
      <c r="A609">
        <f ca="1">ROW(Source!A274)</f>
        <v>274</v>
      </c>
      <c r="B609">
        <v>27906248</v>
      </c>
      <c r="C609">
        <v>27907650</v>
      </c>
      <c r="D609">
        <v>25152746</v>
      </c>
      <c r="E609">
        <v>1</v>
      </c>
      <c r="F609">
        <v>1</v>
      </c>
      <c r="G609">
        <v>1</v>
      </c>
      <c r="H609">
        <v>3</v>
      </c>
      <c r="I609" t="s">
        <v>966</v>
      </c>
      <c r="J609" t="s">
        <v>967</v>
      </c>
      <c r="K609" t="s">
        <v>968</v>
      </c>
      <c r="L609">
        <v>1355</v>
      </c>
      <c r="N609">
        <v>1010</v>
      </c>
      <c r="O609" t="s">
        <v>185</v>
      </c>
      <c r="P609" t="s">
        <v>185</v>
      </c>
      <c r="Q609">
        <v>100</v>
      </c>
      <c r="W609">
        <v>0</v>
      </c>
      <c r="X609">
        <v>-66531260</v>
      </c>
      <c r="Y609">
        <v>0.1</v>
      </c>
      <c r="AA609">
        <v>507.13</v>
      </c>
      <c r="AB609">
        <v>0</v>
      </c>
      <c r="AC609">
        <v>0</v>
      </c>
      <c r="AD609">
        <v>0</v>
      </c>
      <c r="AE609">
        <v>83</v>
      </c>
      <c r="AF609">
        <v>0</v>
      </c>
      <c r="AG609">
        <v>0</v>
      </c>
      <c r="AH609">
        <v>0</v>
      </c>
      <c r="AI609">
        <v>6.11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1069</v>
      </c>
      <c r="AT609">
        <v>0.1</v>
      </c>
      <c r="AU609" t="s">
        <v>1069</v>
      </c>
      <c r="AV609">
        <v>0</v>
      </c>
      <c r="AW609">
        <v>2</v>
      </c>
      <c r="AX609">
        <v>27907674</v>
      </c>
      <c r="AY609">
        <v>1</v>
      </c>
      <c r="AZ609">
        <v>0</v>
      </c>
      <c r="BA609">
        <v>594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 ca="1">Y609*Source!I274</f>
        <v>0.4</v>
      </c>
      <c r="CY609">
        <f t="shared" si="81"/>
        <v>507.13</v>
      </c>
      <c r="CZ609">
        <f t="shared" si="82"/>
        <v>83</v>
      </c>
      <c r="DA609">
        <f t="shared" si="83"/>
        <v>6.11</v>
      </c>
      <c r="DB609">
        <f t="shared" si="76"/>
        <v>8.3000000000000007</v>
      </c>
      <c r="DC609">
        <f t="shared" si="77"/>
        <v>0</v>
      </c>
    </row>
    <row r="610" spans="1:107">
      <c r="A610">
        <f ca="1">ROW(Source!A274)</f>
        <v>274</v>
      </c>
      <c r="B610">
        <v>27906248</v>
      </c>
      <c r="C610">
        <v>27907650</v>
      </c>
      <c r="D610">
        <v>25154653</v>
      </c>
      <c r="E610">
        <v>1</v>
      </c>
      <c r="F610">
        <v>1</v>
      </c>
      <c r="G610">
        <v>1</v>
      </c>
      <c r="H610">
        <v>3</v>
      </c>
      <c r="I610" t="s">
        <v>12</v>
      </c>
      <c r="J610" t="s">
        <v>13</v>
      </c>
      <c r="K610" t="s">
        <v>14</v>
      </c>
      <c r="L610">
        <v>1348</v>
      </c>
      <c r="N610">
        <v>1009</v>
      </c>
      <c r="O610" t="s">
        <v>1094</v>
      </c>
      <c r="P610" t="s">
        <v>1094</v>
      </c>
      <c r="Q610">
        <v>1000</v>
      </c>
      <c r="W610">
        <v>0</v>
      </c>
      <c r="X610">
        <v>-1421715385</v>
      </c>
      <c r="Y610">
        <v>2.9999999999999997E-4</v>
      </c>
      <c r="AA610">
        <v>4460.18</v>
      </c>
      <c r="AB610">
        <v>0</v>
      </c>
      <c r="AC610">
        <v>0</v>
      </c>
      <c r="AD610">
        <v>0</v>
      </c>
      <c r="AE610">
        <v>729.98</v>
      </c>
      <c r="AF610">
        <v>0</v>
      </c>
      <c r="AG610">
        <v>0</v>
      </c>
      <c r="AH610">
        <v>0</v>
      </c>
      <c r="AI610">
        <v>6.11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1069</v>
      </c>
      <c r="AT610">
        <v>2.9999999999999997E-4</v>
      </c>
      <c r="AU610" t="s">
        <v>1069</v>
      </c>
      <c r="AV610">
        <v>0</v>
      </c>
      <c r="AW610">
        <v>2</v>
      </c>
      <c r="AX610">
        <v>27907675</v>
      </c>
      <c r="AY610">
        <v>1</v>
      </c>
      <c r="AZ610">
        <v>0</v>
      </c>
      <c r="BA610">
        <v>595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 ca="1">Y610*Source!I274</f>
        <v>1.1999999999999999E-3</v>
      </c>
      <c r="CY610">
        <f t="shared" si="81"/>
        <v>4460.18</v>
      </c>
      <c r="CZ610">
        <f t="shared" si="82"/>
        <v>729.98</v>
      </c>
      <c r="DA610">
        <f t="shared" si="83"/>
        <v>6.11</v>
      </c>
      <c r="DB610">
        <f t="shared" ref="DB610:DB641" si="84">ROUND(ROUND(AT610*CZ610,2),2)</f>
        <v>0.22</v>
      </c>
      <c r="DC610">
        <f t="shared" ref="DC610:DC641" si="85">ROUND(ROUND(AT610*AG610,2),2)</f>
        <v>0</v>
      </c>
    </row>
    <row r="611" spans="1:107">
      <c r="A611">
        <f ca="1">ROW(Source!A274)</f>
        <v>274</v>
      </c>
      <c r="B611">
        <v>27906248</v>
      </c>
      <c r="C611">
        <v>27907650</v>
      </c>
      <c r="D611">
        <v>25177369</v>
      </c>
      <c r="E611">
        <v>1</v>
      </c>
      <c r="F611">
        <v>1</v>
      </c>
      <c r="G611">
        <v>1</v>
      </c>
      <c r="H611">
        <v>3</v>
      </c>
      <c r="I611" t="s">
        <v>969</v>
      </c>
      <c r="J611" t="s">
        <v>970</v>
      </c>
      <c r="K611" t="s">
        <v>971</v>
      </c>
      <c r="L611">
        <v>1348</v>
      </c>
      <c r="N611">
        <v>1009</v>
      </c>
      <c r="O611" t="s">
        <v>1094</v>
      </c>
      <c r="P611" t="s">
        <v>1094</v>
      </c>
      <c r="Q611">
        <v>1000</v>
      </c>
      <c r="W611">
        <v>0</v>
      </c>
      <c r="X611">
        <v>-62883330</v>
      </c>
      <c r="Y611">
        <v>1E-4</v>
      </c>
      <c r="AA611">
        <v>229228.87</v>
      </c>
      <c r="AB611">
        <v>0</v>
      </c>
      <c r="AC611">
        <v>0</v>
      </c>
      <c r="AD611">
        <v>0</v>
      </c>
      <c r="AE611">
        <v>37517</v>
      </c>
      <c r="AF611">
        <v>0</v>
      </c>
      <c r="AG611">
        <v>0</v>
      </c>
      <c r="AH611">
        <v>0</v>
      </c>
      <c r="AI611">
        <v>6.11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1069</v>
      </c>
      <c r="AT611">
        <v>1E-4</v>
      </c>
      <c r="AU611" t="s">
        <v>1069</v>
      </c>
      <c r="AV611">
        <v>0</v>
      </c>
      <c r="AW611">
        <v>2</v>
      </c>
      <c r="AX611">
        <v>27907676</v>
      </c>
      <c r="AY611">
        <v>1</v>
      </c>
      <c r="AZ611">
        <v>0</v>
      </c>
      <c r="BA611">
        <v>596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 ca="1">Y611*Source!I274</f>
        <v>4.0000000000000002E-4</v>
      </c>
      <c r="CY611">
        <f t="shared" si="81"/>
        <v>229228.87</v>
      </c>
      <c r="CZ611">
        <f t="shared" si="82"/>
        <v>37517</v>
      </c>
      <c r="DA611">
        <f t="shared" si="83"/>
        <v>6.11</v>
      </c>
      <c r="DB611">
        <f t="shared" si="84"/>
        <v>3.75</v>
      </c>
      <c r="DC611">
        <f t="shared" si="85"/>
        <v>0</v>
      </c>
    </row>
    <row r="612" spans="1:107">
      <c r="A612">
        <f ca="1">ROW(Source!A274)</f>
        <v>274</v>
      </c>
      <c r="B612">
        <v>27906248</v>
      </c>
      <c r="C612">
        <v>27907650</v>
      </c>
      <c r="D612">
        <v>25177689</v>
      </c>
      <c r="E612">
        <v>1</v>
      </c>
      <c r="F612">
        <v>1</v>
      </c>
      <c r="G612">
        <v>1</v>
      </c>
      <c r="H612">
        <v>3</v>
      </c>
      <c r="I612" t="s">
        <v>972</v>
      </c>
      <c r="J612" t="s">
        <v>973</v>
      </c>
      <c r="K612" t="s">
        <v>974</v>
      </c>
      <c r="L612">
        <v>1346</v>
      </c>
      <c r="N612">
        <v>1009</v>
      </c>
      <c r="O612" t="s">
        <v>1216</v>
      </c>
      <c r="P612" t="s">
        <v>1216</v>
      </c>
      <c r="Q612">
        <v>1</v>
      </c>
      <c r="W612">
        <v>0</v>
      </c>
      <c r="X612">
        <v>-1726842289</v>
      </c>
      <c r="Y612">
        <v>0.06</v>
      </c>
      <c r="AA612">
        <v>401.73</v>
      </c>
      <c r="AB612">
        <v>0</v>
      </c>
      <c r="AC612">
        <v>0</v>
      </c>
      <c r="AD612">
        <v>0</v>
      </c>
      <c r="AE612">
        <v>65.75</v>
      </c>
      <c r="AF612">
        <v>0</v>
      </c>
      <c r="AG612">
        <v>0</v>
      </c>
      <c r="AH612">
        <v>0</v>
      </c>
      <c r="AI612">
        <v>6.11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1069</v>
      </c>
      <c r="AT612">
        <v>0.06</v>
      </c>
      <c r="AU612" t="s">
        <v>1069</v>
      </c>
      <c r="AV612">
        <v>0</v>
      </c>
      <c r="AW612">
        <v>2</v>
      </c>
      <c r="AX612">
        <v>27907677</v>
      </c>
      <c r="AY612">
        <v>1</v>
      </c>
      <c r="AZ612">
        <v>0</v>
      </c>
      <c r="BA612">
        <v>597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 ca="1">Y612*Source!I274</f>
        <v>0.24</v>
      </c>
      <c r="CY612">
        <f t="shared" si="81"/>
        <v>401.73</v>
      </c>
      <c r="CZ612">
        <f t="shared" si="82"/>
        <v>65.75</v>
      </c>
      <c r="DA612">
        <f t="shared" si="83"/>
        <v>6.11</v>
      </c>
      <c r="DB612">
        <f t="shared" si="84"/>
        <v>3.95</v>
      </c>
      <c r="DC612">
        <f t="shared" si="85"/>
        <v>0</v>
      </c>
    </row>
    <row r="613" spans="1:107">
      <c r="A613">
        <f ca="1">ROW(Source!A274)</f>
        <v>274</v>
      </c>
      <c r="B613">
        <v>27906248</v>
      </c>
      <c r="C613">
        <v>27907650</v>
      </c>
      <c r="D613">
        <v>25185935</v>
      </c>
      <c r="E613">
        <v>1</v>
      </c>
      <c r="F613">
        <v>1</v>
      </c>
      <c r="G613">
        <v>1</v>
      </c>
      <c r="H613">
        <v>3</v>
      </c>
      <c r="I613" t="s">
        <v>975</v>
      </c>
      <c r="J613" t="s">
        <v>976</v>
      </c>
      <c r="K613" t="s">
        <v>977</v>
      </c>
      <c r="L613">
        <v>1348</v>
      </c>
      <c r="N613">
        <v>1009</v>
      </c>
      <c r="O613" t="s">
        <v>1094</v>
      </c>
      <c r="P613" t="s">
        <v>1094</v>
      </c>
      <c r="Q613">
        <v>1000</v>
      </c>
      <c r="W613">
        <v>0</v>
      </c>
      <c r="X613">
        <v>108915477</v>
      </c>
      <c r="Y613">
        <v>2.0000000000000002E-5</v>
      </c>
      <c r="AA613">
        <v>94588.91</v>
      </c>
      <c r="AB613">
        <v>0</v>
      </c>
      <c r="AC613">
        <v>0</v>
      </c>
      <c r="AD613">
        <v>0</v>
      </c>
      <c r="AE613">
        <v>15481</v>
      </c>
      <c r="AF613">
        <v>0</v>
      </c>
      <c r="AG613">
        <v>0</v>
      </c>
      <c r="AH613">
        <v>0</v>
      </c>
      <c r="AI613">
        <v>6.11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1069</v>
      </c>
      <c r="AT613">
        <v>2.0000000000000002E-5</v>
      </c>
      <c r="AU613" t="s">
        <v>1069</v>
      </c>
      <c r="AV613">
        <v>0</v>
      </c>
      <c r="AW613">
        <v>2</v>
      </c>
      <c r="AX613">
        <v>27907678</v>
      </c>
      <c r="AY613">
        <v>1</v>
      </c>
      <c r="AZ613">
        <v>0</v>
      </c>
      <c r="BA613">
        <v>598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 ca="1">Y613*Source!I274</f>
        <v>8.0000000000000007E-5</v>
      </c>
      <c r="CY613">
        <f t="shared" si="81"/>
        <v>94588.91</v>
      </c>
      <c r="CZ613">
        <f t="shared" si="82"/>
        <v>15481</v>
      </c>
      <c r="DA613">
        <f t="shared" si="83"/>
        <v>6.11</v>
      </c>
      <c r="DB613">
        <f t="shared" si="84"/>
        <v>0.31</v>
      </c>
      <c r="DC613">
        <f t="shared" si="85"/>
        <v>0</v>
      </c>
    </row>
    <row r="614" spans="1:107">
      <c r="A614">
        <f ca="1">ROW(Source!A274)</f>
        <v>274</v>
      </c>
      <c r="B614">
        <v>27906248</v>
      </c>
      <c r="C614">
        <v>27907650</v>
      </c>
      <c r="D614">
        <v>25186612</v>
      </c>
      <c r="E614">
        <v>1</v>
      </c>
      <c r="F614">
        <v>1</v>
      </c>
      <c r="G614">
        <v>1</v>
      </c>
      <c r="H614">
        <v>3</v>
      </c>
      <c r="I614" t="s">
        <v>941</v>
      </c>
      <c r="J614" t="s">
        <v>942</v>
      </c>
      <c r="K614" t="s">
        <v>943</v>
      </c>
      <c r="L614">
        <v>1346</v>
      </c>
      <c r="N614">
        <v>1009</v>
      </c>
      <c r="O614" t="s">
        <v>1216</v>
      </c>
      <c r="P614" t="s">
        <v>1216</v>
      </c>
      <c r="Q614">
        <v>1</v>
      </c>
      <c r="W614">
        <v>0</v>
      </c>
      <c r="X614">
        <v>-1274984028</v>
      </c>
      <c r="Y614">
        <v>0.03</v>
      </c>
      <c r="AA614">
        <v>217.7</v>
      </c>
      <c r="AB614">
        <v>0</v>
      </c>
      <c r="AC614">
        <v>0</v>
      </c>
      <c r="AD614">
        <v>0</v>
      </c>
      <c r="AE614">
        <v>35.630000000000003</v>
      </c>
      <c r="AF614">
        <v>0</v>
      </c>
      <c r="AG614">
        <v>0</v>
      </c>
      <c r="AH614">
        <v>0</v>
      </c>
      <c r="AI614">
        <v>6.11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1069</v>
      </c>
      <c r="AT614">
        <v>0.03</v>
      </c>
      <c r="AU614" t="s">
        <v>1069</v>
      </c>
      <c r="AV614">
        <v>0</v>
      </c>
      <c r="AW614">
        <v>2</v>
      </c>
      <c r="AX614">
        <v>27907679</v>
      </c>
      <c r="AY614">
        <v>1</v>
      </c>
      <c r="AZ614">
        <v>0</v>
      </c>
      <c r="BA614">
        <v>599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 ca="1">Y614*Source!I274</f>
        <v>0.12</v>
      </c>
      <c r="CY614">
        <f t="shared" si="81"/>
        <v>217.7</v>
      </c>
      <c r="CZ614">
        <f t="shared" si="82"/>
        <v>35.630000000000003</v>
      </c>
      <c r="DA614">
        <f t="shared" si="83"/>
        <v>6.11</v>
      </c>
      <c r="DB614">
        <f t="shared" si="84"/>
        <v>1.07</v>
      </c>
      <c r="DC614">
        <f t="shared" si="85"/>
        <v>0</v>
      </c>
    </row>
    <row r="615" spans="1:107">
      <c r="A615">
        <f ca="1">ROW(Source!A274)</f>
        <v>274</v>
      </c>
      <c r="B615">
        <v>27906248</v>
      </c>
      <c r="C615">
        <v>27907650</v>
      </c>
      <c r="D615">
        <v>25201940</v>
      </c>
      <c r="E615">
        <v>1</v>
      </c>
      <c r="F615">
        <v>1</v>
      </c>
      <c r="G615">
        <v>1</v>
      </c>
      <c r="H615">
        <v>3</v>
      </c>
      <c r="I615" t="s">
        <v>978</v>
      </c>
      <c r="J615" t="s">
        <v>979</v>
      </c>
      <c r="K615" t="s">
        <v>980</v>
      </c>
      <c r="L615">
        <v>1355</v>
      </c>
      <c r="N615">
        <v>1010</v>
      </c>
      <c r="O615" t="s">
        <v>185</v>
      </c>
      <c r="P615" t="s">
        <v>185</v>
      </c>
      <c r="Q615">
        <v>100</v>
      </c>
      <c r="W615">
        <v>0</v>
      </c>
      <c r="X615">
        <v>-720208681</v>
      </c>
      <c r="Y615">
        <v>0.1</v>
      </c>
      <c r="AA615">
        <v>1240.33</v>
      </c>
      <c r="AB615">
        <v>0</v>
      </c>
      <c r="AC615">
        <v>0</v>
      </c>
      <c r="AD615">
        <v>0</v>
      </c>
      <c r="AE615">
        <v>203</v>
      </c>
      <c r="AF615">
        <v>0</v>
      </c>
      <c r="AG615">
        <v>0</v>
      </c>
      <c r="AH615">
        <v>0</v>
      </c>
      <c r="AI615">
        <v>6.11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1069</v>
      </c>
      <c r="AT615">
        <v>0.1</v>
      </c>
      <c r="AU615" t="s">
        <v>1069</v>
      </c>
      <c r="AV615">
        <v>0</v>
      </c>
      <c r="AW615">
        <v>2</v>
      </c>
      <c r="AX615">
        <v>27907680</v>
      </c>
      <c r="AY615">
        <v>1</v>
      </c>
      <c r="AZ615">
        <v>0</v>
      </c>
      <c r="BA615">
        <v>600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 ca="1">Y615*Source!I274</f>
        <v>0.4</v>
      </c>
      <c r="CY615">
        <f t="shared" si="81"/>
        <v>1240.33</v>
      </c>
      <c r="CZ615">
        <f t="shared" si="82"/>
        <v>203</v>
      </c>
      <c r="DA615">
        <f t="shared" si="83"/>
        <v>6.11</v>
      </c>
      <c r="DB615">
        <f t="shared" si="84"/>
        <v>20.3</v>
      </c>
      <c r="DC615">
        <f t="shared" si="85"/>
        <v>0</v>
      </c>
    </row>
    <row r="616" spans="1:107">
      <c r="A616">
        <f ca="1">ROW(Source!A274)</f>
        <v>274</v>
      </c>
      <c r="B616">
        <v>27906248</v>
      </c>
      <c r="C616">
        <v>27907650</v>
      </c>
      <c r="D616">
        <v>25208682</v>
      </c>
      <c r="E616">
        <v>1</v>
      </c>
      <c r="F616">
        <v>1</v>
      </c>
      <c r="G616">
        <v>1</v>
      </c>
      <c r="H616">
        <v>3</v>
      </c>
      <c r="I616" t="s">
        <v>981</v>
      </c>
      <c r="J616" t="s">
        <v>982</v>
      </c>
      <c r="K616" t="s">
        <v>983</v>
      </c>
      <c r="L616">
        <v>1346</v>
      </c>
      <c r="N616">
        <v>1009</v>
      </c>
      <c r="O616" t="s">
        <v>1216</v>
      </c>
      <c r="P616" t="s">
        <v>1216</v>
      </c>
      <c r="Q616">
        <v>1</v>
      </c>
      <c r="W616">
        <v>0</v>
      </c>
      <c r="X616">
        <v>768311580</v>
      </c>
      <c r="Y616">
        <v>0.02</v>
      </c>
      <c r="AA616">
        <v>93.91</v>
      </c>
      <c r="AB616">
        <v>0</v>
      </c>
      <c r="AC616">
        <v>0</v>
      </c>
      <c r="AD616">
        <v>0</v>
      </c>
      <c r="AE616">
        <v>15.37</v>
      </c>
      <c r="AF616">
        <v>0</v>
      </c>
      <c r="AG616">
        <v>0</v>
      </c>
      <c r="AH616">
        <v>0</v>
      </c>
      <c r="AI616">
        <v>6.11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1069</v>
      </c>
      <c r="AT616">
        <v>0.02</v>
      </c>
      <c r="AU616" t="s">
        <v>1069</v>
      </c>
      <c r="AV616">
        <v>0</v>
      </c>
      <c r="AW616">
        <v>2</v>
      </c>
      <c r="AX616">
        <v>27907681</v>
      </c>
      <c r="AY616">
        <v>1</v>
      </c>
      <c r="AZ616">
        <v>0</v>
      </c>
      <c r="BA616">
        <v>601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 ca="1">Y616*Source!I274</f>
        <v>0.08</v>
      </c>
      <c r="CY616">
        <f t="shared" si="81"/>
        <v>93.91</v>
      </c>
      <c r="CZ616">
        <f t="shared" si="82"/>
        <v>15.37</v>
      </c>
      <c r="DA616">
        <f t="shared" si="83"/>
        <v>6.11</v>
      </c>
      <c r="DB616">
        <f t="shared" si="84"/>
        <v>0.31</v>
      </c>
      <c r="DC616">
        <f t="shared" si="85"/>
        <v>0</v>
      </c>
    </row>
    <row r="617" spans="1:107">
      <c r="A617">
        <f ca="1">ROW(Source!A274)</f>
        <v>274</v>
      </c>
      <c r="B617">
        <v>27906248</v>
      </c>
      <c r="C617">
        <v>27907650</v>
      </c>
      <c r="D617">
        <v>25215897</v>
      </c>
      <c r="E617">
        <v>1</v>
      </c>
      <c r="F617">
        <v>1</v>
      </c>
      <c r="G617">
        <v>1</v>
      </c>
      <c r="H617">
        <v>3</v>
      </c>
      <c r="I617" t="s">
        <v>984</v>
      </c>
      <c r="J617" t="s">
        <v>985</v>
      </c>
      <c r="K617" t="s">
        <v>986</v>
      </c>
      <c r="L617">
        <v>1346</v>
      </c>
      <c r="N617">
        <v>1009</v>
      </c>
      <c r="O617" t="s">
        <v>1216</v>
      </c>
      <c r="P617" t="s">
        <v>1216</v>
      </c>
      <c r="Q617">
        <v>1</v>
      </c>
      <c r="W617">
        <v>0</v>
      </c>
      <c r="X617">
        <v>65989290</v>
      </c>
      <c r="Y617">
        <v>0.08</v>
      </c>
      <c r="AA617">
        <v>234.26</v>
      </c>
      <c r="AB617">
        <v>0</v>
      </c>
      <c r="AC617">
        <v>0</v>
      </c>
      <c r="AD617">
        <v>0</v>
      </c>
      <c r="AE617">
        <v>38.340000000000003</v>
      </c>
      <c r="AF617">
        <v>0</v>
      </c>
      <c r="AG617">
        <v>0</v>
      </c>
      <c r="AH617">
        <v>0</v>
      </c>
      <c r="AI617">
        <v>6.11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1069</v>
      </c>
      <c r="AT617">
        <v>0.08</v>
      </c>
      <c r="AU617" t="s">
        <v>1069</v>
      </c>
      <c r="AV617">
        <v>0</v>
      </c>
      <c r="AW617">
        <v>2</v>
      </c>
      <c r="AX617">
        <v>27907682</v>
      </c>
      <c r="AY617">
        <v>1</v>
      </c>
      <c r="AZ617">
        <v>0</v>
      </c>
      <c r="BA617">
        <v>602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 ca="1">Y617*Source!I274</f>
        <v>0.32</v>
      </c>
      <c r="CY617">
        <f t="shared" si="81"/>
        <v>234.26</v>
      </c>
      <c r="CZ617">
        <f t="shared" si="82"/>
        <v>38.340000000000003</v>
      </c>
      <c r="DA617">
        <f t="shared" si="83"/>
        <v>6.11</v>
      </c>
      <c r="DB617">
        <f t="shared" si="84"/>
        <v>3.07</v>
      </c>
      <c r="DC617">
        <f t="shared" si="85"/>
        <v>0</v>
      </c>
    </row>
    <row r="618" spans="1:107">
      <c r="A618">
        <f ca="1">ROW(Source!A274)</f>
        <v>274</v>
      </c>
      <c r="B618">
        <v>27906248</v>
      </c>
      <c r="C618">
        <v>27907650</v>
      </c>
      <c r="D618">
        <v>25224258</v>
      </c>
      <c r="E618">
        <v>1</v>
      </c>
      <c r="F618">
        <v>1</v>
      </c>
      <c r="G618">
        <v>1</v>
      </c>
      <c r="H618">
        <v>3</v>
      </c>
      <c r="I618" t="s">
        <v>904</v>
      </c>
      <c r="J618" t="s">
        <v>906</v>
      </c>
      <c r="K618" t="s">
        <v>905</v>
      </c>
      <c r="L618">
        <v>1354</v>
      </c>
      <c r="N618">
        <v>1010</v>
      </c>
      <c r="O618" t="s">
        <v>1519</v>
      </c>
      <c r="P618" t="s">
        <v>1519</v>
      </c>
      <c r="Q618">
        <v>1</v>
      </c>
      <c r="W618">
        <v>0</v>
      </c>
      <c r="X618">
        <v>-783051407</v>
      </c>
      <c r="Y618">
        <v>1</v>
      </c>
      <c r="AA618">
        <v>1714.89</v>
      </c>
      <c r="AB618">
        <v>0</v>
      </c>
      <c r="AC618">
        <v>0</v>
      </c>
      <c r="AD618">
        <v>0</v>
      </c>
      <c r="AE618">
        <v>280.67</v>
      </c>
      <c r="AF618">
        <v>0</v>
      </c>
      <c r="AG618">
        <v>0</v>
      </c>
      <c r="AH618">
        <v>0</v>
      </c>
      <c r="AI618">
        <v>6.11</v>
      </c>
      <c r="AJ618">
        <v>1</v>
      </c>
      <c r="AK618">
        <v>1</v>
      </c>
      <c r="AL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 t="s">
        <v>1069</v>
      </c>
      <c r="AT618">
        <v>1</v>
      </c>
      <c r="AU618" t="s">
        <v>1069</v>
      </c>
      <c r="AV618">
        <v>0</v>
      </c>
      <c r="AW618">
        <v>1</v>
      </c>
      <c r="AX618">
        <v>-1</v>
      </c>
      <c r="AY618">
        <v>0</v>
      </c>
      <c r="AZ618">
        <v>0</v>
      </c>
      <c r="BA618" t="s">
        <v>1069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 ca="1">Y618*Source!I274</f>
        <v>4</v>
      </c>
      <c r="CY618">
        <f t="shared" si="81"/>
        <v>1714.89</v>
      </c>
      <c r="CZ618">
        <f t="shared" si="82"/>
        <v>280.67</v>
      </c>
      <c r="DA618">
        <f t="shared" si="83"/>
        <v>6.11</v>
      </c>
      <c r="DB618">
        <f t="shared" si="84"/>
        <v>280.67</v>
      </c>
      <c r="DC618">
        <f t="shared" si="85"/>
        <v>0</v>
      </c>
    </row>
    <row r="619" spans="1:107">
      <c r="A619">
        <f ca="1">ROW(Source!A274)</f>
        <v>274</v>
      </c>
      <c r="B619">
        <v>27906248</v>
      </c>
      <c r="C619">
        <v>27907650</v>
      </c>
      <c r="D619">
        <v>25147235</v>
      </c>
      <c r="E619">
        <v>17</v>
      </c>
      <c r="F619">
        <v>1</v>
      </c>
      <c r="G619">
        <v>1</v>
      </c>
      <c r="H619">
        <v>3</v>
      </c>
      <c r="I619" t="s">
        <v>96</v>
      </c>
      <c r="J619" t="s">
        <v>1069</v>
      </c>
      <c r="K619" t="s">
        <v>97</v>
      </c>
      <c r="L619">
        <v>1374</v>
      </c>
      <c r="N619">
        <v>1013</v>
      </c>
      <c r="O619" t="s">
        <v>98</v>
      </c>
      <c r="P619" t="s">
        <v>98</v>
      </c>
      <c r="Q619">
        <v>1</v>
      </c>
      <c r="W619">
        <v>0</v>
      </c>
      <c r="X619">
        <v>-1731369543</v>
      </c>
      <c r="Y619">
        <v>2.2400000000000002</v>
      </c>
      <c r="AA619">
        <v>7.19</v>
      </c>
      <c r="AB619">
        <v>0</v>
      </c>
      <c r="AC619">
        <v>0</v>
      </c>
      <c r="AD619">
        <v>0</v>
      </c>
      <c r="AE619">
        <v>1</v>
      </c>
      <c r="AF619">
        <v>0</v>
      </c>
      <c r="AG619">
        <v>0</v>
      </c>
      <c r="AH619">
        <v>0</v>
      </c>
      <c r="AI619">
        <v>7.19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1069</v>
      </c>
      <c r="AT619">
        <v>2.2400000000000002</v>
      </c>
      <c r="AU619" t="s">
        <v>1069</v>
      </c>
      <c r="AV619">
        <v>0</v>
      </c>
      <c r="AW619">
        <v>2</v>
      </c>
      <c r="AX619">
        <v>27907684</v>
      </c>
      <c r="AY619">
        <v>1</v>
      </c>
      <c r="AZ619">
        <v>0</v>
      </c>
      <c r="BA619">
        <v>604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 ca="1">Y619*Source!I274</f>
        <v>8.9600000000000009</v>
      </c>
      <c r="CY619">
        <f t="shared" si="81"/>
        <v>7.19</v>
      </c>
      <c r="CZ619">
        <f t="shared" si="82"/>
        <v>1</v>
      </c>
      <c r="DA619">
        <f t="shared" si="83"/>
        <v>7.19</v>
      </c>
      <c r="DB619">
        <f t="shared" si="84"/>
        <v>2.2400000000000002</v>
      </c>
      <c r="DC619">
        <f t="shared" si="85"/>
        <v>0</v>
      </c>
    </row>
    <row r="620" spans="1:107">
      <c r="A620">
        <f ca="1">ROW(Source!A276)</f>
        <v>276</v>
      </c>
      <c r="B620">
        <v>27906248</v>
      </c>
      <c r="C620">
        <v>27907686</v>
      </c>
      <c r="D620">
        <v>25412930</v>
      </c>
      <c r="E620">
        <v>1</v>
      </c>
      <c r="F620">
        <v>1</v>
      </c>
      <c r="G620">
        <v>1</v>
      </c>
      <c r="H620">
        <v>1</v>
      </c>
      <c r="I620" t="s">
        <v>987</v>
      </c>
      <c r="J620" t="s">
        <v>1069</v>
      </c>
      <c r="K620" t="s">
        <v>988</v>
      </c>
      <c r="L620">
        <v>1191</v>
      </c>
      <c r="N620">
        <v>1013</v>
      </c>
      <c r="O620" t="s">
        <v>600</v>
      </c>
      <c r="P620" t="s">
        <v>600</v>
      </c>
      <c r="Q620">
        <v>1</v>
      </c>
      <c r="W620">
        <v>0</v>
      </c>
      <c r="X620">
        <v>-1081351934</v>
      </c>
      <c r="Y620">
        <v>27.76</v>
      </c>
      <c r="AA620">
        <v>0</v>
      </c>
      <c r="AB620">
        <v>0</v>
      </c>
      <c r="AC620">
        <v>0</v>
      </c>
      <c r="AD620">
        <v>57.43</v>
      </c>
      <c r="AE620">
        <v>0</v>
      </c>
      <c r="AF620">
        <v>0</v>
      </c>
      <c r="AG620">
        <v>0</v>
      </c>
      <c r="AH620">
        <v>9.4</v>
      </c>
      <c r="AI620">
        <v>1</v>
      </c>
      <c r="AJ620">
        <v>1</v>
      </c>
      <c r="AK620">
        <v>1</v>
      </c>
      <c r="AL620">
        <v>6.11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1069</v>
      </c>
      <c r="AT620">
        <v>27.76</v>
      </c>
      <c r="AU620" t="s">
        <v>1069</v>
      </c>
      <c r="AV620">
        <v>1</v>
      </c>
      <c r="AW620">
        <v>2</v>
      </c>
      <c r="AX620">
        <v>27907700</v>
      </c>
      <c r="AY620">
        <v>1</v>
      </c>
      <c r="AZ620">
        <v>0</v>
      </c>
      <c r="BA620">
        <v>605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 ca="1">Y620*Source!I276</f>
        <v>13.88</v>
      </c>
      <c r="CY620">
        <f>AD620</f>
        <v>57.43</v>
      </c>
      <c r="CZ620">
        <f>AH620</f>
        <v>9.4</v>
      </c>
      <c r="DA620">
        <f>AL620</f>
        <v>6.11</v>
      </c>
      <c r="DB620">
        <f t="shared" si="84"/>
        <v>260.94</v>
      </c>
      <c r="DC620">
        <f t="shared" si="85"/>
        <v>0</v>
      </c>
    </row>
    <row r="621" spans="1:107">
      <c r="A621">
        <f ca="1">ROW(Source!A276)</f>
        <v>276</v>
      </c>
      <c r="B621">
        <v>27906248</v>
      </c>
      <c r="C621">
        <v>27907686</v>
      </c>
      <c r="D621">
        <v>25412928</v>
      </c>
      <c r="E621">
        <v>1</v>
      </c>
      <c r="F621">
        <v>1</v>
      </c>
      <c r="G621">
        <v>1</v>
      </c>
      <c r="H621">
        <v>1</v>
      </c>
      <c r="I621" t="s">
        <v>601</v>
      </c>
      <c r="J621" t="s">
        <v>1069</v>
      </c>
      <c r="K621" t="s">
        <v>602</v>
      </c>
      <c r="L621">
        <v>1191</v>
      </c>
      <c r="N621">
        <v>1013</v>
      </c>
      <c r="O621" t="s">
        <v>600</v>
      </c>
      <c r="P621" t="s">
        <v>600</v>
      </c>
      <c r="Q621">
        <v>1</v>
      </c>
      <c r="W621">
        <v>0</v>
      </c>
      <c r="X621">
        <v>-1417349443</v>
      </c>
      <c r="Y621">
        <v>0.36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6.11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1069</v>
      </c>
      <c r="AT621">
        <v>0.36</v>
      </c>
      <c r="AU621" t="s">
        <v>1069</v>
      </c>
      <c r="AV621">
        <v>2</v>
      </c>
      <c r="AW621">
        <v>2</v>
      </c>
      <c r="AX621">
        <v>27907701</v>
      </c>
      <c r="AY621">
        <v>1</v>
      </c>
      <c r="AZ621">
        <v>0</v>
      </c>
      <c r="BA621">
        <v>606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 ca="1">Y621*Source!I276</f>
        <v>0.18</v>
      </c>
      <c r="CY621">
        <f>AD621</f>
        <v>0</v>
      </c>
      <c r="CZ621">
        <f>AH621</f>
        <v>0</v>
      </c>
      <c r="DA621">
        <f>AL621</f>
        <v>1</v>
      </c>
      <c r="DB621">
        <f t="shared" si="84"/>
        <v>0</v>
      </c>
      <c r="DC621">
        <f t="shared" si="85"/>
        <v>0</v>
      </c>
    </row>
    <row r="622" spans="1:107">
      <c r="A622">
        <f ca="1">ROW(Source!A276)</f>
        <v>276</v>
      </c>
      <c r="B622">
        <v>27906248</v>
      </c>
      <c r="C622">
        <v>27907686</v>
      </c>
      <c r="D622">
        <v>25230220</v>
      </c>
      <c r="E622">
        <v>1</v>
      </c>
      <c r="F622">
        <v>1</v>
      </c>
      <c r="G622">
        <v>1</v>
      </c>
      <c r="H622">
        <v>2</v>
      </c>
      <c r="I622" t="s">
        <v>612</v>
      </c>
      <c r="J622" t="s">
        <v>613</v>
      </c>
      <c r="K622" t="s">
        <v>614</v>
      </c>
      <c r="L622">
        <v>1368</v>
      </c>
      <c r="N622">
        <v>1011</v>
      </c>
      <c r="O622" t="s">
        <v>606</v>
      </c>
      <c r="P622" t="s">
        <v>606</v>
      </c>
      <c r="Q622">
        <v>1</v>
      </c>
      <c r="W622">
        <v>0</v>
      </c>
      <c r="X622">
        <v>-1718674368</v>
      </c>
      <c r="Y622">
        <v>0.18</v>
      </c>
      <c r="AA622">
        <v>0</v>
      </c>
      <c r="AB622">
        <v>684.26</v>
      </c>
      <c r="AC622">
        <v>13.5</v>
      </c>
      <c r="AD622">
        <v>0</v>
      </c>
      <c r="AE622">
        <v>0</v>
      </c>
      <c r="AF622">
        <v>111.99</v>
      </c>
      <c r="AG622">
        <v>13.5</v>
      </c>
      <c r="AH622">
        <v>0</v>
      </c>
      <c r="AI622">
        <v>1</v>
      </c>
      <c r="AJ622">
        <v>6.11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1069</v>
      </c>
      <c r="AT622">
        <v>0.18</v>
      </c>
      <c r="AU622" t="s">
        <v>1069</v>
      </c>
      <c r="AV622">
        <v>0</v>
      </c>
      <c r="AW622">
        <v>2</v>
      </c>
      <c r="AX622">
        <v>27907702</v>
      </c>
      <c r="AY622">
        <v>1</v>
      </c>
      <c r="AZ622">
        <v>0</v>
      </c>
      <c r="BA622">
        <v>607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 ca="1">Y622*Source!I276</f>
        <v>0.09</v>
      </c>
      <c r="CY622">
        <f>AB622</f>
        <v>684.26</v>
      </c>
      <c r="CZ622">
        <f>AF622</f>
        <v>111.99</v>
      </c>
      <c r="DA622">
        <f>AJ622</f>
        <v>6.11</v>
      </c>
      <c r="DB622">
        <f t="shared" si="84"/>
        <v>20.16</v>
      </c>
      <c r="DC622">
        <f t="shared" si="85"/>
        <v>2.4300000000000002</v>
      </c>
    </row>
    <row r="623" spans="1:107">
      <c r="A623">
        <f ca="1">ROW(Source!A276)</f>
        <v>276</v>
      </c>
      <c r="B623">
        <v>27906248</v>
      </c>
      <c r="C623">
        <v>27907686</v>
      </c>
      <c r="D623">
        <v>25231607</v>
      </c>
      <c r="E623">
        <v>1</v>
      </c>
      <c r="F623">
        <v>1</v>
      </c>
      <c r="G623">
        <v>1</v>
      </c>
      <c r="H623">
        <v>2</v>
      </c>
      <c r="I623" t="s">
        <v>603</v>
      </c>
      <c r="J623" t="s">
        <v>604</v>
      </c>
      <c r="K623" t="s">
        <v>605</v>
      </c>
      <c r="L623">
        <v>1368</v>
      </c>
      <c r="N623">
        <v>1011</v>
      </c>
      <c r="O623" t="s">
        <v>606</v>
      </c>
      <c r="P623" t="s">
        <v>606</v>
      </c>
      <c r="Q623">
        <v>1</v>
      </c>
      <c r="W623">
        <v>0</v>
      </c>
      <c r="X623">
        <v>1372534845</v>
      </c>
      <c r="Y623">
        <v>0.18</v>
      </c>
      <c r="AA623">
        <v>0</v>
      </c>
      <c r="AB623">
        <v>401.49</v>
      </c>
      <c r="AC623">
        <v>11.6</v>
      </c>
      <c r="AD623">
        <v>0</v>
      </c>
      <c r="AE623">
        <v>0</v>
      </c>
      <c r="AF623">
        <v>65.709999999999994</v>
      </c>
      <c r="AG623">
        <v>11.6</v>
      </c>
      <c r="AH623">
        <v>0</v>
      </c>
      <c r="AI623">
        <v>1</v>
      </c>
      <c r="AJ623">
        <v>6.11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1069</v>
      </c>
      <c r="AT623">
        <v>0.18</v>
      </c>
      <c r="AU623" t="s">
        <v>1069</v>
      </c>
      <c r="AV623">
        <v>0</v>
      </c>
      <c r="AW623">
        <v>2</v>
      </c>
      <c r="AX623">
        <v>27907703</v>
      </c>
      <c r="AY623">
        <v>1</v>
      </c>
      <c r="AZ623">
        <v>0</v>
      </c>
      <c r="BA623">
        <v>608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 ca="1">Y623*Source!I276</f>
        <v>0.09</v>
      </c>
      <c r="CY623">
        <f>AB623</f>
        <v>401.49</v>
      </c>
      <c r="CZ623">
        <f>AF623</f>
        <v>65.709999999999994</v>
      </c>
      <c r="DA623">
        <f>AJ623</f>
        <v>6.11</v>
      </c>
      <c r="DB623">
        <f t="shared" si="84"/>
        <v>11.83</v>
      </c>
      <c r="DC623">
        <f t="shared" si="85"/>
        <v>2.09</v>
      </c>
    </row>
    <row r="624" spans="1:107">
      <c r="A624">
        <f ca="1">ROW(Source!A276)</f>
        <v>276</v>
      </c>
      <c r="B624">
        <v>27906248</v>
      </c>
      <c r="C624">
        <v>27907686</v>
      </c>
      <c r="D624">
        <v>25231911</v>
      </c>
      <c r="E624">
        <v>1</v>
      </c>
      <c r="F624">
        <v>1</v>
      </c>
      <c r="G624">
        <v>1</v>
      </c>
      <c r="H624">
        <v>2</v>
      </c>
      <c r="I624" t="s">
        <v>663</v>
      </c>
      <c r="J624" t="s">
        <v>664</v>
      </c>
      <c r="K624" t="s">
        <v>665</v>
      </c>
      <c r="L624">
        <v>1368</v>
      </c>
      <c r="N624">
        <v>1011</v>
      </c>
      <c r="O624" t="s">
        <v>606</v>
      </c>
      <c r="P624" t="s">
        <v>606</v>
      </c>
      <c r="Q624">
        <v>1</v>
      </c>
      <c r="W624">
        <v>0</v>
      </c>
      <c r="X624">
        <v>-353815937</v>
      </c>
      <c r="Y624">
        <v>14.32</v>
      </c>
      <c r="AA624">
        <v>0</v>
      </c>
      <c r="AB624">
        <v>49.49</v>
      </c>
      <c r="AC624">
        <v>0</v>
      </c>
      <c r="AD624">
        <v>0</v>
      </c>
      <c r="AE624">
        <v>0</v>
      </c>
      <c r="AF624">
        <v>8.1</v>
      </c>
      <c r="AG624">
        <v>0</v>
      </c>
      <c r="AH624">
        <v>0</v>
      </c>
      <c r="AI624">
        <v>1</v>
      </c>
      <c r="AJ624">
        <v>6.11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1069</v>
      </c>
      <c r="AT624">
        <v>14.32</v>
      </c>
      <c r="AU624" t="s">
        <v>1069</v>
      </c>
      <c r="AV624">
        <v>0</v>
      </c>
      <c r="AW624">
        <v>2</v>
      </c>
      <c r="AX624">
        <v>27907704</v>
      </c>
      <c r="AY624">
        <v>1</v>
      </c>
      <c r="AZ624">
        <v>0</v>
      </c>
      <c r="BA624">
        <v>609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 ca="1">Y624*Source!I276</f>
        <v>7.16</v>
      </c>
      <c r="CY624">
        <f>AB624</f>
        <v>49.49</v>
      </c>
      <c r="CZ624">
        <f>AF624</f>
        <v>8.1</v>
      </c>
      <c r="DA624">
        <f>AJ624</f>
        <v>6.11</v>
      </c>
      <c r="DB624">
        <f t="shared" si="84"/>
        <v>115.99</v>
      </c>
      <c r="DC624">
        <f t="shared" si="85"/>
        <v>0</v>
      </c>
    </row>
    <row r="625" spans="1:107">
      <c r="A625">
        <f ca="1">ROW(Source!A276)</f>
        <v>276</v>
      </c>
      <c r="B625">
        <v>27906248</v>
      </c>
      <c r="C625">
        <v>27907686</v>
      </c>
      <c r="D625">
        <v>25151427</v>
      </c>
      <c r="E625">
        <v>1</v>
      </c>
      <c r="F625">
        <v>1</v>
      </c>
      <c r="G625">
        <v>1</v>
      </c>
      <c r="H625">
        <v>3</v>
      </c>
      <c r="I625" t="s">
        <v>122</v>
      </c>
      <c r="J625" t="s">
        <v>123</v>
      </c>
      <c r="K625" t="s">
        <v>124</v>
      </c>
      <c r="L625">
        <v>1346</v>
      </c>
      <c r="N625">
        <v>1009</v>
      </c>
      <c r="O625" t="s">
        <v>1216</v>
      </c>
      <c r="P625" t="s">
        <v>1216</v>
      </c>
      <c r="Q625">
        <v>1</v>
      </c>
      <c r="W625">
        <v>0</v>
      </c>
      <c r="X625">
        <v>586013393</v>
      </c>
      <c r="Y625">
        <v>1.05</v>
      </c>
      <c r="AA625">
        <v>64.58</v>
      </c>
      <c r="AB625">
        <v>0</v>
      </c>
      <c r="AC625">
        <v>0</v>
      </c>
      <c r="AD625">
        <v>0</v>
      </c>
      <c r="AE625">
        <v>10.57</v>
      </c>
      <c r="AF625">
        <v>0</v>
      </c>
      <c r="AG625">
        <v>0</v>
      </c>
      <c r="AH625">
        <v>0</v>
      </c>
      <c r="AI625">
        <v>6.11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1069</v>
      </c>
      <c r="AT625">
        <v>1.05</v>
      </c>
      <c r="AU625" t="s">
        <v>1069</v>
      </c>
      <c r="AV625">
        <v>0</v>
      </c>
      <c r="AW625">
        <v>2</v>
      </c>
      <c r="AX625">
        <v>27907705</v>
      </c>
      <c r="AY625">
        <v>1</v>
      </c>
      <c r="AZ625">
        <v>0</v>
      </c>
      <c r="BA625">
        <v>610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 ca="1">Y625*Source!I276</f>
        <v>0.52500000000000002</v>
      </c>
      <c r="CY625">
        <f t="shared" ref="CY625:CY632" si="86">AA625</f>
        <v>64.58</v>
      </c>
      <c r="CZ625">
        <f t="shared" ref="CZ625:CZ632" si="87">AE625</f>
        <v>10.57</v>
      </c>
      <c r="DA625">
        <f t="shared" ref="DA625:DA632" si="88">AI625</f>
        <v>6.11</v>
      </c>
      <c r="DB625">
        <f t="shared" si="84"/>
        <v>11.1</v>
      </c>
      <c r="DC625">
        <f t="shared" si="85"/>
        <v>0</v>
      </c>
    </row>
    <row r="626" spans="1:107">
      <c r="A626">
        <f ca="1">ROW(Source!A276)</f>
        <v>276</v>
      </c>
      <c r="B626">
        <v>27906248</v>
      </c>
      <c r="C626">
        <v>27907686</v>
      </c>
      <c r="D626">
        <v>25152623</v>
      </c>
      <c r="E626">
        <v>1</v>
      </c>
      <c r="F626">
        <v>1</v>
      </c>
      <c r="G626">
        <v>1</v>
      </c>
      <c r="H626">
        <v>3</v>
      </c>
      <c r="I626" t="s">
        <v>989</v>
      </c>
      <c r="J626" t="s">
        <v>990</v>
      </c>
      <c r="K626" t="s">
        <v>991</v>
      </c>
      <c r="L626">
        <v>1348</v>
      </c>
      <c r="N626">
        <v>1009</v>
      </c>
      <c r="O626" t="s">
        <v>1094</v>
      </c>
      <c r="P626" t="s">
        <v>1094</v>
      </c>
      <c r="Q626">
        <v>1000</v>
      </c>
      <c r="W626">
        <v>0</v>
      </c>
      <c r="X626">
        <v>251332693</v>
      </c>
      <c r="Y626">
        <v>2.1800000000000001E-3</v>
      </c>
      <c r="AA626">
        <v>75947.3</v>
      </c>
      <c r="AB626">
        <v>0</v>
      </c>
      <c r="AC626">
        <v>0</v>
      </c>
      <c r="AD626">
        <v>0</v>
      </c>
      <c r="AE626">
        <v>12430</v>
      </c>
      <c r="AF626">
        <v>0</v>
      </c>
      <c r="AG626">
        <v>0</v>
      </c>
      <c r="AH626">
        <v>0</v>
      </c>
      <c r="AI626">
        <v>6.11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1069</v>
      </c>
      <c r="AT626">
        <v>2.1800000000000001E-3</v>
      </c>
      <c r="AU626" t="s">
        <v>1069</v>
      </c>
      <c r="AV626">
        <v>0</v>
      </c>
      <c r="AW626">
        <v>2</v>
      </c>
      <c r="AX626">
        <v>27907706</v>
      </c>
      <c r="AY626">
        <v>1</v>
      </c>
      <c r="AZ626">
        <v>0</v>
      </c>
      <c r="BA626">
        <v>611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 ca="1">Y626*Source!I276</f>
        <v>1.09E-3</v>
      </c>
      <c r="CY626">
        <f t="shared" si="86"/>
        <v>75947.3</v>
      </c>
      <c r="CZ626">
        <f t="shared" si="87"/>
        <v>12430</v>
      </c>
      <c r="DA626">
        <f t="shared" si="88"/>
        <v>6.11</v>
      </c>
      <c r="DB626">
        <f t="shared" si="84"/>
        <v>27.1</v>
      </c>
      <c r="DC626">
        <f t="shared" si="85"/>
        <v>0</v>
      </c>
    </row>
    <row r="627" spans="1:107">
      <c r="A627">
        <f ca="1">ROW(Source!A276)</f>
        <v>276</v>
      </c>
      <c r="B627">
        <v>27906248</v>
      </c>
      <c r="C627">
        <v>27907686</v>
      </c>
      <c r="D627">
        <v>25172481</v>
      </c>
      <c r="E627">
        <v>1</v>
      </c>
      <c r="F627">
        <v>1</v>
      </c>
      <c r="G627">
        <v>1</v>
      </c>
      <c r="H627">
        <v>3</v>
      </c>
      <c r="I627" t="s">
        <v>912</v>
      </c>
      <c r="J627" t="s">
        <v>914</v>
      </c>
      <c r="K627" t="s">
        <v>913</v>
      </c>
      <c r="L627">
        <v>1301</v>
      </c>
      <c r="N627">
        <v>1003</v>
      </c>
      <c r="O627" t="s">
        <v>222</v>
      </c>
      <c r="P627" t="s">
        <v>222</v>
      </c>
      <c r="Q627">
        <v>1</v>
      </c>
      <c r="W627">
        <v>0</v>
      </c>
      <c r="X627">
        <v>-2129254070</v>
      </c>
      <c r="Y627">
        <v>100</v>
      </c>
      <c r="AA627">
        <v>80.959999999999994</v>
      </c>
      <c r="AB627">
        <v>0</v>
      </c>
      <c r="AC627">
        <v>0</v>
      </c>
      <c r="AD627">
        <v>0</v>
      </c>
      <c r="AE627">
        <v>13.25</v>
      </c>
      <c r="AF627">
        <v>0</v>
      </c>
      <c r="AG627">
        <v>0</v>
      </c>
      <c r="AH627">
        <v>0</v>
      </c>
      <c r="AI627">
        <v>6.11</v>
      </c>
      <c r="AJ627">
        <v>1</v>
      </c>
      <c r="AK627">
        <v>1</v>
      </c>
      <c r="AL627">
        <v>1</v>
      </c>
      <c r="AN627">
        <v>0</v>
      </c>
      <c r="AO627">
        <v>0</v>
      </c>
      <c r="AP627">
        <v>0</v>
      </c>
      <c r="AQ627">
        <v>0</v>
      </c>
      <c r="AR627">
        <v>0</v>
      </c>
      <c r="AS627" t="s">
        <v>1069</v>
      </c>
      <c r="AT627">
        <v>100</v>
      </c>
      <c r="AU627" t="s">
        <v>1069</v>
      </c>
      <c r="AV627">
        <v>0</v>
      </c>
      <c r="AW627">
        <v>1</v>
      </c>
      <c r="AX627">
        <v>-1</v>
      </c>
      <c r="AY627">
        <v>0</v>
      </c>
      <c r="AZ627">
        <v>0</v>
      </c>
      <c r="BA627" t="s">
        <v>1069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 ca="1">Y627*Source!I276</f>
        <v>50</v>
      </c>
      <c r="CY627">
        <f t="shared" si="86"/>
        <v>80.959999999999994</v>
      </c>
      <c r="CZ627">
        <f t="shared" si="87"/>
        <v>13.25</v>
      </c>
      <c r="DA627">
        <f t="shared" si="88"/>
        <v>6.11</v>
      </c>
      <c r="DB627">
        <f t="shared" si="84"/>
        <v>1325</v>
      </c>
      <c r="DC627">
        <f t="shared" si="85"/>
        <v>0</v>
      </c>
    </row>
    <row r="628" spans="1:107">
      <c r="A628">
        <f ca="1">ROW(Source!A276)</f>
        <v>276</v>
      </c>
      <c r="B628">
        <v>27906248</v>
      </c>
      <c r="C628">
        <v>27907686</v>
      </c>
      <c r="D628">
        <v>25174136</v>
      </c>
      <c r="E628">
        <v>1</v>
      </c>
      <c r="F628">
        <v>1</v>
      </c>
      <c r="G628">
        <v>1</v>
      </c>
      <c r="H628">
        <v>3</v>
      </c>
      <c r="I628" t="s">
        <v>93</v>
      </c>
      <c r="J628" t="s">
        <v>94</v>
      </c>
      <c r="K628" t="s">
        <v>95</v>
      </c>
      <c r="L628">
        <v>1348</v>
      </c>
      <c r="N628">
        <v>1009</v>
      </c>
      <c r="O628" t="s">
        <v>1094</v>
      </c>
      <c r="P628" t="s">
        <v>1094</v>
      </c>
      <c r="Q628">
        <v>1000</v>
      </c>
      <c r="W628">
        <v>0</v>
      </c>
      <c r="X628">
        <v>-1598896989</v>
      </c>
      <c r="Y628">
        <v>5.1499999999999997E-2</v>
      </c>
      <c r="AA628">
        <v>30550</v>
      </c>
      <c r="AB628">
        <v>0</v>
      </c>
      <c r="AC628">
        <v>0</v>
      </c>
      <c r="AD628">
        <v>0</v>
      </c>
      <c r="AE628">
        <v>5000</v>
      </c>
      <c r="AF628">
        <v>0</v>
      </c>
      <c r="AG628">
        <v>0</v>
      </c>
      <c r="AH628">
        <v>0</v>
      </c>
      <c r="AI628">
        <v>6.11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1069</v>
      </c>
      <c r="AT628">
        <v>5.1499999999999997E-2</v>
      </c>
      <c r="AU628" t="s">
        <v>1069</v>
      </c>
      <c r="AV628">
        <v>0</v>
      </c>
      <c r="AW628">
        <v>2</v>
      </c>
      <c r="AX628">
        <v>27907707</v>
      </c>
      <c r="AY628">
        <v>1</v>
      </c>
      <c r="AZ628">
        <v>0</v>
      </c>
      <c r="BA628">
        <v>612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 ca="1">Y628*Source!I276</f>
        <v>2.5749999999999999E-2</v>
      </c>
      <c r="CY628">
        <f t="shared" si="86"/>
        <v>30550</v>
      </c>
      <c r="CZ628">
        <f t="shared" si="87"/>
        <v>5000</v>
      </c>
      <c r="DA628">
        <f t="shared" si="88"/>
        <v>6.11</v>
      </c>
      <c r="DB628">
        <f t="shared" si="84"/>
        <v>257.5</v>
      </c>
      <c r="DC628">
        <f t="shared" si="85"/>
        <v>0</v>
      </c>
    </row>
    <row r="629" spans="1:107">
      <c r="A629">
        <f ca="1">ROW(Source!A276)</f>
        <v>276</v>
      </c>
      <c r="B629">
        <v>27906248</v>
      </c>
      <c r="C629">
        <v>27907686</v>
      </c>
      <c r="D629">
        <v>25195474</v>
      </c>
      <c r="E629">
        <v>1</v>
      </c>
      <c r="F629">
        <v>1</v>
      </c>
      <c r="G629">
        <v>1</v>
      </c>
      <c r="H629">
        <v>3</v>
      </c>
      <c r="I629" t="s">
        <v>992</v>
      </c>
      <c r="J629" t="s">
        <v>993</v>
      </c>
      <c r="K629" t="s">
        <v>994</v>
      </c>
      <c r="L629">
        <v>1358</v>
      </c>
      <c r="N629">
        <v>1010</v>
      </c>
      <c r="O629" t="s">
        <v>827</v>
      </c>
      <c r="P629" t="s">
        <v>827</v>
      </c>
      <c r="Q629">
        <v>10</v>
      </c>
      <c r="W629">
        <v>0</v>
      </c>
      <c r="X629">
        <v>-1868293181</v>
      </c>
      <c r="Y629">
        <v>1</v>
      </c>
      <c r="AA629">
        <v>1695.53</v>
      </c>
      <c r="AB629">
        <v>0</v>
      </c>
      <c r="AC629">
        <v>0</v>
      </c>
      <c r="AD629">
        <v>0</v>
      </c>
      <c r="AE629">
        <v>277.5</v>
      </c>
      <c r="AF629">
        <v>0</v>
      </c>
      <c r="AG629">
        <v>0</v>
      </c>
      <c r="AH629">
        <v>0</v>
      </c>
      <c r="AI629">
        <v>6.11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1069</v>
      </c>
      <c r="AT629">
        <v>1</v>
      </c>
      <c r="AU629" t="s">
        <v>1069</v>
      </c>
      <c r="AV629">
        <v>0</v>
      </c>
      <c r="AW629">
        <v>2</v>
      </c>
      <c r="AX629">
        <v>27907708</v>
      </c>
      <c r="AY629">
        <v>1</v>
      </c>
      <c r="AZ629">
        <v>0</v>
      </c>
      <c r="BA629">
        <v>613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 ca="1">Y629*Source!I276</f>
        <v>0.5</v>
      </c>
      <c r="CY629">
        <f t="shared" si="86"/>
        <v>1695.53</v>
      </c>
      <c r="CZ629">
        <f t="shared" si="87"/>
        <v>277.5</v>
      </c>
      <c r="DA629">
        <f t="shared" si="88"/>
        <v>6.11</v>
      </c>
      <c r="DB629">
        <f t="shared" si="84"/>
        <v>277.5</v>
      </c>
      <c r="DC629">
        <f t="shared" si="85"/>
        <v>0</v>
      </c>
    </row>
    <row r="630" spans="1:107">
      <c r="A630">
        <f ca="1">ROW(Source!A276)</f>
        <v>276</v>
      </c>
      <c r="B630">
        <v>27906248</v>
      </c>
      <c r="C630">
        <v>27907686</v>
      </c>
      <c r="D630">
        <v>25200071</v>
      </c>
      <c r="E630">
        <v>1</v>
      </c>
      <c r="F630">
        <v>1</v>
      </c>
      <c r="G630">
        <v>1</v>
      </c>
      <c r="H630">
        <v>3</v>
      </c>
      <c r="I630" t="s">
        <v>105</v>
      </c>
      <c r="J630" t="s">
        <v>106</v>
      </c>
      <c r="K630" t="s">
        <v>107</v>
      </c>
      <c r="L630">
        <v>1358</v>
      </c>
      <c r="N630">
        <v>1010</v>
      </c>
      <c r="O630" t="s">
        <v>827</v>
      </c>
      <c r="P630" t="s">
        <v>827</v>
      </c>
      <c r="Q630">
        <v>10</v>
      </c>
      <c r="W630">
        <v>0</v>
      </c>
      <c r="X630">
        <v>1386890308</v>
      </c>
      <c r="Y630">
        <v>0.5</v>
      </c>
      <c r="AA630">
        <v>238.29</v>
      </c>
      <c r="AB630">
        <v>0</v>
      </c>
      <c r="AC630">
        <v>0</v>
      </c>
      <c r="AD630">
        <v>0</v>
      </c>
      <c r="AE630">
        <v>39</v>
      </c>
      <c r="AF630">
        <v>0</v>
      </c>
      <c r="AG630">
        <v>0</v>
      </c>
      <c r="AH630">
        <v>0</v>
      </c>
      <c r="AI630">
        <v>6.11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1069</v>
      </c>
      <c r="AT630">
        <v>0.5</v>
      </c>
      <c r="AU630" t="s">
        <v>1069</v>
      </c>
      <c r="AV630">
        <v>0</v>
      </c>
      <c r="AW630">
        <v>2</v>
      </c>
      <c r="AX630">
        <v>27907709</v>
      </c>
      <c r="AY630">
        <v>1</v>
      </c>
      <c r="AZ630">
        <v>0</v>
      </c>
      <c r="BA630">
        <v>614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 ca="1">Y630*Source!I276</f>
        <v>0.25</v>
      </c>
      <c r="CY630">
        <f t="shared" si="86"/>
        <v>238.29</v>
      </c>
      <c r="CZ630">
        <f t="shared" si="87"/>
        <v>39</v>
      </c>
      <c r="DA630">
        <f t="shared" si="88"/>
        <v>6.11</v>
      </c>
      <c r="DB630">
        <f t="shared" si="84"/>
        <v>19.5</v>
      </c>
      <c r="DC630">
        <f t="shared" si="85"/>
        <v>0</v>
      </c>
    </row>
    <row r="631" spans="1:107">
      <c r="A631">
        <f ca="1">ROW(Source!A276)</f>
        <v>276</v>
      </c>
      <c r="B631">
        <v>27906248</v>
      </c>
      <c r="C631">
        <v>27907686</v>
      </c>
      <c r="D631">
        <v>25200193</v>
      </c>
      <c r="E631">
        <v>1</v>
      </c>
      <c r="F631">
        <v>1</v>
      </c>
      <c r="G631">
        <v>1</v>
      </c>
      <c r="H631">
        <v>3</v>
      </c>
      <c r="I631" t="s">
        <v>995</v>
      </c>
      <c r="J631" t="s">
        <v>996</v>
      </c>
      <c r="K631" t="s">
        <v>997</v>
      </c>
      <c r="L631">
        <v>1356</v>
      </c>
      <c r="N631">
        <v>1010</v>
      </c>
      <c r="O631" t="s">
        <v>998</v>
      </c>
      <c r="P631" t="s">
        <v>998</v>
      </c>
      <c r="Q631">
        <v>1000</v>
      </c>
      <c r="W631">
        <v>0</v>
      </c>
      <c r="X631">
        <v>40709342</v>
      </c>
      <c r="Y631">
        <v>0.01</v>
      </c>
      <c r="AA631">
        <v>1649.7</v>
      </c>
      <c r="AB631">
        <v>0</v>
      </c>
      <c r="AC631">
        <v>0</v>
      </c>
      <c r="AD631">
        <v>0</v>
      </c>
      <c r="AE631">
        <v>270</v>
      </c>
      <c r="AF631">
        <v>0</v>
      </c>
      <c r="AG631">
        <v>0</v>
      </c>
      <c r="AH631">
        <v>0</v>
      </c>
      <c r="AI631">
        <v>6.11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1069</v>
      </c>
      <c r="AT631">
        <v>0.01</v>
      </c>
      <c r="AU631" t="s">
        <v>1069</v>
      </c>
      <c r="AV631">
        <v>0</v>
      </c>
      <c r="AW631">
        <v>2</v>
      </c>
      <c r="AX631">
        <v>27907710</v>
      </c>
      <c r="AY631">
        <v>1</v>
      </c>
      <c r="AZ631">
        <v>0</v>
      </c>
      <c r="BA631">
        <v>615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 ca="1">Y631*Source!I276</f>
        <v>5.0000000000000001E-3</v>
      </c>
      <c r="CY631">
        <f t="shared" si="86"/>
        <v>1649.7</v>
      </c>
      <c r="CZ631">
        <f t="shared" si="87"/>
        <v>270</v>
      </c>
      <c r="DA631">
        <f t="shared" si="88"/>
        <v>6.11</v>
      </c>
      <c r="DB631">
        <f t="shared" si="84"/>
        <v>2.7</v>
      </c>
      <c r="DC631">
        <f t="shared" si="85"/>
        <v>0</v>
      </c>
    </row>
    <row r="632" spans="1:107">
      <c r="A632">
        <f ca="1">ROW(Source!A276)</f>
        <v>276</v>
      </c>
      <c r="B632">
        <v>27906248</v>
      </c>
      <c r="C632">
        <v>27907686</v>
      </c>
      <c r="D632">
        <v>25147235</v>
      </c>
      <c r="E632">
        <v>17</v>
      </c>
      <c r="F632">
        <v>1</v>
      </c>
      <c r="G632">
        <v>1</v>
      </c>
      <c r="H632">
        <v>3</v>
      </c>
      <c r="I632" t="s">
        <v>96</v>
      </c>
      <c r="J632" t="s">
        <v>1069</v>
      </c>
      <c r="K632" t="s">
        <v>97</v>
      </c>
      <c r="L632">
        <v>1374</v>
      </c>
      <c r="N632">
        <v>1013</v>
      </c>
      <c r="O632" t="s">
        <v>98</v>
      </c>
      <c r="P632" t="s">
        <v>98</v>
      </c>
      <c r="Q632">
        <v>1</v>
      </c>
      <c r="W632">
        <v>0</v>
      </c>
      <c r="X632">
        <v>-1731369543</v>
      </c>
      <c r="Y632">
        <v>5.22</v>
      </c>
      <c r="AA632">
        <v>7.19</v>
      </c>
      <c r="AB632">
        <v>0</v>
      </c>
      <c r="AC632">
        <v>0</v>
      </c>
      <c r="AD632">
        <v>0</v>
      </c>
      <c r="AE632">
        <v>1</v>
      </c>
      <c r="AF632">
        <v>0</v>
      </c>
      <c r="AG632">
        <v>0</v>
      </c>
      <c r="AH632">
        <v>0</v>
      </c>
      <c r="AI632">
        <v>7.19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1069</v>
      </c>
      <c r="AT632">
        <v>5.22</v>
      </c>
      <c r="AU632" t="s">
        <v>1069</v>
      </c>
      <c r="AV632">
        <v>0</v>
      </c>
      <c r="AW632">
        <v>2</v>
      </c>
      <c r="AX632">
        <v>27907711</v>
      </c>
      <c r="AY632">
        <v>1</v>
      </c>
      <c r="AZ632">
        <v>0</v>
      </c>
      <c r="BA632">
        <v>616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 ca="1">Y632*Source!I276</f>
        <v>2.61</v>
      </c>
      <c r="CY632">
        <f t="shared" si="86"/>
        <v>7.19</v>
      </c>
      <c r="CZ632">
        <f t="shared" si="87"/>
        <v>1</v>
      </c>
      <c r="DA632">
        <f t="shared" si="88"/>
        <v>7.19</v>
      </c>
      <c r="DB632">
        <f t="shared" si="84"/>
        <v>5.22</v>
      </c>
      <c r="DC632">
        <f t="shared" si="85"/>
        <v>0</v>
      </c>
    </row>
    <row r="633" spans="1:107">
      <c r="A633">
        <f ca="1">ROW(Source!A278)</f>
        <v>278</v>
      </c>
      <c r="B633">
        <v>27906248</v>
      </c>
      <c r="C633">
        <v>27907713</v>
      </c>
      <c r="D633">
        <v>25412930</v>
      </c>
      <c r="E633">
        <v>1</v>
      </c>
      <c r="F633">
        <v>1</v>
      </c>
      <c r="G633">
        <v>1</v>
      </c>
      <c r="H633">
        <v>1</v>
      </c>
      <c r="I633" t="s">
        <v>987</v>
      </c>
      <c r="J633" t="s">
        <v>1069</v>
      </c>
      <c r="K633" t="s">
        <v>988</v>
      </c>
      <c r="L633">
        <v>1191</v>
      </c>
      <c r="N633">
        <v>1013</v>
      </c>
      <c r="O633" t="s">
        <v>600</v>
      </c>
      <c r="P633" t="s">
        <v>600</v>
      </c>
      <c r="Q633">
        <v>1</v>
      </c>
      <c r="W633">
        <v>0</v>
      </c>
      <c r="X633">
        <v>-1081351934</v>
      </c>
      <c r="Y633">
        <v>27.52</v>
      </c>
      <c r="AA633">
        <v>0</v>
      </c>
      <c r="AB633">
        <v>0</v>
      </c>
      <c r="AC633">
        <v>0</v>
      </c>
      <c r="AD633">
        <v>57.43</v>
      </c>
      <c r="AE633">
        <v>0</v>
      </c>
      <c r="AF633">
        <v>0</v>
      </c>
      <c r="AG633">
        <v>0</v>
      </c>
      <c r="AH633">
        <v>9.4</v>
      </c>
      <c r="AI633">
        <v>1</v>
      </c>
      <c r="AJ633">
        <v>1</v>
      </c>
      <c r="AK633">
        <v>1</v>
      </c>
      <c r="AL633">
        <v>6.11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1069</v>
      </c>
      <c r="AT633">
        <v>27.52</v>
      </c>
      <c r="AU633" t="s">
        <v>1069</v>
      </c>
      <c r="AV633">
        <v>1</v>
      </c>
      <c r="AW633">
        <v>2</v>
      </c>
      <c r="AX633">
        <v>27907723</v>
      </c>
      <c r="AY633">
        <v>1</v>
      </c>
      <c r="AZ633">
        <v>0</v>
      </c>
      <c r="BA633">
        <v>617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 ca="1">Y633*Source!I278</f>
        <v>13.76</v>
      </c>
      <c r="CY633">
        <f>AD633</f>
        <v>57.43</v>
      </c>
      <c r="CZ633">
        <f>AH633</f>
        <v>9.4</v>
      </c>
      <c r="DA633">
        <f>AL633</f>
        <v>6.11</v>
      </c>
      <c r="DB633">
        <f t="shared" si="84"/>
        <v>258.69</v>
      </c>
      <c r="DC633">
        <f t="shared" si="85"/>
        <v>0</v>
      </c>
    </row>
    <row r="634" spans="1:107">
      <c r="A634">
        <f ca="1">ROW(Source!A278)</f>
        <v>278</v>
      </c>
      <c r="B634">
        <v>27906248</v>
      </c>
      <c r="C634">
        <v>27907713</v>
      </c>
      <c r="D634">
        <v>25412928</v>
      </c>
      <c r="E634">
        <v>1</v>
      </c>
      <c r="F634">
        <v>1</v>
      </c>
      <c r="G634">
        <v>1</v>
      </c>
      <c r="H634">
        <v>1</v>
      </c>
      <c r="I634" t="s">
        <v>601</v>
      </c>
      <c r="J634" t="s">
        <v>1069</v>
      </c>
      <c r="K634" t="s">
        <v>602</v>
      </c>
      <c r="L634">
        <v>1191</v>
      </c>
      <c r="N634">
        <v>1013</v>
      </c>
      <c r="O634" t="s">
        <v>600</v>
      </c>
      <c r="P634" t="s">
        <v>600</v>
      </c>
      <c r="Q634">
        <v>1</v>
      </c>
      <c r="W634">
        <v>0</v>
      </c>
      <c r="X634">
        <v>-1417349443</v>
      </c>
      <c r="Y634">
        <v>0.52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6.11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1069</v>
      </c>
      <c r="AT634">
        <v>0.52</v>
      </c>
      <c r="AU634" t="s">
        <v>1069</v>
      </c>
      <c r="AV634">
        <v>2</v>
      </c>
      <c r="AW634">
        <v>2</v>
      </c>
      <c r="AX634">
        <v>27907724</v>
      </c>
      <c r="AY634">
        <v>1</v>
      </c>
      <c r="AZ634">
        <v>0</v>
      </c>
      <c r="BA634">
        <v>618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 ca="1">Y634*Source!I278</f>
        <v>0.26</v>
      </c>
      <c r="CY634">
        <f>AD634</f>
        <v>0</v>
      </c>
      <c r="CZ634">
        <f>AH634</f>
        <v>0</v>
      </c>
      <c r="DA634">
        <f>AL634</f>
        <v>1</v>
      </c>
      <c r="DB634">
        <f t="shared" si="84"/>
        <v>0</v>
      </c>
      <c r="DC634">
        <f t="shared" si="85"/>
        <v>0</v>
      </c>
    </row>
    <row r="635" spans="1:107">
      <c r="A635">
        <f ca="1">ROW(Source!A278)</f>
        <v>278</v>
      </c>
      <c r="B635">
        <v>27906248</v>
      </c>
      <c r="C635">
        <v>27907713</v>
      </c>
      <c r="D635">
        <v>25230220</v>
      </c>
      <c r="E635">
        <v>1</v>
      </c>
      <c r="F635">
        <v>1</v>
      </c>
      <c r="G635">
        <v>1</v>
      </c>
      <c r="H635">
        <v>2</v>
      </c>
      <c r="I635" t="s">
        <v>612</v>
      </c>
      <c r="J635" t="s">
        <v>613</v>
      </c>
      <c r="K635" t="s">
        <v>614</v>
      </c>
      <c r="L635">
        <v>1368</v>
      </c>
      <c r="N635">
        <v>1011</v>
      </c>
      <c r="O635" t="s">
        <v>606</v>
      </c>
      <c r="P635" t="s">
        <v>606</v>
      </c>
      <c r="Q635">
        <v>1</v>
      </c>
      <c r="W635">
        <v>0</v>
      </c>
      <c r="X635">
        <v>-1718674368</v>
      </c>
      <c r="Y635">
        <v>0.26</v>
      </c>
      <c r="AA635">
        <v>0</v>
      </c>
      <c r="AB635">
        <v>684.26</v>
      </c>
      <c r="AC635">
        <v>13.5</v>
      </c>
      <c r="AD635">
        <v>0</v>
      </c>
      <c r="AE635">
        <v>0</v>
      </c>
      <c r="AF635">
        <v>111.99</v>
      </c>
      <c r="AG635">
        <v>13.5</v>
      </c>
      <c r="AH635">
        <v>0</v>
      </c>
      <c r="AI635">
        <v>1</v>
      </c>
      <c r="AJ635">
        <v>6.11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1069</v>
      </c>
      <c r="AT635">
        <v>0.26</v>
      </c>
      <c r="AU635" t="s">
        <v>1069</v>
      </c>
      <c r="AV635">
        <v>0</v>
      </c>
      <c r="AW635">
        <v>2</v>
      </c>
      <c r="AX635">
        <v>27907725</v>
      </c>
      <c r="AY635">
        <v>1</v>
      </c>
      <c r="AZ635">
        <v>0</v>
      </c>
      <c r="BA635">
        <v>619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 ca="1">Y635*Source!I278</f>
        <v>0.13</v>
      </c>
      <c r="CY635">
        <f>AB635</f>
        <v>684.26</v>
      </c>
      <c r="CZ635">
        <f>AF635</f>
        <v>111.99</v>
      </c>
      <c r="DA635">
        <f>AJ635</f>
        <v>6.11</v>
      </c>
      <c r="DB635">
        <f t="shared" si="84"/>
        <v>29.12</v>
      </c>
      <c r="DC635">
        <f t="shared" si="85"/>
        <v>3.51</v>
      </c>
    </row>
    <row r="636" spans="1:107">
      <c r="A636">
        <f ca="1">ROW(Source!A278)</f>
        <v>278</v>
      </c>
      <c r="B636">
        <v>27906248</v>
      </c>
      <c r="C636">
        <v>27907713</v>
      </c>
      <c r="D636">
        <v>25231607</v>
      </c>
      <c r="E636">
        <v>1</v>
      </c>
      <c r="F636">
        <v>1</v>
      </c>
      <c r="G636">
        <v>1</v>
      </c>
      <c r="H636">
        <v>2</v>
      </c>
      <c r="I636" t="s">
        <v>603</v>
      </c>
      <c r="J636" t="s">
        <v>604</v>
      </c>
      <c r="K636" t="s">
        <v>605</v>
      </c>
      <c r="L636">
        <v>1368</v>
      </c>
      <c r="N636">
        <v>1011</v>
      </c>
      <c r="O636" t="s">
        <v>606</v>
      </c>
      <c r="P636" t="s">
        <v>606</v>
      </c>
      <c r="Q636">
        <v>1</v>
      </c>
      <c r="W636">
        <v>0</v>
      </c>
      <c r="X636">
        <v>1372534845</v>
      </c>
      <c r="Y636">
        <v>0.26</v>
      </c>
      <c r="AA636">
        <v>0</v>
      </c>
      <c r="AB636">
        <v>401.49</v>
      </c>
      <c r="AC636">
        <v>11.6</v>
      </c>
      <c r="AD636">
        <v>0</v>
      </c>
      <c r="AE636">
        <v>0</v>
      </c>
      <c r="AF636">
        <v>65.709999999999994</v>
      </c>
      <c r="AG636">
        <v>11.6</v>
      </c>
      <c r="AH636">
        <v>0</v>
      </c>
      <c r="AI636">
        <v>1</v>
      </c>
      <c r="AJ636">
        <v>6.11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1069</v>
      </c>
      <c r="AT636">
        <v>0.26</v>
      </c>
      <c r="AU636" t="s">
        <v>1069</v>
      </c>
      <c r="AV636">
        <v>0</v>
      </c>
      <c r="AW636">
        <v>2</v>
      </c>
      <c r="AX636">
        <v>27907726</v>
      </c>
      <c r="AY636">
        <v>1</v>
      </c>
      <c r="AZ636">
        <v>0</v>
      </c>
      <c r="BA636">
        <v>620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 ca="1">Y636*Source!I278</f>
        <v>0.13</v>
      </c>
      <c r="CY636">
        <f>AB636</f>
        <v>401.49</v>
      </c>
      <c r="CZ636">
        <f>AF636</f>
        <v>65.709999999999994</v>
      </c>
      <c r="DA636">
        <f>AJ636</f>
        <v>6.11</v>
      </c>
      <c r="DB636">
        <f t="shared" si="84"/>
        <v>17.079999999999998</v>
      </c>
      <c r="DC636">
        <f t="shared" si="85"/>
        <v>3.02</v>
      </c>
    </row>
    <row r="637" spans="1:107">
      <c r="A637">
        <f ca="1">ROW(Source!A278)</f>
        <v>278</v>
      </c>
      <c r="B637">
        <v>27906248</v>
      </c>
      <c r="C637">
        <v>27907713</v>
      </c>
      <c r="D637">
        <v>25231911</v>
      </c>
      <c r="E637">
        <v>1</v>
      </c>
      <c r="F637">
        <v>1</v>
      </c>
      <c r="G637">
        <v>1</v>
      </c>
      <c r="H637">
        <v>2</v>
      </c>
      <c r="I637" t="s">
        <v>663</v>
      </c>
      <c r="J637" t="s">
        <v>664</v>
      </c>
      <c r="K637" t="s">
        <v>665</v>
      </c>
      <c r="L637">
        <v>1368</v>
      </c>
      <c r="N637">
        <v>1011</v>
      </c>
      <c r="O637" t="s">
        <v>606</v>
      </c>
      <c r="P637" t="s">
        <v>606</v>
      </c>
      <c r="Q637">
        <v>1</v>
      </c>
      <c r="W637">
        <v>0</v>
      </c>
      <c r="X637">
        <v>-353815937</v>
      </c>
      <c r="Y637">
        <v>2.16</v>
      </c>
      <c r="AA637">
        <v>0</v>
      </c>
      <c r="AB637">
        <v>49.49</v>
      </c>
      <c r="AC637">
        <v>0</v>
      </c>
      <c r="AD637">
        <v>0</v>
      </c>
      <c r="AE637">
        <v>0</v>
      </c>
      <c r="AF637">
        <v>8.1</v>
      </c>
      <c r="AG637">
        <v>0</v>
      </c>
      <c r="AH637">
        <v>0</v>
      </c>
      <c r="AI637">
        <v>1</v>
      </c>
      <c r="AJ637">
        <v>6.11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1069</v>
      </c>
      <c r="AT637">
        <v>2.16</v>
      </c>
      <c r="AU637" t="s">
        <v>1069</v>
      </c>
      <c r="AV637">
        <v>0</v>
      </c>
      <c r="AW637">
        <v>2</v>
      </c>
      <c r="AX637">
        <v>27907727</v>
      </c>
      <c r="AY637">
        <v>1</v>
      </c>
      <c r="AZ637">
        <v>0</v>
      </c>
      <c r="BA637">
        <v>621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 ca="1">Y637*Source!I278</f>
        <v>1.08</v>
      </c>
      <c r="CY637">
        <f>AB637</f>
        <v>49.49</v>
      </c>
      <c r="CZ637">
        <f>AF637</f>
        <v>8.1</v>
      </c>
      <c r="DA637">
        <f>AJ637</f>
        <v>6.11</v>
      </c>
      <c r="DB637">
        <f t="shared" si="84"/>
        <v>17.5</v>
      </c>
      <c r="DC637">
        <f t="shared" si="85"/>
        <v>0</v>
      </c>
    </row>
    <row r="638" spans="1:107">
      <c r="A638">
        <f ca="1">ROW(Source!A278)</f>
        <v>278</v>
      </c>
      <c r="B638">
        <v>27906248</v>
      </c>
      <c r="C638">
        <v>27907713</v>
      </c>
      <c r="D638">
        <v>25151427</v>
      </c>
      <c r="E638">
        <v>1</v>
      </c>
      <c r="F638">
        <v>1</v>
      </c>
      <c r="G638">
        <v>1</v>
      </c>
      <c r="H638">
        <v>3</v>
      </c>
      <c r="I638" t="s">
        <v>122</v>
      </c>
      <c r="J638" t="s">
        <v>123</v>
      </c>
      <c r="K638" t="s">
        <v>124</v>
      </c>
      <c r="L638">
        <v>1346</v>
      </c>
      <c r="N638">
        <v>1009</v>
      </c>
      <c r="O638" t="s">
        <v>1216</v>
      </c>
      <c r="P638" t="s">
        <v>1216</v>
      </c>
      <c r="Q638">
        <v>1</v>
      </c>
      <c r="W638">
        <v>0</v>
      </c>
      <c r="X638">
        <v>586013393</v>
      </c>
      <c r="Y638">
        <v>0.96</v>
      </c>
      <c r="AA638">
        <v>64.58</v>
      </c>
      <c r="AB638">
        <v>0</v>
      </c>
      <c r="AC638">
        <v>0</v>
      </c>
      <c r="AD638">
        <v>0</v>
      </c>
      <c r="AE638">
        <v>10.57</v>
      </c>
      <c r="AF638">
        <v>0</v>
      </c>
      <c r="AG638">
        <v>0</v>
      </c>
      <c r="AH638">
        <v>0</v>
      </c>
      <c r="AI638">
        <v>6.11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1069</v>
      </c>
      <c r="AT638">
        <v>0.96</v>
      </c>
      <c r="AU638" t="s">
        <v>1069</v>
      </c>
      <c r="AV638">
        <v>0</v>
      </c>
      <c r="AW638">
        <v>2</v>
      </c>
      <c r="AX638">
        <v>27907728</v>
      </c>
      <c r="AY638">
        <v>1</v>
      </c>
      <c r="AZ638">
        <v>0</v>
      </c>
      <c r="BA638">
        <v>622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 ca="1">Y638*Source!I278</f>
        <v>0.48</v>
      </c>
      <c r="CY638">
        <f>AA638</f>
        <v>64.58</v>
      </c>
      <c r="CZ638">
        <f>AE638</f>
        <v>10.57</v>
      </c>
      <c r="DA638">
        <f>AI638</f>
        <v>6.11</v>
      </c>
      <c r="DB638">
        <f t="shared" si="84"/>
        <v>10.15</v>
      </c>
      <c r="DC638">
        <f t="shared" si="85"/>
        <v>0</v>
      </c>
    </row>
    <row r="639" spans="1:107">
      <c r="A639">
        <f ca="1">ROW(Source!A278)</f>
        <v>278</v>
      </c>
      <c r="B639">
        <v>27906248</v>
      </c>
      <c r="C639">
        <v>27907713</v>
      </c>
      <c r="D639">
        <v>25185077</v>
      </c>
      <c r="E639">
        <v>1</v>
      </c>
      <c r="F639">
        <v>1</v>
      </c>
      <c r="G639">
        <v>1</v>
      </c>
      <c r="H639">
        <v>3</v>
      </c>
      <c r="I639" t="s">
        <v>999</v>
      </c>
      <c r="J639" t="s">
        <v>1000</v>
      </c>
      <c r="K639" t="s">
        <v>1001</v>
      </c>
      <c r="L639">
        <v>1346</v>
      </c>
      <c r="N639">
        <v>1009</v>
      </c>
      <c r="O639" t="s">
        <v>1216</v>
      </c>
      <c r="P639" t="s">
        <v>1216</v>
      </c>
      <c r="Q639">
        <v>1</v>
      </c>
      <c r="W639">
        <v>0</v>
      </c>
      <c r="X639">
        <v>505519491</v>
      </c>
      <c r="Y639">
        <v>0.4</v>
      </c>
      <c r="AA639">
        <v>157.63999999999999</v>
      </c>
      <c r="AB639">
        <v>0</v>
      </c>
      <c r="AC639">
        <v>0</v>
      </c>
      <c r="AD639">
        <v>0</v>
      </c>
      <c r="AE639">
        <v>25.8</v>
      </c>
      <c r="AF639">
        <v>0</v>
      </c>
      <c r="AG639">
        <v>0</v>
      </c>
      <c r="AH639">
        <v>0</v>
      </c>
      <c r="AI639">
        <v>6.11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1069</v>
      </c>
      <c r="AT639">
        <v>0.4</v>
      </c>
      <c r="AU639" t="s">
        <v>1069</v>
      </c>
      <c r="AV639">
        <v>0</v>
      </c>
      <c r="AW639">
        <v>2</v>
      </c>
      <c r="AX639">
        <v>27907729</v>
      </c>
      <c r="AY639">
        <v>1</v>
      </c>
      <c r="AZ639">
        <v>0</v>
      </c>
      <c r="BA639">
        <v>623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 ca="1">Y639*Source!I278</f>
        <v>0.2</v>
      </c>
      <c r="CY639">
        <f>AA639</f>
        <v>157.63999999999999</v>
      </c>
      <c r="CZ639">
        <f>AE639</f>
        <v>25.8</v>
      </c>
      <c r="DA639">
        <f>AI639</f>
        <v>6.11</v>
      </c>
      <c r="DB639">
        <f t="shared" si="84"/>
        <v>10.32</v>
      </c>
      <c r="DC639">
        <f t="shared" si="85"/>
        <v>0</v>
      </c>
    </row>
    <row r="640" spans="1:107">
      <c r="A640">
        <f ca="1">ROW(Source!A278)</f>
        <v>278</v>
      </c>
      <c r="B640">
        <v>27906248</v>
      </c>
      <c r="C640">
        <v>27907713</v>
      </c>
      <c r="D640">
        <v>25216912</v>
      </c>
      <c r="E640">
        <v>1</v>
      </c>
      <c r="F640">
        <v>1</v>
      </c>
      <c r="G640">
        <v>1</v>
      </c>
      <c r="H640">
        <v>3</v>
      </c>
      <c r="I640" t="s">
        <v>920</v>
      </c>
      <c r="J640" t="s">
        <v>922</v>
      </c>
      <c r="K640" t="s">
        <v>921</v>
      </c>
      <c r="L640">
        <v>1301</v>
      </c>
      <c r="N640">
        <v>1003</v>
      </c>
      <c r="O640" t="s">
        <v>222</v>
      </c>
      <c r="P640" t="s">
        <v>222</v>
      </c>
      <c r="Q640">
        <v>1</v>
      </c>
      <c r="W640">
        <v>0</v>
      </c>
      <c r="X640">
        <v>1869765301</v>
      </c>
      <c r="Y640">
        <v>100</v>
      </c>
      <c r="AA640">
        <v>36.72</v>
      </c>
      <c r="AB640">
        <v>0</v>
      </c>
      <c r="AC640">
        <v>0</v>
      </c>
      <c r="AD640">
        <v>0</v>
      </c>
      <c r="AE640">
        <v>6.01</v>
      </c>
      <c r="AF640">
        <v>0</v>
      </c>
      <c r="AG640">
        <v>0</v>
      </c>
      <c r="AH640">
        <v>0</v>
      </c>
      <c r="AI640">
        <v>6.11</v>
      </c>
      <c r="AJ640">
        <v>1</v>
      </c>
      <c r="AK640">
        <v>1</v>
      </c>
      <c r="AL640">
        <v>1</v>
      </c>
      <c r="AN640">
        <v>0</v>
      </c>
      <c r="AO640">
        <v>0</v>
      </c>
      <c r="AP640">
        <v>0</v>
      </c>
      <c r="AQ640">
        <v>0</v>
      </c>
      <c r="AR640">
        <v>0</v>
      </c>
      <c r="AS640" t="s">
        <v>1069</v>
      </c>
      <c r="AT640">
        <v>100</v>
      </c>
      <c r="AU640" t="s">
        <v>1069</v>
      </c>
      <c r="AV640">
        <v>0</v>
      </c>
      <c r="AW640">
        <v>1</v>
      </c>
      <c r="AX640">
        <v>-1</v>
      </c>
      <c r="AY640">
        <v>0</v>
      </c>
      <c r="AZ640">
        <v>0</v>
      </c>
      <c r="BA640" t="s">
        <v>1069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 ca="1">Y640*Source!I278</f>
        <v>50</v>
      </c>
      <c r="CY640">
        <f>AA640</f>
        <v>36.72</v>
      </c>
      <c r="CZ640">
        <f>AE640</f>
        <v>6.01</v>
      </c>
      <c r="DA640">
        <f>AI640</f>
        <v>6.11</v>
      </c>
      <c r="DB640">
        <f t="shared" si="84"/>
        <v>601</v>
      </c>
      <c r="DC640">
        <f t="shared" si="85"/>
        <v>0</v>
      </c>
    </row>
    <row r="641" spans="1:107">
      <c r="A641">
        <f ca="1">ROW(Source!A278)</f>
        <v>278</v>
      </c>
      <c r="B641">
        <v>27906248</v>
      </c>
      <c r="C641">
        <v>27907713</v>
      </c>
      <c r="D641">
        <v>25147235</v>
      </c>
      <c r="E641">
        <v>17</v>
      </c>
      <c r="F641">
        <v>1</v>
      </c>
      <c r="G641">
        <v>1</v>
      </c>
      <c r="H641">
        <v>3</v>
      </c>
      <c r="I641" t="s">
        <v>96</v>
      </c>
      <c r="J641" t="s">
        <v>1069</v>
      </c>
      <c r="K641" t="s">
        <v>97</v>
      </c>
      <c r="L641">
        <v>1374</v>
      </c>
      <c r="N641">
        <v>1013</v>
      </c>
      <c r="O641" t="s">
        <v>98</v>
      </c>
      <c r="P641" t="s">
        <v>98</v>
      </c>
      <c r="Q641">
        <v>1</v>
      </c>
      <c r="W641">
        <v>0</v>
      </c>
      <c r="X641">
        <v>-1731369543</v>
      </c>
      <c r="Y641">
        <v>5.17</v>
      </c>
      <c r="AA641">
        <v>7.19</v>
      </c>
      <c r="AB641">
        <v>0</v>
      </c>
      <c r="AC641">
        <v>0</v>
      </c>
      <c r="AD641">
        <v>0</v>
      </c>
      <c r="AE641">
        <v>1</v>
      </c>
      <c r="AF641">
        <v>0</v>
      </c>
      <c r="AG641">
        <v>0</v>
      </c>
      <c r="AH641">
        <v>0</v>
      </c>
      <c r="AI641">
        <v>7.19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1069</v>
      </c>
      <c r="AT641">
        <v>5.17</v>
      </c>
      <c r="AU641" t="s">
        <v>1069</v>
      </c>
      <c r="AV641">
        <v>0</v>
      </c>
      <c r="AW641">
        <v>2</v>
      </c>
      <c r="AX641">
        <v>27907730</v>
      </c>
      <c r="AY641">
        <v>1</v>
      </c>
      <c r="AZ641">
        <v>0</v>
      </c>
      <c r="BA641">
        <v>624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 ca="1">Y641*Source!I278</f>
        <v>2.585</v>
      </c>
      <c r="CY641">
        <f>AA641</f>
        <v>7.19</v>
      </c>
      <c r="CZ641">
        <f>AE641</f>
        <v>1</v>
      </c>
      <c r="DA641">
        <f>AI641</f>
        <v>7.19</v>
      </c>
      <c r="DB641">
        <f t="shared" si="84"/>
        <v>5.17</v>
      </c>
      <c r="DC641">
        <f t="shared" si="85"/>
        <v>0</v>
      </c>
    </row>
    <row r="642" spans="1:107">
      <c r="A642">
        <f ca="1">ROW(Source!A280)</f>
        <v>280</v>
      </c>
      <c r="B642">
        <v>27906248</v>
      </c>
      <c r="C642">
        <v>27907732</v>
      </c>
      <c r="D642">
        <v>25412930</v>
      </c>
      <c r="E642">
        <v>1</v>
      </c>
      <c r="F642">
        <v>1</v>
      </c>
      <c r="G642">
        <v>1</v>
      </c>
      <c r="H642">
        <v>1</v>
      </c>
      <c r="I642" t="s">
        <v>987</v>
      </c>
      <c r="J642" t="s">
        <v>1069</v>
      </c>
      <c r="K642" t="s">
        <v>988</v>
      </c>
      <c r="L642">
        <v>1191</v>
      </c>
      <c r="N642">
        <v>1013</v>
      </c>
      <c r="O642" t="s">
        <v>600</v>
      </c>
      <c r="P642" t="s">
        <v>600</v>
      </c>
      <c r="Q642">
        <v>1</v>
      </c>
      <c r="W642">
        <v>0</v>
      </c>
      <c r="X642">
        <v>-1081351934</v>
      </c>
      <c r="Y642">
        <v>6.29</v>
      </c>
      <c r="AA642">
        <v>0</v>
      </c>
      <c r="AB642">
        <v>0</v>
      </c>
      <c r="AC642">
        <v>0</v>
      </c>
      <c r="AD642">
        <v>57.43</v>
      </c>
      <c r="AE642">
        <v>0</v>
      </c>
      <c r="AF642">
        <v>0</v>
      </c>
      <c r="AG642">
        <v>0</v>
      </c>
      <c r="AH642">
        <v>9.4</v>
      </c>
      <c r="AI642">
        <v>1</v>
      </c>
      <c r="AJ642">
        <v>1</v>
      </c>
      <c r="AK642">
        <v>1</v>
      </c>
      <c r="AL642">
        <v>6.11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1069</v>
      </c>
      <c r="AT642">
        <v>6.29</v>
      </c>
      <c r="AU642" t="s">
        <v>1069</v>
      </c>
      <c r="AV642">
        <v>1</v>
      </c>
      <c r="AW642">
        <v>2</v>
      </c>
      <c r="AX642">
        <v>27907744</v>
      </c>
      <c r="AY642">
        <v>1</v>
      </c>
      <c r="AZ642">
        <v>0</v>
      </c>
      <c r="BA642">
        <v>625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 ca="1">Y642*Source!I280</f>
        <v>6.29</v>
      </c>
      <c r="CY642">
        <f>AD642</f>
        <v>57.43</v>
      </c>
      <c r="CZ642">
        <f>AH642</f>
        <v>9.4</v>
      </c>
      <c r="DA642">
        <f>AL642</f>
        <v>6.11</v>
      </c>
      <c r="DB642">
        <f t="shared" ref="DB642:DB660" si="89">ROUND(ROUND(AT642*CZ642,2),2)</f>
        <v>59.13</v>
      </c>
      <c r="DC642">
        <f t="shared" ref="DC642:DC660" si="90">ROUND(ROUND(AT642*AG642,2),2)</f>
        <v>0</v>
      </c>
    </row>
    <row r="643" spans="1:107">
      <c r="A643">
        <f ca="1">ROW(Source!A280)</f>
        <v>280</v>
      </c>
      <c r="B643">
        <v>27906248</v>
      </c>
      <c r="C643">
        <v>27907732</v>
      </c>
      <c r="D643">
        <v>25412928</v>
      </c>
      <c r="E643">
        <v>1</v>
      </c>
      <c r="F643">
        <v>1</v>
      </c>
      <c r="G643">
        <v>1</v>
      </c>
      <c r="H643">
        <v>1</v>
      </c>
      <c r="I643" t="s">
        <v>601</v>
      </c>
      <c r="J643" t="s">
        <v>1069</v>
      </c>
      <c r="K643" t="s">
        <v>602</v>
      </c>
      <c r="L643">
        <v>1191</v>
      </c>
      <c r="N643">
        <v>1013</v>
      </c>
      <c r="O643" t="s">
        <v>600</v>
      </c>
      <c r="P643" t="s">
        <v>600</v>
      </c>
      <c r="Q643">
        <v>1</v>
      </c>
      <c r="W643">
        <v>0</v>
      </c>
      <c r="X643">
        <v>-1417349443</v>
      </c>
      <c r="Y643">
        <v>0.06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6.11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1069</v>
      </c>
      <c r="AT643">
        <v>0.06</v>
      </c>
      <c r="AU643" t="s">
        <v>1069</v>
      </c>
      <c r="AV643">
        <v>2</v>
      </c>
      <c r="AW643">
        <v>2</v>
      </c>
      <c r="AX643">
        <v>27907745</v>
      </c>
      <c r="AY643">
        <v>1</v>
      </c>
      <c r="AZ643">
        <v>0</v>
      </c>
      <c r="BA643">
        <v>626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 ca="1">Y643*Source!I280</f>
        <v>0.06</v>
      </c>
      <c r="CY643">
        <f>AD643</f>
        <v>0</v>
      </c>
      <c r="CZ643">
        <f>AH643</f>
        <v>0</v>
      </c>
      <c r="DA643">
        <f>AL643</f>
        <v>1</v>
      </c>
      <c r="DB643">
        <f t="shared" si="89"/>
        <v>0</v>
      </c>
      <c r="DC643">
        <f t="shared" si="90"/>
        <v>0</v>
      </c>
    </row>
    <row r="644" spans="1:107">
      <c r="A644">
        <f ca="1">ROW(Source!A280)</f>
        <v>280</v>
      </c>
      <c r="B644">
        <v>27906248</v>
      </c>
      <c r="C644">
        <v>27907732</v>
      </c>
      <c r="D644">
        <v>25230220</v>
      </c>
      <c r="E644">
        <v>1</v>
      </c>
      <c r="F644">
        <v>1</v>
      </c>
      <c r="G644">
        <v>1</v>
      </c>
      <c r="H644">
        <v>2</v>
      </c>
      <c r="I644" t="s">
        <v>612</v>
      </c>
      <c r="J644" t="s">
        <v>613</v>
      </c>
      <c r="K644" t="s">
        <v>614</v>
      </c>
      <c r="L644">
        <v>1368</v>
      </c>
      <c r="N644">
        <v>1011</v>
      </c>
      <c r="O644" t="s">
        <v>606</v>
      </c>
      <c r="P644" t="s">
        <v>606</v>
      </c>
      <c r="Q644">
        <v>1</v>
      </c>
      <c r="W644">
        <v>0</v>
      </c>
      <c r="X644">
        <v>-1718674368</v>
      </c>
      <c r="Y644">
        <v>0.03</v>
      </c>
      <c r="AA644">
        <v>0</v>
      </c>
      <c r="AB644">
        <v>684.26</v>
      </c>
      <c r="AC644">
        <v>13.5</v>
      </c>
      <c r="AD644">
        <v>0</v>
      </c>
      <c r="AE644">
        <v>0</v>
      </c>
      <c r="AF644">
        <v>111.99</v>
      </c>
      <c r="AG644">
        <v>13.5</v>
      </c>
      <c r="AH644">
        <v>0</v>
      </c>
      <c r="AI644">
        <v>1</v>
      </c>
      <c r="AJ644">
        <v>6.11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1069</v>
      </c>
      <c r="AT644">
        <v>0.03</v>
      </c>
      <c r="AU644" t="s">
        <v>1069</v>
      </c>
      <c r="AV644">
        <v>0</v>
      </c>
      <c r="AW644">
        <v>2</v>
      </c>
      <c r="AX644">
        <v>27907746</v>
      </c>
      <c r="AY644">
        <v>1</v>
      </c>
      <c r="AZ644">
        <v>0</v>
      </c>
      <c r="BA644">
        <v>627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 ca="1">Y644*Source!I280</f>
        <v>0.03</v>
      </c>
      <c r="CY644">
        <f>AB644</f>
        <v>684.26</v>
      </c>
      <c r="CZ644">
        <f>AF644</f>
        <v>111.99</v>
      </c>
      <c r="DA644">
        <f>AJ644</f>
        <v>6.11</v>
      </c>
      <c r="DB644">
        <f t="shared" si="89"/>
        <v>3.36</v>
      </c>
      <c r="DC644">
        <f t="shared" si="90"/>
        <v>0.41</v>
      </c>
    </row>
    <row r="645" spans="1:107">
      <c r="A645">
        <f ca="1">ROW(Source!A280)</f>
        <v>280</v>
      </c>
      <c r="B645">
        <v>27906248</v>
      </c>
      <c r="C645">
        <v>27907732</v>
      </c>
      <c r="D645">
        <v>25231607</v>
      </c>
      <c r="E645">
        <v>1</v>
      </c>
      <c r="F645">
        <v>1</v>
      </c>
      <c r="G645">
        <v>1</v>
      </c>
      <c r="H645">
        <v>2</v>
      </c>
      <c r="I645" t="s">
        <v>603</v>
      </c>
      <c r="J645" t="s">
        <v>604</v>
      </c>
      <c r="K645" t="s">
        <v>605</v>
      </c>
      <c r="L645">
        <v>1368</v>
      </c>
      <c r="N645">
        <v>1011</v>
      </c>
      <c r="O645" t="s">
        <v>606</v>
      </c>
      <c r="P645" t="s">
        <v>606</v>
      </c>
      <c r="Q645">
        <v>1</v>
      </c>
      <c r="W645">
        <v>0</v>
      </c>
      <c r="X645">
        <v>1372534845</v>
      </c>
      <c r="Y645">
        <v>0.03</v>
      </c>
      <c r="AA645">
        <v>0</v>
      </c>
      <c r="AB645">
        <v>401.49</v>
      </c>
      <c r="AC645">
        <v>11.6</v>
      </c>
      <c r="AD645">
        <v>0</v>
      </c>
      <c r="AE645">
        <v>0</v>
      </c>
      <c r="AF645">
        <v>65.709999999999994</v>
      </c>
      <c r="AG645">
        <v>11.6</v>
      </c>
      <c r="AH645">
        <v>0</v>
      </c>
      <c r="AI645">
        <v>1</v>
      </c>
      <c r="AJ645">
        <v>6.11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1069</v>
      </c>
      <c r="AT645">
        <v>0.03</v>
      </c>
      <c r="AU645" t="s">
        <v>1069</v>
      </c>
      <c r="AV645">
        <v>0</v>
      </c>
      <c r="AW645">
        <v>2</v>
      </c>
      <c r="AX645">
        <v>27907747</v>
      </c>
      <c r="AY645">
        <v>1</v>
      </c>
      <c r="AZ645">
        <v>0</v>
      </c>
      <c r="BA645">
        <v>628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 ca="1">Y645*Source!I280</f>
        <v>0.03</v>
      </c>
      <c r="CY645">
        <f>AB645</f>
        <v>401.49</v>
      </c>
      <c r="CZ645">
        <f>AF645</f>
        <v>65.709999999999994</v>
      </c>
      <c r="DA645">
        <f>AJ645</f>
        <v>6.11</v>
      </c>
      <c r="DB645">
        <f t="shared" si="89"/>
        <v>1.97</v>
      </c>
      <c r="DC645">
        <f t="shared" si="90"/>
        <v>0.35</v>
      </c>
    </row>
    <row r="646" spans="1:107">
      <c r="A646">
        <f ca="1">ROW(Source!A280)</f>
        <v>280</v>
      </c>
      <c r="B646">
        <v>27906248</v>
      </c>
      <c r="C646">
        <v>27907732</v>
      </c>
      <c r="D646">
        <v>25150263</v>
      </c>
      <c r="E646">
        <v>1</v>
      </c>
      <c r="F646">
        <v>1</v>
      </c>
      <c r="G646">
        <v>1</v>
      </c>
      <c r="H646">
        <v>3</v>
      </c>
      <c r="I646" t="s">
        <v>88</v>
      </c>
      <c r="J646" t="s">
        <v>89</v>
      </c>
      <c r="K646" t="s">
        <v>90</v>
      </c>
      <c r="L646">
        <v>1346</v>
      </c>
      <c r="N646">
        <v>1009</v>
      </c>
      <c r="O646" t="s">
        <v>1216</v>
      </c>
      <c r="P646" t="s">
        <v>1216</v>
      </c>
      <c r="Q646">
        <v>1</v>
      </c>
      <c r="W646">
        <v>0</v>
      </c>
      <c r="X646">
        <v>-1088866022</v>
      </c>
      <c r="Y646">
        <v>0.32</v>
      </c>
      <c r="AA646">
        <v>185.74</v>
      </c>
      <c r="AB646">
        <v>0</v>
      </c>
      <c r="AC646">
        <v>0</v>
      </c>
      <c r="AD646">
        <v>0</v>
      </c>
      <c r="AE646">
        <v>30.4</v>
      </c>
      <c r="AF646">
        <v>0</v>
      </c>
      <c r="AG646">
        <v>0</v>
      </c>
      <c r="AH646">
        <v>0</v>
      </c>
      <c r="AI646">
        <v>6.11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1069</v>
      </c>
      <c r="AT646">
        <v>0.32</v>
      </c>
      <c r="AU646" t="s">
        <v>1069</v>
      </c>
      <c r="AV646">
        <v>0</v>
      </c>
      <c r="AW646">
        <v>2</v>
      </c>
      <c r="AX646">
        <v>27907748</v>
      </c>
      <c r="AY646">
        <v>1</v>
      </c>
      <c r="AZ646">
        <v>0</v>
      </c>
      <c r="BA646">
        <v>629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 ca="1">Y646*Source!I280</f>
        <v>0.32</v>
      </c>
      <c r="CY646">
        <f t="shared" ref="CY646:CY652" si="91">AA646</f>
        <v>185.74</v>
      </c>
      <c r="CZ646">
        <f t="shared" ref="CZ646:CZ652" si="92">AE646</f>
        <v>30.4</v>
      </c>
      <c r="DA646">
        <f t="shared" ref="DA646:DA652" si="93">AI646</f>
        <v>6.11</v>
      </c>
      <c r="DB646">
        <f t="shared" si="89"/>
        <v>9.73</v>
      </c>
      <c r="DC646">
        <f t="shared" si="90"/>
        <v>0</v>
      </c>
    </row>
    <row r="647" spans="1:107">
      <c r="A647">
        <f ca="1">ROW(Source!A280)</f>
        <v>280</v>
      </c>
      <c r="B647">
        <v>27906248</v>
      </c>
      <c r="C647">
        <v>27907732</v>
      </c>
      <c r="D647">
        <v>25150542</v>
      </c>
      <c r="E647">
        <v>1</v>
      </c>
      <c r="F647">
        <v>1</v>
      </c>
      <c r="G647">
        <v>1</v>
      </c>
      <c r="H647">
        <v>3</v>
      </c>
      <c r="I647" t="s">
        <v>1002</v>
      </c>
      <c r="J647" t="s">
        <v>1003</v>
      </c>
      <c r="K647" t="s">
        <v>1004</v>
      </c>
      <c r="L647">
        <v>1348</v>
      </c>
      <c r="N647">
        <v>1009</v>
      </c>
      <c r="O647" t="s">
        <v>1094</v>
      </c>
      <c r="P647" t="s">
        <v>1094</v>
      </c>
      <c r="Q647">
        <v>1000</v>
      </c>
      <c r="W647">
        <v>0</v>
      </c>
      <c r="X647">
        <v>1012095217</v>
      </c>
      <c r="Y647">
        <v>1.0499999999999999E-3</v>
      </c>
      <c r="AA647">
        <v>11120.2</v>
      </c>
      <c r="AB647">
        <v>0</v>
      </c>
      <c r="AC647">
        <v>0</v>
      </c>
      <c r="AD647">
        <v>0</v>
      </c>
      <c r="AE647">
        <v>1820</v>
      </c>
      <c r="AF647">
        <v>0</v>
      </c>
      <c r="AG647">
        <v>0</v>
      </c>
      <c r="AH647">
        <v>0</v>
      </c>
      <c r="AI647">
        <v>6.11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1069</v>
      </c>
      <c r="AT647">
        <v>1.0499999999999999E-3</v>
      </c>
      <c r="AU647" t="s">
        <v>1069</v>
      </c>
      <c r="AV647">
        <v>0</v>
      </c>
      <c r="AW647">
        <v>2</v>
      </c>
      <c r="AX647">
        <v>27907749</v>
      </c>
      <c r="AY647">
        <v>1</v>
      </c>
      <c r="AZ647">
        <v>0</v>
      </c>
      <c r="BA647">
        <v>630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 ca="1">Y647*Source!I280</f>
        <v>1.0499999999999999E-3</v>
      </c>
      <c r="CY647">
        <f t="shared" si="91"/>
        <v>11120.2</v>
      </c>
      <c r="CZ647">
        <f t="shared" si="92"/>
        <v>1820</v>
      </c>
      <c r="DA647">
        <f t="shared" si="93"/>
        <v>6.11</v>
      </c>
      <c r="DB647">
        <f t="shared" si="89"/>
        <v>1.91</v>
      </c>
      <c r="DC647">
        <f t="shared" si="90"/>
        <v>0</v>
      </c>
    </row>
    <row r="648" spans="1:107">
      <c r="A648">
        <f ca="1">ROW(Source!A280)</f>
        <v>280</v>
      </c>
      <c r="B648">
        <v>27906248</v>
      </c>
      <c r="C648">
        <v>27907732</v>
      </c>
      <c r="D648">
        <v>25186459</v>
      </c>
      <c r="E648">
        <v>1</v>
      </c>
      <c r="F648">
        <v>1</v>
      </c>
      <c r="G648">
        <v>1</v>
      </c>
      <c r="H648">
        <v>3</v>
      </c>
      <c r="I648" t="s">
        <v>102</v>
      </c>
      <c r="J648" t="s">
        <v>103</v>
      </c>
      <c r="K648" t="s">
        <v>104</v>
      </c>
      <c r="L648">
        <v>1346</v>
      </c>
      <c r="N648">
        <v>1009</v>
      </c>
      <c r="O648" t="s">
        <v>1216</v>
      </c>
      <c r="P648" t="s">
        <v>1216</v>
      </c>
      <c r="Q648">
        <v>1</v>
      </c>
      <c r="W648">
        <v>0</v>
      </c>
      <c r="X648">
        <v>210558753</v>
      </c>
      <c r="Y648">
        <v>0.02</v>
      </c>
      <c r="AA648">
        <v>174.75</v>
      </c>
      <c r="AB648">
        <v>0</v>
      </c>
      <c r="AC648">
        <v>0</v>
      </c>
      <c r="AD648">
        <v>0</v>
      </c>
      <c r="AE648">
        <v>28.6</v>
      </c>
      <c r="AF648">
        <v>0</v>
      </c>
      <c r="AG648">
        <v>0</v>
      </c>
      <c r="AH648">
        <v>0</v>
      </c>
      <c r="AI648">
        <v>6.11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1069</v>
      </c>
      <c r="AT648">
        <v>0.02</v>
      </c>
      <c r="AU648" t="s">
        <v>1069</v>
      </c>
      <c r="AV648">
        <v>0</v>
      </c>
      <c r="AW648">
        <v>2</v>
      </c>
      <c r="AX648">
        <v>27907750</v>
      </c>
      <c r="AY648">
        <v>1</v>
      </c>
      <c r="AZ648">
        <v>0</v>
      </c>
      <c r="BA648">
        <v>631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 ca="1">Y648*Source!I280</f>
        <v>0.02</v>
      </c>
      <c r="CY648">
        <f t="shared" si="91"/>
        <v>174.75</v>
      </c>
      <c r="CZ648">
        <f t="shared" si="92"/>
        <v>28.6</v>
      </c>
      <c r="DA648">
        <f t="shared" si="93"/>
        <v>6.11</v>
      </c>
      <c r="DB648">
        <f t="shared" si="89"/>
        <v>0.56999999999999995</v>
      </c>
      <c r="DC648">
        <f t="shared" si="90"/>
        <v>0</v>
      </c>
    </row>
    <row r="649" spans="1:107">
      <c r="A649">
        <f ca="1">ROW(Source!A280)</f>
        <v>280</v>
      </c>
      <c r="B649">
        <v>27906248</v>
      </c>
      <c r="C649">
        <v>27907732</v>
      </c>
      <c r="D649">
        <v>25200137</v>
      </c>
      <c r="E649">
        <v>1</v>
      </c>
      <c r="F649">
        <v>1</v>
      </c>
      <c r="G649">
        <v>1</v>
      </c>
      <c r="H649">
        <v>3</v>
      </c>
      <c r="I649" t="s">
        <v>1005</v>
      </c>
      <c r="J649" t="s">
        <v>1006</v>
      </c>
      <c r="K649" t="s">
        <v>1007</v>
      </c>
      <c r="L649">
        <v>1355</v>
      </c>
      <c r="N649">
        <v>1010</v>
      </c>
      <c r="O649" t="s">
        <v>185</v>
      </c>
      <c r="P649" t="s">
        <v>185</v>
      </c>
      <c r="Q649">
        <v>100</v>
      </c>
      <c r="W649">
        <v>0</v>
      </c>
      <c r="X649">
        <v>-1427219203</v>
      </c>
      <c r="Y649">
        <v>0.05</v>
      </c>
      <c r="AA649">
        <v>873.73</v>
      </c>
      <c r="AB649">
        <v>0</v>
      </c>
      <c r="AC649">
        <v>0</v>
      </c>
      <c r="AD649">
        <v>0</v>
      </c>
      <c r="AE649">
        <v>143</v>
      </c>
      <c r="AF649">
        <v>0</v>
      </c>
      <c r="AG649">
        <v>0</v>
      </c>
      <c r="AH649">
        <v>0</v>
      </c>
      <c r="AI649">
        <v>6.11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1069</v>
      </c>
      <c r="AT649">
        <v>0.05</v>
      </c>
      <c r="AU649" t="s">
        <v>1069</v>
      </c>
      <c r="AV649">
        <v>0</v>
      </c>
      <c r="AW649">
        <v>2</v>
      </c>
      <c r="AX649">
        <v>27907751</v>
      </c>
      <c r="AY649">
        <v>1</v>
      </c>
      <c r="AZ649">
        <v>0</v>
      </c>
      <c r="BA649">
        <v>632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 ca="1">Y649*Source!I280</f>
        <v>0.05</v>
      </c>
      <c r="CY649">
        <f t="shared" si="91"/>
        <v>873.73</v>
      </c>
      <c r="CZ649">
        <f t="shared" si="92"/>
        <v>143</v>
      </c>
      <c r="DA649">
        <f t="shared" si="93"/>
        <v>6.11</v>
      </c>
      <c r="DB649">
        <f t="shared" si="89"/>
        <v>7.15</v>
      </c>
      <c r="DC649">
        <f t="shared" si="90"/>
        <v>0</v>
      </c>
    </row>
    <row r="650" spans="1:107">
      <c r="A650">
        <f ca="1">ROW(Source!A280)</f>
        <v>280</v>
      </c>
      <c r="B650">
        <v>27906248</v>
      </c>
      <c r="C650">
        <v>27907732</v>
      </c>
      <c r="D650">
        <v>25200187</v>
      </c>
      <c r="E650">
        <v>1</v>
      </c>
      <c r="F650">
        <v>1</v>
      </c>
      <c r="G650">
        <v>1</v>
      </c>
      <c r="H650">
        <v>3</v>
      </c>
      <c r="I650" t="s">
        <v>1008</v>
      </c>
      <c r="J650" t="s">
        <v>1009</v>
      </c>
      <c r="K650" t="s">
        <v>1010</v>
      </c>
      <c r="L650">
        <v>1356</v>
      </c>
      <c r="N650">
        <v>1010</v>
      </c>
      <c r="O650" t="s">
        <v>998</v>
      </c>
      <c r="P650" t="s">
        <v>998</v>
      </c>
      <c r="Q650">
        <v>1000</v>
      </c>
      <c r="W650">
        <v>0</v>
      </c>
      <c r="X650">
        <v>2033598199</v>
      </c>
      <c r="Y650">
        <v>1.2200000000000001E-2</v>
      </c>
      <c r="AA650">
        <v>1076.6400000000001</v>
      </c>
      <c r="AB650">
        <v>0</v>
      </c>
      <c r="AC650">
        <v>0</v>
      </c>
      <c r="AD650">
        <v>0</v>
      </c>
      <c r="AE650">
        <v>176.21</v>
      </c>
      <c r="AF650">
        <v>0</v>
      </c>
      <c r="AG650">
        <v>0</v>
      </c>
      <c r="AH650">
        <v>0</v>
      </c>
      <c r="AI650">
        <v>6.11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1069</v>
      </c>
      <c r="AT650">
        <v>1.2200000000000001E-2</v>
      </c>
      <c r="AU650" t="s">
        <v>1069</v>
      </c>
      <c r="AV650">
        <v>0</v>
      </c>
      <c r="AW650">
        <v>2</v>
      </c>
      <c r="AX650">
        <v>27907752</v>
      </c>
      <c r="AY650">
        <v>1</v>
      </c>
      <c r="AZ650">
        <v>0</v>
      </c>
      <c r="BA650">
        <v>633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 ca="1">Y650*Source!I280</f>
        <v>1.2200000000000001E-2</v>
      </c>
      <c r="CY650">
        <f t="shared" si="91"/>
        <v>1076.6400000000001</v>
      </c>
      <c r="CZ650">
        <f t="shared" si="92"/>
        <v>176.21</v>
      </c>
      <c r="DA650">
        <f t="shared" si="93"/>
        <v>6.11</v>
      </c>
      <c r="DB650">
        <f t="shared" si="89"/>
        <v>2.15</v>
      </c>
      <c r="DC650">
        <f t="shared" si="90"/>
        <v>0</v>
      </c>
    </row>
    <row r="651" spans="1:107">
      <c r="A651">
        <f ca="1">ROW(Source!A280)</f>
        <v>280</v>
      </c>
      <c r="B651">
        <v>27906248</v>
      </c>
      <c r="C651">
        <v>27907732</v>
      </c>
      <c r="D651">
        <v>25205631</v>
      </c>
      <c r="E651">
        <v>1</v>
      </c>
      <c r="F651">
        <v>1</v>
      </c>
      <c r="G651">
        <v>1</v>
      </c>
      <c r="H651">
        <v>3</v>
      </c>
      <c r="I651" t="s">
        <v>928</v>
      </c>
      <c r="J651" t="s">
        <v>931</v>
      </c>
      <c r="K651" t="s">
        <v>929</v>
      </c>
      <c r="L651">
        <v>1477</v>
      </c>
      <c r="N651">
        <v>1013</v>
      </c>
      <c r="O651" t="s">
        <v>930</v>
      </c>
      <c r="P651" t="s">
        <v>932</v>
      </c>
      <c r="Q651">
        <v>1</v>
      </c>
      <c r="W651">
        <v>0</v>
      </c>
      <c r="X651">
        <v>559331636</v>
      </c>
      <c r="Y651">
        <v>0.1</v>
      </c>
      <c r="AA651">
        <v>42283.71</v>
      </c>
      <c r="AB651">
        <v>0</v>
      </c>
      <c r="AC651">
        <v>0</v>
      </c>
      <c r="AD651">
        <v>0</v>
      </c>
      <c r="AE651">
        <v>6920.41</v>
      </c>
      <c r="AF651">
        <v>0</v>
      </c>
      <c r="AG651">
        <v>0</v>
      </c>
      <c r="AH651">
        <v>0</v>
      </c>
      <c r="AI651">
        <v>6.11</v>
      </c>
      <c r="AJ651">
        <v>1</v>
      </c>
      <c r="AK651">
        <v>1</v>
      </c>
      <c r="AL651">
        <v>1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1069</v>
      </c>
      <c r="AT651">
        <v>0.1</v>
      </c>
      <c r="AU651" t="s">
        <v>1069</v>
      </c>
      <c r="AV651">
        <v>0</v>
      </c>
      <c r="AW651">
        <v>1</v>
      </c>
      <c r="AX651">
        <v>-1</v>
      </c>
      <c r="AY651">
        <v>0</v>
      </c>
      <c r="AZ651">
        <v>0</v>
      </c>
      <c r="BA651" t="s">
        <v>1069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 ca="1">Y651*Source!I280</f>
        <v>0.1</v>
      </c>
      <c r="CY651">
        <f t="shared" si="91"/>
        <v>42283.71</v>
      </c>
      <c r="CZ651">
        <f t="shared" si="92"/>
        <v>6920.41</v>
      </c>
      <c r="DA651">
        <f t="shared" si="93"/>
        <v>6.11</v>
      </c>
      <c r="DB651">
        <f t="shared" si="89"/>
        <v>692.04</v>
      </c>
      <c r="DC651">
        <f t="shared" si="90"/>
        <v>0</v>
      </c>
    </row>
    <row r="652" spans="1:107">
      <c r="A652">
        <f ca="1">ROW(Source!A280)</f>
        <v>280</v>
      </c>
      <c r="B652">
        <v>27906248</v>
      </c>
      <c r="C652">
        <v>27907732</v>
      </c>
      <c r="D652">
        <v>25147235</v>
      </c>
      <c r="E652">
        <v>17</v>
      </c>
      <c r="F652">
        <v>1</v>
      </c>
      <c r="G652">
        <v>1</v>
      </c>
      <c r="H652">
        <v>3</v>
      </c>
      <c r="I652" t="s">
        <v>96</v>
      </c>
      <c r="J652" t="s">
        <v>1069</v>
      </c>
      <c r="K652" t="s">
        <v>97</v>
      </c>
      <c r="L652">
        <v>1374</v>
      </c>
      <c r="N652">
        <v>1013</v>
      </c>
      <c r="O652" t="s">
        <v>98</v>
      </c>
      <c r="P652" t="s">
        <v>98</v>
      </c>
      <c r="Q652">
        <v>1</v>
      </c>
      <c r="W652">
        <v>0</v>
      </c>
      <c r="X652">
        <v>-1731369543</v>
      </c>
      <c r="Y652">
        <v>1.18</v>
      </c>
      <c r="AA652">
        <v>7.19</v>
      </c>
      <c r="AB652">
        <v>0</v>
      </c>
      <c r="AC652">
        <v>0</v>
      </c>
      <c r="AD652">
        <v>0</v>
      </c>
      <c r="AE652">
        <v>1</v>
      </c>
      <c r="AF652">
        <v>0</v>
      </c>
      <c r="AG652">
        <v>0</v>
      </c>
      <c r="AH652">
        <v>0</v>
      </c>
      <c r="AI652">
        <v>7.19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1069</v>
      </c>
      <c r="AT652">
        <v>1.18</v>
      </c>
      <c r="AU652" t="s">
        <v>1069</v>
      </c>
      <c r="AV652">
        <v>0</v>
      </c>
      <c r="AW652">
        <v>2</v>
      </c>
      <c r="AX652">
        <v>27907753</v>
      </c>
      <c r="AY652">
        <v>1</v>
      </c>
      <c r="AZ652">
        <v>0</v>
      </c>
      <c r="BA652">
        <v>634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 ca="1">Y652*Source!I280</f>
        <v>1.18</v>
      </c>
      <c r="CY652">
        <f t="shared" si="91"/>
        <v>7.19</v>
      </c>
      <c r="CZ652">
        <f t="shared" si="92"/>
        <v>1</v>
      </c>
      <c r="DA652">
        <f t="shared" si="93"/>
        <v>7.19</v>
      </c>
      <c r="DB652">
        <f t="shared" si="89"/>
        <v>1.18</v>
      </c>
      <c r="DC652">
        <f t="shared" si="90"/>
        <v>0</v>
      </c>
    </row>
    <row r="653" spans="1:107">
      <c r="A653">
        <f ca="1">ROW(Source!A282)</f>
        <v>282</v>
      </c>
      <c r="B653">
        <v>27906248</v>
      </c>
      <c r="C653">
        <v>27907755</v>
      </c>
      <c r="D653">
        <v>25419089</v>
      </c>
      <c r="E653">
        <v>1</v>
      </c>
      <c r="F653">
        <v>1</v>
      </c>
      <c r="G653">
        <v>1</v>
      </c>
      <c r="H653">
        <v>1</v>
      </c>
      <c r="I653" t="s">
        <v>689</v>
      </c>
      <c r="J653" t="s">
        <v>1069</v>
      </c>
      <c r="K653" t="s">
        <v>690</v>
      </c>
      <c r="L653">
        <v>1191</v>
      </c>
      <c r="N653">
        <v>1013</v>
      </c>
      <c r="O653" t="s">
        <v>600</v>
      </c>
      <c r="P653" t="s">
        <v>600</v>
      </c>
      <c r="Q653">
        <v>1</v>
      </c>
      <c r="W653">
        <v>0</v>
      </c>
      <c r="X653">
        <v>1069510174</v>
      </c>
      <c r="Y653">
        <v>89.1</v>
      </c>
      <c r="AA653">
        <v>0</v>
      </c>
      <c r="AB653">
        <v>0</v>
      </c>
      <c r="AC653">
        <v>0</v>
      </c>
      <c r="AD653">
        <v>58.78</v>
      </c>
      <c r="AE653">
        <v>0</v>
      </c>
      <c r="AF653">
        <v>0</v>
      </c>
      <c r="AG653">
        <v>0</v>
      </c>
      <c r="AH653">
        <v>9.6199999999999992</v>
      </c>
      <c r="AI653">
        <v>1</v>
      </c>
      <c r="AJ653">
        <v>1</v>
      </c>
      <c r="AK653">
        <v>1</v>
      </c>
      <c r="AL653">
        <v>6.11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1069</v>
      </c>
      <c r="AT653">
        <v>89.1</v>
      </c>
      <c r="AU653" t="s">
        <v>1069</v>
      </c>
      <c r="AV653">
        <v>1</v>
      </c>
      <c r="AW653">
        <v>2</v>
      </c>
      <c r="AX653">
        <v>27907762</v>
      </c>
      <c r="AY653">
        <v>1</v>
      </c>
      <c r="AZ653">
        <v>0</v>
      </c>
      <c r="BA653">
        <v>635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 ca="1">Y653*Source!I282</f>
        <v>28.512</v>
      </c>
      <c r="CY653">
        <f>AD653</f>
        <v>58.78</v>
      </c>
      <c r="CZ653">
        <f>AH653</f>
        <v>9.6199999999999992</v>
      </c>
      <c r="DA653">
        <f>AL653</f>
        <v>6.11</v>
      </c>
      <c r="DB653">
        <f t="shared" si="89"/>
        <v>857.14</v>
      </c>
      <c r="DC653">
        <f t="shared" si="90"/>
        <v>0</v>
      </c>
    </row>
    <row r="654" spans="1:107">
      <c r="A654">
        <f ca="1">ROW(Source!A282)</f>
        <v>282</v>
      </c>
      <c r="B654">
        <v>27906248</v>
      </c>
      <c r="C654">
        <v>27907755</v>
      </c>
      <c r="D654">
        <v>25412928</v>
      </c>
      <c r="E654">
        <v>1</v>
      </c>
      <c r="F654">
        <v>1</v>
      </c>
      <c r="G654">
        <v>1</v>
      </c>
      <c r="H654">
        <v>1</v>
      </c>
      <c r="I654" t="s">
        <v>601</v>
      </c>
      <c r="J654" t="s">
        <v>1069</v>
      </c>
      <c r="K654" t="s">
        <v>602</v>
      </c>
      <c r="L654">
        <v>1191</v>
      </c>
      <c r="N654">
        <v>1013</v>
      </c>
      <c r="O654" t="s">
        <v>600</v>
      </c>
      <c r="P654" t="s">
        <v>600</v>
      </c>
      <c r="Q654">
        <v>1</v>
      </c>
      <c r="W654">
        <v>0</v>
      </c>
      <c r="X654">
        <v>-1417349443</v>
      </c>
      <c r="Y654">
        <v>0.03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6.11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1069</v>
      </c>
      <c r="AT654">
        <v>0.03</v>
      </c>
      <c r="AU654" t="s">
        <v>1069</v>
      </c>
      <c r="AV654">
        <v>2</v>
      </c>
      <c r="AW654">
        <v>2</v>
      </c>
      <c r="AX654">
        <v>27907763</v>
      </c>
      <c r="AY654">
        <v>1</v>
      </c>
      <c r="AZ654">
        <v>0</v>
      </c>
      <c r="BA654">
        <v>636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 ca="1">Y654*Source!I282</f>
        <v>9.5999999999999992E-3</v>
      </c>
      <c r="CY654">
        <f>AD654</f>
        <v>0</v>
      </c>
      <c r="CZ654">
        <f>AH654</f>
        <v>0</v>
      </c>
      <c r="DA654">
        <f>AL654</f>
        <v>1</v>
      </c>
      <c r="DB654">
        <f t="shared" si="89"/>
        <v>0</v>
      </c>
      <c r="DC654">
        <f t="shared" si="90"/>
        <v>0</v>
      </c>
    </row>
    <row r="655" spans="1:107">
      <c r="A655">
        <f ca="1">ROW(Source!A282)</f>
        <v>282</v>
      </c>
      <c r="B655">
        <v>27906248</v>
      </c>
      <c r="C655">
        <v>27907755</v>
      </c>
      <c r="D655">
        <v>25230514</v>
      </c>
      <c r="E655">
        <v>1</v>
      </c>
      <c r="F655">
        <v>1</v>
      </c>
      <c r="G655">
        <v>1</v>
      </c>
      <c r="H655">
        <v>2</v>
      </c>
      <c r="I655" t="s">
        <v>658</v>
      </c>
      <c r="J655" t="s">
        <v>659</v>
      </c>
      <c r="K655" t="s">
        <v>660</v>
      </c>
      <c r="L655">
        <v>1368</v>
      </c>
      <c r="N655">
        <v>1011</v>
      </c>
      <c r="O655" t="s">
        <v>606</v>
      </c>
      <c r="P655" t="s">
        <v>606</v>
      </c>
      <c r="Q655">
        <v>1</v>
      </c>
      <c r="W655">
        <v>0</v>
      </c>
      <c r="X655">
        <v>1188625873</v>
      </c>
      <c r="Y655">
        <v>0.03</v>
      </c>
      <c r="AA655">
        <v>0</v>
      </c>
      <c r="AB655">
        <v>191</v>
      </c>
      <c r="AC655">
        <v>13.5</v>
      </c>
      <c r="AD655">
        <v>0</v>
      </c>
      <c r="AE655">
        <v>0</v>
      </c>
      <c r="AF655">
        <v>31.26</v>
      </c>
      <c r="AG655">
        <v>13.5</v>
      </c>
      <c r="AH655">
        <v>0</v>
      </c>
      <c r="AI655">
        <v>1</v>
      </c>
      <c r="AJ655">
        <v>6.11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1069</v>
      </c>
      <c r="AT655">
        <v>0.03</v>
      </c>
      <c r="AU655" t="s">
        <v>1069</v>
      </c>
      <c r="AV655">
        <v>0</v>
      </c>
      <c r="AW655">
        <v>2</v>
      </c>
      <c r="AX655">
        <v>27907764</v>
      </c>
      <c r="AY655">
        <v>1</v>
      </c>
      <c r="AZ655">
        <v>0</v>
      </c>
      <c r="BA655">
        <v>637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 ca="1">Y655*Source!I282</f>
        <v>9.5999999999999992E-3</v>
      </c>
      <c r="CY655">
        <f>AB655</f>
        <v>191</v>
      </c>
      <c r="CZ655">
        <f>AF655</f>
        <v>31.26</v>
      </c>
      <c r="DA655">
        <f>AJ655</f>
        <v>6.11</v>
      </c>
      <c r="DB655">
        <f t="shared" si="89"/>
        <v>0.94</v>
      </c>
      <c r="DC655">
        <f t="shared" si="90"/>
        <v>0.41</v>
      </c>
    </row>
    <row r="656" spans="1:107">
      <c r="A656">
        <f ca="1">ROW(Source!A282)</f>
        <v>282</v>
      </c>
      <c r="B656">
        <v>27906248</v>
      </c>
      <c r="C656">
        <v>27907755</v>
      </c>
      <c r="D656">
        <v>25202411</v>
      </c>
      <c r="E656">
        <v>1</v>
      </c>
      <c r="F656">
        <v>1</v>
      </c>
      <c r="G656">
        <v>1</v>
      </c>
      <c r="H656">
        <v>3</v>
      </c>
      <c r="I656" t="s">
        <v>938</v>
      </c>
      <c r="J656" t="s">
        <v>405</v>
      </c>
      <c r="K656" t="s">
        <v>404</v>
      </c>
      <c r="L656">
        <v>1354</v>
      </c>
      <c r="N656">
        <v>1010</v>
      </c>
      <c r="O656" t="s">
        <v>1519</v>
      </c>
      <c r="P656" t="s">
        <v>1519</v>
      </c>
      <c r="Q656">
        <v>1</v>
      </c>
      <c r="W656">
        <v>0</v>
      </c>
      <c r="X656">
        <v>-221208904</v>
      </c>
      <c r="Y656">
        <v>100</v>
      </c>
      <c r="AA656">
        <v>1350.31</v>
      </c>
      <c r="AB656">
        <v>0</v>
      </c>
      <c r="AC656">
        <v>0</v>
      </c>
      <c r="AD656">
        <v>0</v>
      </c>
      <c r="AE656">
        <v>221</v>
      </c>
      <c r="AF656">
        <v>0</v>
      </c>
      <c r="AG656">
        <v>0</v>
      </c>
      <c r="AH656">
        <v>0</v>
      </c>
      <c r="AI656">
        <v>6.11</v>
      </c>
      <c r="AJ656">
        <v>1</v>
      </c>
      <c r="AK656">
        <v>1</v>
      </c>
      <c r="AL656">
        <v>1</v>
      </c>
      <c r="AN656">
        <v>0</v>
      </c>
      <c r="AO656">
        <v>0</v>
      </c>
      <c r="AP656">
        <v>0</v>
      </c>
      <c r="AQ656">
        <v>0</v>
      </c>
      <c r="AR656">
        <v>0</v>
      </c>
      <c r="AS656" t="s">
        <v>1069</v>
      </c>
      <c r="AT656">
        <v>100</v>
      </c>
      <c r="AU656" t="s">
        <v>1069</v>
      </c>
      <c r="AV656">
        <v>0</v>
      </c>
      <c r="AW656">
        <v>1</v>
      </c>
      <c r="AX656">
        <v>-1</v>
      </c>
      <c r="AY656">
        <v>0</v>
      </c>
      <c r="AZ656">
        <v>0</v>
      </c>
      <c r="BA656" t="s">
        <v>1069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 ca="1">Y656*Source!I282</f>
        <v>32</v>
      </c>
      <c r="CY656">
        <f>AA656</f>
        <v>1350.31</v>
      </c>
      <c r="CZ656">
        <f>AE656</f>
        <v>221</v>
      </c>
      <c r="DA656">
        <f>AI656</f>
        <v>6.11</v>
      </c>
      <c r="DB656">
        <f t="shared" si="89"/>
        <v>22100</v>
      </c>
      <c r="DC656">
        <f t="shared" si="90"/>
        <v>0</v>
      </c>
    </row>
    <row r="657" spans="1:107">
      <c r="A657">
        <f ca="1">ROW(Source!A318)</f>
        <v>318</v>
      </c>
      <c r="B657">
        <v>27906248</v>
      </c>
      <c r="C657">
        <v>27907768</v>
      </c>
      <c r="D657">
        <v>25414889</v>
      </c>
      <c r="E657">
        <v>1</v>
      </c>
      <c r="F657">
        <v>1</v>
      </c>
      <c r="G657">
        <v>1</v>
      </c>
      <c r="H657">
        <v>1</v>
      </c>
      <c r="I657" t="s">
        <v>7</v>
      </c>
      <c r="J657" t="s">
        <v>1069</v>
      </c>
      <c r="K657" t="s">
        <v>8</v>
      </c>
      <c r="L657">
        <v>1191</v>
      </c>
      <c r="N657">
        <v>1013</v>
      </c>
      <c r="O657" t="s">
        <v>600</v>
      </c>
      <c r="P657" t="s">
        <v>600</v>
      </c>
      <c r="Q657">
        <v>1</v>
      </c>
      <c r="W657">
        <v>0</v>
      </c>
      <c r="X657">
        <v>1850719656</v>
      </c>
      <c r="Y657">
        <v>34.659999999999997</v>
      </c>
      <c r="AA657">
        <v>0</v>
      </c>
      <c r="AB657">
        <v>0</v>
      </c>
      <c r="AC657">
        <v>0</v>
      </c>
      <c r="AD657">
        <v>50.77</v>
      </c>
      <c r="AE657">
        <v>0</v>
      </c>
      <c r="AF657">
        <v>0</v>
      </c>
      <c r="AG657">
        <v>0</v>
      </c>
      <c r="AH657">
        <v>8.31</v>
      </c>
      <c r="AI657">
        <v>1</v>
      </c>
      <c r="AJ657">
        <v>1</v>
      </c>
      <c r="AK657">
        <v>1</v>
      </c>
      <c r="AL657">
        <v>6.11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1069</v>
      </c>
      <c r="AT657">
        <v>34.659999999999997</v>
      </c>
      <c r="AU657" t="s">
        <v>1069</v>
      </c>
      <c r="AV657">
        <v>1</v>
      </c>
      <c r="AW657">
        <v>2</v>
      </c>
      <c r="AX657">
        <v>27907775</v>
      </c>
      <c r="AY657">
        <v>1</v>
      </c>
      <c r="AZ657">
        <v>0</v>
      </c>
      <c r="BA657">
        <v>639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 ca="1">Y657*Source!I318</f>
        <v>134.41147999999998</v>
      </c>
      <c r="CY657">
        <f>AD657</f>
        <v>50.77</v>
      </c>
      <c r="CZ657">
        <f>AH657</f>
        <v>8.31</v>
      </c>
      <c r="DA657">
        <f>AL657</f>
        <v>6.11</v>
      </c>
      <c r="DB657">
        <f t="shared" si="89"/>
        <v>288.02</v>
      </c>
      <c r="DC657">
        <f t="shared" si="90"/>
        <v>0</v>
      </c>
    </row>
    <row r="658" spans="1:107">
      <c r="A658">
        <f ca="1">ROW(Source!A318)</f>
        <v>318</v>
      </c>
      <c r="B658">
        <v>27906248</v>
      </c>
      <c r="C658">
        <v>27907768</v>
      </c>
      <c r="D658">
        <v>25412928</v>
      </c>
      <c r="E658">
        <v>1</v>
      </c>
      <c r="F658">
        <v>1</v>
      </c>
      <c r="G658">
        <v>1</v>
      </c>
      <c r="H658">
        <v>1</v>
      </c>
      <c r="I658" t="s">
        <v>601</v>
      </c>
      <c r="J658" t="s">
        <v>1069</v>
      </c>
      <c r="K658" t="s">
        <v>602</v>
      </c>
      <c r="L658">
        <v>1191</v>
      </c>
      <c r="N658">
        <v>1013</v>
      </c>
      <c r="O658" t="s">
        <v>600</v>
      </c>
      <c r="P658" t="s">
        <v>600</v>
      </c>
      <c r="Q658">
        <v>1</v>
      </c>
      <c r="W658">
        <v>0</v>
      </c>
      <c r="X658">
        <v>-1417349443</v>
      </c>
      <c r="Y658">
        <v>0.1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6.11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1069</v>
      </c>
      <c r="AT658">
        <v>0.1</v>
      </c>
      <c r="AU658" t="s">
        <v>1069</v>
      </c>
      <c r="AV658">
        <v>2</v>
      </c>
      <c r="AW658">
        <v>2</v>
      </c>
      <c r="AX658">
        <v>27907776</v>
      </c>
      <c r="AY658">
        <v>1</v>
      </c>
      <c r="AZ658">
        <v>0</v>
      </c>
      <c r="BA658">
        <v>640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 ca="1">Y658*Source!I318</f>
        <v>0.38780000000000003</v>
      </c>
      <c r="CY658">
        <f>AD658</f>
        <v>0</v>
      </c>
      <c r="CZ658">
        <f>AH658</f>
        <v>0</v>
      </c>
      <c r="DA658">
        <f>AL658</f>
        <v>1</v>
      </c>
      <c r="DB658">
        <f t="shared" si="89"/>
        <v>0</v>
      </c>
      <c r="DC658">
        <f t="shared" si="90"/>
        <v>0</v>
      </c>
    </row>
    <row r="659" spans="1:107">
      <c r="A659">
        <f ca="1">ROW(Source!A318)</f>
        <v>318</v>
      </c>
      <c r="B659">
        <v>27906248</v>
      </c>
      <c r="C659">
        <v>27907768</v>
      </c>
      <c r="D659">
        <v>25230514</v>
      </c>
      <c r="E659">
        <v>1</v>
      </c>
      <c r="F659">
        <v>1</v>
      </c>
      <c r="G659">
        <v>1</v>
      </c>
      <c r="H659">
        <v>2</v>
      </c>
      <c r="I659" t="s">
        <v>658</v>
      </c>
      <c r="J659" t="s">
        <v>659</v>
      </c>
      <c r="K659" t="s">
        <v>660</v>
      </c>
      <c r="L659">
        <v>1368</v>
      </c>
      <c r="N659">
        <v>1011</v>
      </c>
      <c r="O659" t="s">
        <v>606</v>
      </c>
      <c r="P659" t="s">
        <v>606</v>
      </c>
      <c r="Q659">
        <v>1</v>
      </c>
      <c r="W659">
        <v>0</v>
      </c>
      <c r="X659">
        <v>1188625873</v>
      </c>
      <c r="Y659">
        <v>0.1</v>
      </c>
      <c r="AA659">
        <v>0</v>
      </c>
      <c r="AB659">
        <v>191</v>
      </c>
      <c r="AC659">
        <v>13.5</v>
      </c>
      <c r="AD659">
        <v>0</v>
      </c>
      <c r="AE659">
        <v>0</v>
      </c>
      <c r="AF659">
        <v>31.26</v>
      </c>
      <c r="AG659">
        <v>13.5</v>
      </c>
      <c r="AH659">
        <v>0</v>
      </c>
      <c r="AI659">
        <v>1</v>
      </c>
      <c r="AJ659">
        <v>6.11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1069</v>
      </c>
      <c r="AT659">
        <v>0.1</v>
      </c>
      <c r="AU659" t="s">
        <v>1069</v>
      </c>
      <c r="AV659">
        <v>0</v>
      </c>
      <c r="AW659">
        <v>2</v>
      </c>
      <c r="AX659">
        <v>27907777</v>
      </c>
      <c r="AY659">
        <v>1</v>
      </c>
      <c r="AZ659">
        <v>0</v>
      </c>
      <c r="BA659">
        <v>641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 ca="1">Y659*Source!I318</f>
        <v>0.38780000000000003</v>
      </c>
      <c r="CY659">
        <f>AB659</f>
        <v>191</v>
      </c>
      <c r="CZ659">
        <f>AF659</f>
        <v>31.26</v>
      </c>
      <c r="DA659">
        <f>AJ659</f>
        <v>6.11</v>
      </c>
      <c r="DB659">
        <f t="shared" si="89"/>
        <v>3.13</v>
      </c>
      <c r="DC659">
        <f t="shared" si="90"/>
        <v>1.35</v>
      </c>
    </row>
    <row r="660" spans="1:107">
      <c r="A660">
        <f ca="1">ROW(Source!A318)</f>
        <v>318</v>
      </c>
      <c r="B660">
        <v>27906248</v>
      </c>
      <c r="C660">
        <v>27907768</v>
      </c>
      <c r="D660">
        <v>25231842</v>
      </c>
      <c r="E660">
        <v>1</v>
      </c>
      <c r="F660">
        <v>1</v>
      </c>
      <c r="G660">
        <v>1</v>
      </c>
      <c r="H660">
        <v>2</v>
      </c>
      <c r="I660" t="s">
        <v>618</v>
      </c>
      <c r="J660" t="s">
        <v>619</v>
      </c>
      <c r="K660" t="s">
        <v>620</v>
      </c>
      <c r="L660">
        <v>1368</v>
      </c>
      <c r="N660">
        <v>1011</v>
      </c>
      <c r="O660" t="s">
        <v>606</v>
      </c>
      <c r="P660" t="s">
        <v>606</v>
      </c>
      <c r="Q660">
        <v>1</v>
      </c>
      <c r="W660">
        <v>0</v>
      </c>
      <c r="X660">
        <v>792402865</v>
      </c>
      <c r="Y660">
        <v>3.3</v>
      </c>
      <c r="AA660">
        <v>0</v>
      </c>
      <c r="AB660">
        <v>7.33</v>
      </c>
      <c r="AC660">
        <v>0</v>
      </c>
      <c r="AD660">
        <v>0</v>
      </c>
      <c r="AE660">
        <v>0</v>
      </c>
      <c r="AF660">
        <v>1.2</v>
      </c>
      <c r="AG660">
        <v>0</v>
      </c>
      <c r="AH660">
        <v>0</v>
      </c>
      <c r="AI660">
        <v>1</v>
      </c>
      <c r="AJ660">
        <v>6.11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1069</v>
      </c>
      <c r="AT660">
        <v>3.3</v>
      </c>
      <c r="AU660" t="s">
        <v>1069</v>
      </c>
      <c r="AV660">
        <v>0</v>
      </c>
      <c r="AW660">
        <v>2</v>
      </c>
      <c r="AX660">
        <v>27907778</v>
      </c>
      <c r="AY660">
        <v>1</v>
      </c>
      <c r="AZ660">
        <v>0</v>
      </c>
      <c r="BA660">
        <v>642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 ca="1">Y660*Source!I318</f>
        <v>12.7974</v>
      </c>
      <c r="CY660">
        <f>AB660</f>
        <v>7.33</v>
      </c>
      <c r="CZ660">
        <f>AF660</f>
        <v>1.2</v>
      </c>
      <c r="DA660">
        <f>AJ660</f>
        <v>6.11</v>
      </c>
      <c r="DB660">
        <f t="shared" si="89"/>
        <v>3.96</v>
      </c>
      <c r="DC660">
        <f t="shared" si="90"/>
        <v>0</v>
      </c>
    </row>
    <row r="661" spans="1:107">
      <c r="A661">
        <f ca="1">ROW(Source!A318)</f>
        <v>318</v>
      </c>
      <c r="B661">
        <v>27906248</v>
      </c>
      <c r="C661">
        <v>27907768</v>
      </c>
      <c r="D661">
        <v>25148309</v>
      </c>
      <c r="E661">
        <v>1</v>
      </c>
      <c r="F661">
        <v>1</v>
      </c>
      <c r="G661">
        <v>1</v>
      </c>
      <c r="H661">
        <v>3</v>
      </c>
      <c r="I661" t="s">
        <v>1011</v>
      </c>
      <c r="J661" t="s">
        <v>1012</v>
      </c>
      <c r="K661" t="s">
        <v>1013</v>
      </c>
      <c r="L661">
        <v>1339</v>
      </c>
      <c r="N661">
        <v>1007</v>
      </c>
      <c r="O661" t="s">
        <v>1325</v>
      </c>
      <c r="P661" t="s">
        <v>1325</v>
      </c>
      <c r="Q661">
        <v>1</v>
      </c>
      <c r="W661">
        <v>0</v>
      </c>
      <c r="X661">
        <v>1706747518</v>
      </c>
      <c r="Y661">
        <v>0</v>
      </c>
      <c r="AA661">
        <v>235.3</v>
      </c>
      <c r="AB661">
        <v>0</v>
      </c>
      <c r="AC661">
        <v>0</v>
      </c>
      <c r="AD661">
        <v>0</v>
      </c>
      <c r="AE661">
        <v>38.51</v>
      </c>
      <c r="AF661">
        <v>0</v>
      </c>
      <c r="AG661">
        <v>0</v>
      </c>
      <c r="AH661">
        <v>0</v>
      </c>
      <c r="AI661">
        <v>6.11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1</v>
      </c>
      <c r="AQ661">
        <v>0</v>
      </c>
      <c r="AR661">
        <v>0</v>
      </c>
      <c r="AS661" t="s">
        <v>1069</v>
      </c>
      <c r="AT661">
        <v>0.43</v>
      </c>
      <c r="AU661" t="s">
        <v>411</v>
      </c>
      <c r="AV661">
        <v>0</v>
      </c>
      <c r="AW661">
        <v>2</v>
      </c>
      <c r="AX661">
        <v>27907779</v>
      </c>
      <c r="AY661">
        <v>1</v>
      </c>
      <c r="AZ661">
        <v>0</v>
      </c>
      <c r="BA661">
        <v>643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 ca="1">Y661*Source!I318</f>
        <v>0</v>
      </c>
      <c r="CY661">
        <f>AA661</f>
        <v>235.3</v>
      </c>
      <c r="CZ661">
        <f>AE661</f>
        <v>38.51</v>
      </c>
      <c r="DA661">
        <f>AI661</f>
        <v>6.11</v>
      </c>
      <c r="DB661">
        <f>ROUND((ROUND(AT661*CZ661,2)*0),2)</f>
        <v>0</v>
      </c>
      <c r="DC661">
        <f>ROUND((ROUND(AT661*AG661,2)*0),2)</f>
        <v>0</v>
      </c>
    </row>
    <row r="662" spans="1:107">
      <c r="A662">
        <f ca="1">ROW(Source!A318)</f>
        <v>318</v>
      </c>
      <c r="B662">
        <v>27906248</v>
      </c>
      <c r="C662">
        <v>27907768</v>
      </c>
      <c r="D662">
        <v>25148328</v>
      </c>
      <c r="E662">
        <v>1</v>
      </c>
      <c r="F662">
        <v>1</v>
      </c>
      <c r="G662">
        <v>1</v>
      </c>
      <c r="H662">
        <v>3</v>
      </c>
      <c r="I662" t="s">
        <v>624</v>
      </c>
      <c r="J662" t="s">
        <v>625</v>
      </c>
      <c r="K662" t="s">
        <v>626</v>
      </c>
      <c r="L662">
        <v>1339</v>
      </c>
      <c r="N662">
        <v>1007</v>
      </c>
      <c r="O662" t="s">
        <v>1325</v>
      </c>
      <c r="P662" t="s">
        <v>1325</v>
      </c>
      <c r="Q662">
        <v>1</v>
      </c>
      <c r="W662">
        <v>0</v>
      </c>
      <c r="X662">
        <v>1262771840</v>
      </c>
      <c r="Y662">
        <v>0</v>
      </c>
      <c r="AA662">
        <v>38</v>
      </c>
      <c r="AB662">
        <v>0</v>
      </c>
      <c r="AC662">
        <v>0</v>
      </c>
      <c r="AD662">
        <v>0</v>
      </c>
      <c r="AE662">
        <v>6.22</v>
      </c>
      <c r="AF662">
        <v>0</v>
      </c>
      <c r="AG662">
        <v>0</v>
      </c>
      <c r="AH662">
        <v>0</v>
      </c>
      <c r="AI662">
        <v>6.11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1</v>
      </c>
      <c r="AQ662">
        <v>0</v>
      </c>
      <c r="AR662">
        <v>0</v>
      </c>
      <c r="AS662" t="s">
        <v>1069</v>
      </c>
      <c r="AT662">
        <v>2.74</v>
      </c>
      <c r="AU662" t="s">
        <v>411</v>
      </c>
      <c r="AV662">
        <v>0</v>
      </c>
      <c r="AW662">
        <v>2</v>
      </c>
      <c r="AX662">
        <v>27907780</v>
      </c>
      <c r="AY662">
        <v>1</v>
      </c>
      <c r="AZ662">
        <v>0</v>
      </c>
      <c r="BA662">
        <v>644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 ca="1">Y662*Source!I318</f>
        <v>0</v>
      </c>
      <c r="CY662">
        <f>AA662</f>
        <v>38</v>
      </c>
      <c r="CZ662">
        <f>AE662</f>
        <v>6.22</v>
      </c>
      <c r="DA662">
        <f>AI662</f>
        <v>6.11</v>
      </c>
      <c r="DB662">
        <f>ROUND((ROUND(AT662*CZ662,2)*0),2)</f>
        <v>0</v>
      </c>
      <c r="DC662">
        <f>ROUND((ROUND(AT662*AG662,2)*0),2)</f>
        <v>0</v>
      </c>
    </row>
    <row r="663" spans="1:107">
      <c r="A663">
        <f ca="1">ROW(Source!A319)</f>
        <v>319</v>
      </c>
      <c r="B663">
        <v>27906248</v>
      </c>
      <c r="C663">
        <v>27907782</v>
      </c>
      <c r="D663">
        <v>25414889</v>
      </c>
      <c r="E663">
        <v>1</v>
      </c>
      <c r="F663">
        <v>1</v>
      </c>
      <c r="G663">
        <v>1</v>
      </c>
      <c r="H663">
        <v>1</v>
      </c>
      <c r="I663" t="s">
        <v>7</v>
      </c>
      <c r="J663" t="s">
        <v>1069</v>
      </c>
      <c r="K663" t="s">
        <v>8</v>
      </c>
      <c r="L663">
        <v>1191</v>
      </c>
      <c r="N663">
        <v>1013</v>
      </c>
      <c r="O663" t="s">
        <v>600</v>
      </c>
      <c r="P663" t="s">
        <v>600</v>
      </c>
      <c r="Q663">
        <v>1</v>
      </c>
      <c r="W663">
        <v>0</v>
      </c>
      <c r="X663">
        <v>1850719656</v>
      </c>
      <c r="Y663">
        <v>59.62</v>
      </c>
      <c r="AA663">
        <v>0</v>
      </c>
      <c r="AB663">
        <v>0</v>
      </c>
      <c r="AC663">
        <v>0</v>
      </c>
      <c r="AD663">
        <v>50.77</v>
      </c>
      <c r="AE663">
        <v>0</v>
      </c>
      <c r="AF663">
        <v>0</v>
      </c>
      <c r="AG663">
        <v>0</v>
      </c>
      <c r="AH663">
        <v>8.31</v>
      </c>
      <c r="AI663">
        <v>1</v>
      </c>
      <c r="AJ663">
        <v>1</v>
      </c>
      <c r="AK663">
        <v>1</v>
      </c>
      <c r="AL663">
        <v>6.11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1069</v>
      </c>
      <c r="AT663">
        <v>59.62</v>
      </c>
      <c r="AU663" t="s">
        <v>1069</v>
      </c>
      <c r="AV663">
        <v>1</v>
      </c>
      <c r="AW663">
        <v>2</v>
      </c>
      <c r="AX663">
        <v>27907789</v>
      </c>
      <c r="AY663">
        <v>1</v>
      </c>
      <c r="AZ663">
        <v>0</v>
      </c>
      <c r="BA663">
        <v>646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 ca="1">Y663*Source!I319</f>
        <v>42.926399999999994</v>
      </c>
      <c r="CY663">
        <f>AD663</f>
        <v>50.77</v>
      </c>
      <c r="CZ663">
        <f>AH663</f>
        <v>8.31</v>
      </c>
      <c r="DA663">
        <f>AL663</f>
        <v>6.11</v>
      </c>
      <c r="DB663">
        <f>ROUND(ROUND(AT663*CZ663,2),2)</f>
        <v>495.44</v>
      </c>
      <c r="DC663">
        <f>ROUND(ROUND(AT663*AG663,2),2)</f>
        <v>0</v>
      </c>
    </row>
    <row r="664" spans="1:107">
      <c r="A664">
        <f ca="1">ROW(Source!A319)</f>
        <v>319</v>
      </c>
      <c r="B664">
        <v>27906248</v>
      </c>
      <c r="C664">
        <v>27907782</v>
      </c>
      <c r="D664">
        <v>25412928</v>
      </c>
      <c r="E664">
        <v>1</v>
      </c>
      <c r="F664">
        <v>1</v>
      </c>
      <c r="G664">
        <v>1</v>
      </c>
      <c r="H664">
        <v>1</v>
      </c>
      <c r="I664" t="s">
        <v>601</v>
      </c>
      <c r="J664" t="s">
        <v>1069</v>
      </c>
      <c r="K664" t="s">
        <v>602</v>
      </c>
      <c r="L664">
        <v>1191</v>
      </c>
      <c r="N664">
        <v>1013</v>
      </c>
      <c r="O664" t="s">
        <v>600</v>
      </c>
      <c r="P664" t="s">
        <v>600</v>
      </c>
      <c r="Q664">
        <v>1</v>
      </c>
      <c r="W664">
        <v>0</v>
      </c>
      <c r="X664">
        <v>-1417349443</v>
      </c>
      <c r="Y664">
        <v>0.17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6.11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1069</v>
      </c>
      <c r="AT664">
        <v>0.17</v>
      </c>
      <c r="AU664" t="s">
        <v>1069</v>
      </c>
      <c r="AV664">
        <v>2</v>
      </c>
      <c r="AW664">
        <v>2</v>
      </c>
      <c r="AX664">
        <v>27907790</v>
      </c>
      <c r="AY664">
        <v>1</v>
      </c>
      <c r="AZ664">
        <v>0</v>
      </c>
      <c r="BA664">
        <v>647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 ca="1">Y664*Source!I319</f>
        <v>0.12240000000000001</v>
      </c>
      <c r="CY664">
        <f>AD664</f>
        <v>0</v>
      </c>
      <c r="CZ664">
        <f>AH664</f>
        <v>0</v>
      </c>
      <c r="DA664">
        <f>AL664</f>
        <v>1</v>
      </c>
      <c r="DB664">
        <f>ROUND(ROUND(AT664*CZ664,2),2)</f>
        <v>0</v>
      </c>
      <c r="DC664">
        <f>ROUND(ROUND(AT664*AG664,2),2)</f>
        <v>0</v>
      </c>
    </row>
    <row r="665" spans="1:107">
      <c r="A665">
        <f ca="1">ROW(Source!A319)</f>
        <v>319</v>
      </c>
      <c r="B665">
        <v>27906248</v>
      </c>
      <c r="C665">
        <v>27907782</v>
      </c>
      <c r="D665">
        <v>25230514</v>
      </c>
      <c r="E665">
        <v>1</v>
      </c>
      <c r="F665">
        <v>1</v>
      </c>
      <c r="G665">
        <v>1</v>
      </c>
      <c r="H665">
        <v>2</v>
      </c>
      <c r="I665" t="s">
        <v>658</v>
      </c>
      <c r="J665" t="s">
        <v>659</v>
      </c>
      <c r="K665" t="s">
        <v>660</v>
      </c>
      <c r="L665">
        <v>1368</v>
      </c>
      <c r="N665">
        <v>1011</v>
      </c>
      <c r="O665" t="s">
        <v>606</v>
      </c>
      <c r="P665" t="s">
        <v>606</v>
      </c>
      <c r="Q665">
        <v>1</v>
      </c>
      <c r="W665">
        <v>0</v>
      </c>
      <c r="X665">
        <v>1188625873</v>
      </c>
      <c r="Y665">
        <v>0.17</v>
      </c>
      <c r="AA665">
        <v>0</v>
      </c>
      <c r="AB665">
        <v>191</v>
      </c>
      <c r="AC665">
        <v>13.5</v>
      </c>
      <c r="AD665">
        <v>0</v>
      </c>
      <c r="AE665">
        <v>0</v>
      </c>
      <c r="AF665">
        <v>31.26</v>
      </c>
      <c r="AG665">
        <v>13.5</v>
      </c>
      <c r="AH665">
        <v>0</v>
      </c>
      <c r="AI665">
        <v>1</v>
      </c>
      <c r="AJ665">
        <v>6.11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1069</v>
      </c>
      <c r="AT665">
        <v>0.17</v>
      </c>
      <c r="AU665" t="s">
        <v>1069</v>
      </c>
      <c r="AV665">
        <v>0</v>
      </c>
      <c r="AW665">
        <v>2</v>
      </c>
      <c r="AX665">
        <v>27907791</v>
      </c>
      <c r="AY665">
        <v>1</v>
      </c>
      <c r="AZ665">
        <v>0</v>
      </c>
      <c r="BA665">
        <v>648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 ca="1">Y665*Source!I319</f>
        <v>0.12240000000000001</v>
      </c>
      <c r="CY665">
        <f>AB665</f>
        <v>191</v>
      </c>
      <c r="CZ665">
        <f>AF665</f>
        <v>31.26</v>
      </c>
      <c r="DA665">
        <f>AJ665</f>
        <v>6.11</v>
      </c>
      <c r="DB665">
        <f>ROUND(ROUND(AT665*CZ665,2),2)</f>
        <v>5.31</v>
      </c>
      <c r="DC665">
        <f>ROUND(ROUND(AT665*AG665,2),2)</f>
        <v>2.2999999999999998</v>
      </c>
    </row>
    <row r="666" spans="1:107">
      <c r="A666">
        <f ca="1">ROW(Source!A319)</f>
        <v>319</v>
      </c>
      <c r="B666">
        <v>27906248</v>
      </c>
      <c r="C666">
        <v>27907782</v>
      </c>
      <c r="D666">
        <v>25231842</v>
      </c>
      <c r="E666">
        <v>1</v>
      </c>
      <c r="F666">
        <v>1</v>
      </c>
      <c r="G666">
        <v>1</v>
      </c>
      <c r="H666">
        <v>2</v>
      </c>
      <c r="I666" t="s">
        <v>618</v>
      </c>
      <c r="J666" t="s">
        <v>619</v>
      </c>
      <c r="K666" t="s">
        <v>620</v>
      </c>
      <c r="L666">
        <v>1368</v>
      </c>
      <c r="N666">
        <v>1011</v>
      </c>
      <c r="O666" t="s">
        <v>606</v>
      </c>
      <c r="P666" t="s">
        <v>606</v>
      </c>
      <c r="Q666">
        <v>1</v>
      </c>
      <c r="W666">
        <v>0</v>
      </c>
      <c r="X666">
        <v>792402865</v>
      </c>
      <c r="Y666">
        <v>5.7</v>
      </c>
      <c r="AA666">
        <v>0</v>
      </c>
      <c r="AB666">
        <v>7.33</v>
      </c>
      <c r="AC666">
        <v>0</v>
      </c>
      <c r="AD666">
        <v>0</v>
      </c>
      <c r="AE666">
        <v>0</v>
      </c>
      <c r="AF666">
        <v>1.2</v>
      </c>
      <c r="AG666">
        <v>0</v>
      </c>
      <c r="AH666">
        <v>0</v>
      </c>
      <c r="AI666">
        <v>1</v>
      </c>
      <c r="AJ666">
        <v>6.11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1069</v>
      </c>
      <c r="AT666">
        <v>5.7</v>
      </c>
      <c r="AU666" t="s">
        <v>1069</v>
      </c>
      <c r="AV666">
        <v>0</v>
      </c>
      <c r="AW666">
        <v>2</v>
      </c>
      <c r="AX666">
        <v>27907792</v>
      </c>
      <c r="AY666">
        <v>1</v>
      </c>
      <c r="AZ666">
        <v>0</v>
      </c>
      <c r="BA666">
        <v>649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 ca="1">Y666*Source!I319</f>
        <v>4.1040000000000001</v>
      </c>
      <c r="CY666">
        <f>AB666</f>
        <v>7.33</v>
      </c>
      <c r="CZ666">
        <f>AF666</f>
        <v>1.2</v>
      </c>
      <c r="DA666">
        <f>AJ666</f>
        <v>6.11</v>
      </c>
      <c r="DB666">
        <f>ROUND(ROUND(AT666*CZ666,2),2)</f>
        <v>6.84</v>
      </c>
      <c r="DC666">
        <f>ROUND(ROUND(AT666*AG666,2),2)</f>
        <v>0</v>
      </c>
    </row>
    <row r="667" spans="1:107">
      <c r="A667">
        <f ca="1">ROW(Source!A319)</f>
        <v>319</v>
      </c>
      <c r="B667">
        <v>27906248</v>
      </c>
      <c r="C667">
        <v>27907782</v>
      </c>
      <c r="D667">
        <v>25148309</v>
      </c>
      <c r="E667">
        <v>1</v>
      </c>
      <c r="F667">
        <v>1</v>
      </c>
      <c r="G667">
        <v>1</v>
      </c>
      <c r="H667">
        <v>3</v>
      </c>
      <c r="I667" t="s">
        <v>1011</v>
      </c>
      <c r="J667" t="s">
        <v>1012</v>
      </c>
      <c r="K667" t="s">
        <v>1013</v>
      </c>
      <c r="L667">
        <v>1339</v>
      </c>
      <c r="N667">
        <v>1007</v>
      </c>
      <c r="O667" t="s">
        <v>1325</v>
      </c>
      <c r="P667" t="s">
        <v>1325</v>
      </c>
      <c r="Q667">
        <v>1</v>
      </c>
      <c r="W667">
        <v>0</v>
      </c>
      <c r="X667">
        <v>1706747518</v>
      </c>
      <c r="Y667">
        <v>0</v>
      </c>
      <c r="AA667">
        <v>235.3</v>
      </c>
      <c r="AB667">
        <v>0</v>
      </c>
      <c r="AC667">
        <v>0</v>
      </c>
      <c r="AD667">
        <v>0</v>
      </c>
      <c r="AE667">
        <v>38.51</v>
      </c>
      <c r="AF667">
        <v>0</v>
      </c>
      <c r="AG667">
        <v>0</v>
      </c>
      <c r="AH667">
        <v>0</v>
      </c>
      <c r="AI667">
        <v>6.11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1</v>
      </c>
      <c r="AQ667">
        <v>0</v>
      </c>
      <c r="AR667">
        <v>0</v>
      </c>
      <c r="AS667" t="s">
        <v>1069</v>
      </c>
      <c r="AT667">
        <v>0.74</v>
      </c>
      <c r="AU667" t="s">
        <v>411</v>
      </c>
      <c r="AV667">
        <v>0</v>
      </c>
      <c r="AW667">
        <v>2</v>
      </c>
      <c r="AX667">
        <v>27907793</v>
      </c>
      <c r="AY667">
        <v>1</v>
      </c>
      <c r="AZ667">
        <v>0</v>
      </c>
      <c r="BA667">
        <v>650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 ca="1">Y667*Source!I319</f>
        <v>0</v>
      </c>
      <c r="CY667">
        <f>AA667</f>
        <v>235.3</v>
      </c>
      <c r="CZ667">
        <f>AE667</f>
        <v>38.51</v>
      </c>
      <c r="DA667">
        <f>AI667</f>
        <v>6.11</v>
      </c>
      <c r="DB667">
        <f>ROUND((ROUND(AT667*CZ667,2)*0),2)</f>
        <v>0</v>
      </c>
      <c r="DC667">
        <f>ROUND((ROUND(AT667*AG667,2)*0),2)</f>
        <v>0</v>
      </c>
    </row>
    <row r="668" spans="1:107">
      <c r="A668">
        <f ca="1">ROW(Source!A319)</f>
        <v>319</v>
      </c>
      <c r="B668">
        <v>27906248</v>
      </c>
      <c r="C668">
        <v>27907782</v>
      </c>
      <c r="D668">
        <v>25148328</v>
      </c>
      <c r="E668">
        <v>1</v>
      </c>
      <c r="F668">
        <v>1</v>
      </c>
      <c r="G668">
        <v>1</v>
      </c>
      <c r="H668">
        <v>3</v>
      </c>
      <c r="I668" t="s">
        <v>624</v>
      </c>
      <c r="J668" t="s">
        <v>625</v>
      </c>
      <c r="K668" t="s">
        <v>626</v>
      </c>
      <c r="L668">
        <v>1339</v>
      </c>
      <c r="N668">
        <v>1007</v>
      </c>
      <c r="O668" t="s">
        <v>1325</v>
      </c>
      <c r="P668" t="s">
        <v>1325</v>
      </c>
      <c r="Q668">
        <v>1</v>
      </c>
      <c r="W668">
        <v>0</v>
      </c>
      <c r="X668">
        <v>1262771840</v>
      </c>
      <c r="Y668">
        <v>0</v>
      </c>
      <c r="AA668">
        <v>38</v>
      </c>
      <c r="AB668">
        <v>0</v>
      </c>
      <c r="AC668">
        <v>0</v>
      </c>
      <c r="AD668">
        <v>0</v>
      </c>
      <c r="AE668">
        <v>6.22</v>
      </c>
      <c r="AF668">
        <v>0</v>
      </c>
      <c r="AG668">
        <v>0</v>
      </c>
      <c r="AH668">
        <v>0</v>
      </c>
      <c r="AI668">
        <v>6.11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1</v>
      </c>
      <c r="AQ668">
        <v>0</v>
      </c>
      <c r="AR668">
        <v>0</v>
      </c>
      <c r="AS668" t="s">
        <v>1069</v>
      </c>
      <c r="AT668">
        <v>4.7300000000000004</v>
      </c>
      <c r="AU668" t="s">
        <v>411</v>
      </c>
      <c r="AV668">
        <v>0</v>
      </c>
      <c r="AW668">
        <v>2</v>
      </c>
      <c r="AX668">
        <v>27907794</v>
      </c>
      <c r="AY668">
        <v>1</v>
      </c>
      <c r="AZ668">
        <v>0</v>
      </c>
      <c r="BA668">
        <v>651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 ca="1">Y668*Source!I319</f>
        <v>0</v>
      </c>
      <c r="CY668">
        <f>AA668</f>
        <v>38</v>
      </c>
      <c r="CZ668">
        <f>AE668</f>
        <v>6.22</v>
      </c>
      <c r="DA668">
        <f>AI668</f>
        <v>6.11</v>
      </c>
      <c r="DB668">
        <f>ROUND((ROUND(AT668*CZ668,2)*0),2)</f>
        <v>0</v>
      </c>
      <c r="DC668">
        <f>ROUND((ROUND(AT668*AG668,2)*0),2)</f>
        <v>0</v>
      </c>
    </row>
    <row r="669" spans="1:107">
      <c r="A669">
        <f ca="1">ROW(Source!A320)</f>
        <v>320</v>
      </c>
      <c r="B669">
        <v>27906248</v>
      </c>
      <c r="C669">
        <v>27907796</v>
      </c>
      <c r="D669">
        <v>25413998</v>
      </c>
      <c r="E669">
        <v>1</v>
      </c>
      <c r="F669">
        <v>1</v>
      </c>
      <c r="G669">
        <v>1</v>
      </c>
      <c r="H669">
        <v>1</v>
      </c>
      <c r="I669" t="s">
        <v>1014</v>
      </c>
      <c r="J669" t="s">
        <v>1069</v>
      </c>
      <c r="K669" t="s">
        <v>1015</v>
      </c>
      <c r="L669">
        <v>1191</v>
      </c>
      <c r="N669">
        <v>1013</v>
      </c>
      <c r="O669" t="s">
        <v>600</v>
      </c>
      <c r="P669" t="s">
        <v>600</v>
      </c>
      <c r="Q669">
        <v>1</v>
      </c>
      <c r="W669">
        <v>0</v>
      </c>
      <c r="X669">
        <v>152375061</v>
      </c>
      <c r="Y669">
        <v>158</v>
      </c>
      <c r="AA669">
        <v>0</v>
      </c>
      <c r="AB669">
        <v>0</v>
      </c>
      <c r="AC669">
        <v>0</v>
      </c>
      <c r="AD669">
        <v>48.09</v>
      </c>
      <c r="AE669">
        <v>0</v>
      </c>
      <c r="AF669">
        <v>0</v>
      </c>
      <c r="AG669">
        <v>0</v>
      </c>
      <c r="AH669">
        <v>7.87</v>
      </c>
      <c r="AI669">
        <v>1</v>
      </c>
      <c r="AJ669">
        <v>1</v>
      </c>
      <c r="AK669">
        <v>1</v>
      </c>
      <c r="AL669">
        <v>6.11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1069</v>
      </c>
      <c r="AT669">
        <v>158</v>
      </c>
      <c r="AU669" t="s">
        <v>1069</v>
      </c>
      <c r="AV669">
        <v>1</v>
      </c>
      <c r="AW669">
        <v>2</v>
      </c>
      <c r="AX669">
        <v>27907800</v>
      </c>
      <c r="AY669">
        <v>1</v>
      </c>
      <c r="AZ669">
        <v>0</v>
      </c>
      <c r="BA669">
        <v>653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 ca="1">Y669*Source!I320</f>
        <v>34.76</v>
      </c>
      <c r="CY669">
        <f>AD669</f>
        <v>48.09</v>
      </c>
      <c r="CZ669">
        <f>AH669</f>
        <v>7.87</v>
      </c>
      <c r="DA669">
        <f>AL669</f>
        <v>6.11</v>
      </c>
      <c r="DB669">
        <f>ROUND(ROUND(AT669*CZ669,2),2)</f>
        <v>1243.46</v>
      </c>
      <c r="DC669">
        <f>ROUND(ROUND(AT669*AG669,2),2)</f>
        <v>0</v>
      </c>
    </row>
    <row r="670" spans="1:107">
      <c r="A670">
        <f ca="1">ROW(Source!A320)</f>
        <v>320</v>
      </c>
      <c r="B670">
        <v>27906248</v>
      </c>
      <c r="C670">
        <v>27907796</v>
      </c>
      <c r="D670">
        <v>25412928</v>
      </c>
      <c r="E670">
        <v>1</v>
      </c>
      <c r="F670">
        <v>1</v>
      </c>
      <c r="G670">
        <v>1</v>
      </c>
      <c r="H670">
        <v>1</v>
      </c>
      <c r="I670" t="s">
        <v>601</v>
      </c>
      <c r="J670" t="s">
        <v>1069</v>
      </c>
      <c r="K670" t="s">
        <v>602</v>
      </c>
      <c r="L670">
        <v>1191</v>
      </c>
      <c r="N670">
        <v>1013</v>
      </c>
      <c r="O670" t="s">
        <v>600</v>
      </c>
      <c r="P670" t="s">
        <v>600</v>
      </c>
      <c r="Q670">
        <v>1</v>
      </c>
      <c r="W670">
        <v>0</v>
      </c>
      <c r="X670">
        <v>-1417349443</v>
      </c>
      <c r="Y670">
        <v>3.82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6.11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1069</v>
      </c>
      <c r="AT670">
        <v>3.82</v>
      </c>
      <c r="AU670" t="s">
        <v>1069</v>
      </c>
      <c r="AV670">
        <v>2</v>
      </c>
      <c r="AW670">
        <v>2</v>
      </c>
      <c r="AX670">
        <v>27907801</v>
      </c>
      <c r="AY670">
        <v>1</v>
      </c>
      <c r="AZ670">
        <v>0</v>
      </c>
      <c r="BA670">
        <v>654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 ca="1">Y670*Source!I320</f>
        <v>0.84039999999999992</v>
      </c>
      <c r="CY670">
        <f>AD670</f>
        <v>0</v>
      </c>
      <c r="CZ670">
        <f>AH670</f>
        <v>0</v>
      </c>
      <c r="DA670">
        <f>AL670</f>
        <v>1</v>
      </c>
      <c r="DB670">
        <f>ROUND(ROUND(AT670*CZ670,2),2)</f>
        <v>0</v>
      </c>
      <c r="DC670">
        <f>ROUND(ROUND(AT670*AG670,2),2)</f>
        <v>0</v>
      </c>
    </row>
    <row r="671" spans="1:107">
      <c r="A671">
        <f ca="1">ROW(Source!A320)</f>
        <v>320</v>
      </c>
      <c r="B671">
        <v>27906248</v>
      </c>
      <c r="C671">
        <v>27907796</v>
      </c>
      <c r="D671">
        <v>25230514</v>
      </c>
      <c r="E671">
        <v>1</v>
      </c>
      <c r="F671">
        <v>1</v>
      </c>
      <c r="G671">
        <v>1</v>
      </c>
      <c r="H671">
        <v>2</v>
      </c>
      <c r="I671" t="s">
        <v>658</v>
      </c>
      <c r="J671" t="s">
        <v>659</v>
      </c>
      <c r="K671" t="s">
        <v>660</v>
      </c>
      <c r="L671">
        <v>1368</v>
      </c>
      <c r="N671">
        <v>1011</v>
      </c>
      <c r="O671" t="s">
        <v>606</v>
      </c>
      <c r="P671" t="s">
        <v>606</v>
      </c>
      <c r="Q671">
        <v>1</v>
      </c>
      <c r="W671">
        <v>0</v>
      </c>
      <c r="X671">
        <v>1188625873</v>
      </c>
      <c r="Y671">
        <v>3.82</v>
      </c>
      <c r="AA671">
        <v>0</v>
      </c>
      <c r="AB671">
        <v>191</v>
      </c>
      <c r="AC671">
        <v>13.5</v>
      </c>
      <c r="AD671">
        <v>0</v>
      </c>
      <c r="AE671">
        <v>0</v>
      </c>
      <c r="AF671">
        <v>31.26</v>
      </c>
      <c r="AG671">
        <v>13.5</v>
      </c>
      <c r="AH671">
        <v>0</v>
      </c>
      <c r="AI671">
        <v>1</v>
      </c>
      <c r="AJ671">
        <v>6.11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1069</v>
      </c>
      <c r="AT671">
        <v>3.82</v>
      </c>
      <c r="AU671" t="s">
        <v>1069</v>
      </c>
      <c r="AV671">
        <v>0</v>
      </c>
      <c r="AW671">
        <v>2</v>
      </c>
      <c r="AX671">
        <v>27907802</v>
      </c>
      <c r="AY671">
        <v>1</v>
      </c>
      <c r="AZ671">
        <v>0</v>
      </c>
      <c r="BA671">
        <v>655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 ca="1">Y671*Source!I320</f>
        <v>0.84039999999999992</v>
      </c>
      <c r="CY671">
        <f>AB671</f>
        <v>191</v>
      </c>
      <c r="CZ671">
        <f>AF671</f>
        <v>31.26</v>
      </c>
      <c r="DA671">
        <f>AJ671</f>
        <v>6.11</v>
      </c>
      <c r="DB671">
        <f>ROUND(ROUND(AT671*CZ671,2),2)</f>
        <v>119.41</v>
      </c>
      <c r="DC671">
        <f>ROUND(ROUND(AT671*AG671,2),2)</f>
        <v>51.57</v>
      </c>
    </row>
    <row r="672" spans="1:107">
      <c r="A672">
        <f ca="1">ROW(Source!A321)</f>
        <v>321</v>
      </c>
      <c r="B672">
        <v>27906248</v>
      </c>
      <c r="C672">
        <v>27907804</v>
      </c>
      <c r="D672">
        <v>25412980</v>
      </c>
      <c r="E672">
        <v>1</v>
      </c>
      <c r="F672">
        <v>1</v>
      </c>
      <c r="G672">
        <v>1</v>
      </c>
      <c r="H672">
        <v>1</v>
      </c>
      <c r="I672" t="s">
        <v>2</v>
      </c>
      <c r="J672" t="s">
        <v>1069</v>
      </c>
      <c r="K672" t="s">
        <v>3</v>
      </c>
      <c r="L672">
        <v>1191</v>
      </c>
      <c r="N672">
        <v>1013</v>
      </c>
      <c r="O672" t="s">
        <v>600</v>
      </c>
      <c r="P672" t="s">
        <v>600</v>
      </c>
      <c r="Q672">
        <v>1</v>
      </c>
      <c r="W672">
        <v>0</v>
      </c>
      <c r="X672">
        <v>145020957</v>
      </c>
      <c r="Y672">
        <v>6.4959999999999996</v>
      </c>
      <c r="AA672">
        <v>0</v>
      </c>
      <c r="AB672">
        <v>0</v>
      </c>
      <c r="AC672">
        <v>0</v>
      </c>
      <c r="AD672">
        <v>55.42</v>
      </c>
      <c r="AE672">
        <v>0</v>
      </c>
      <c r="AF672">
        <v>0</v>
      </c>
      <c r="AG672">
        <v>0</v>
      </c>
      <c r="AH672">
        <v>9.07</v>
      </c>
      <c r="AI672">
        <v>1</v>
      </c>
      <c r="AJ672">
        <v>1</v>
      </c>
      <c r="AK672">
        <v>1</v>
      </c>
      <c r="AL672">
        <v>6.11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1069</v>
      </c>
      <c r="AT672">
        <v>16.239999999999998</v>
      </c>
      <c r="AU672" t="s">
        <v>427</v>
      </c>
      <c r="AV672">
        <v>1</v>
      </c>
      <c r="AW672">
        <v>2</v>
      </c>
      <c r="AX672">
        <v>27907818</v>
      </c>
      <c r="AY672">
        <v>1</v>
      </c>
      <c r="AZ672">
        <v>0</v>
      </c>
      <c r="BA672">
        <v>656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 ca="1">Y672*Source!I321</f>
        <v>10.393599999999999</v>
      </c>
      <c r="CY672">
        <f>AD672</f>
        <v>55.42</v>
      </c>
      <c r="CZ672">
        <f>AH672</f>
        <v>9.07</v>
      </c>
      <c r="DA672">
        <f>AL672</f>
        <v>6.11</v>
      </c>
      <c r="DB672">
        <f>ROUND((ROUND(AT672*CZ672,2)*0.4),2)</f>
        <v>58.92</v>
      </c>
      <c r="DC672">
        <f>ROUND((ROUND(AT672*AG672,2)*0.4),2)</f>
        <v>0</v>
      </c>
    </row>
    <row r="673" spans="1:107">
      <c r="A673">
        <f ca="1">ROW(Source!A321)</f>
        <v>321</v>
      </c>
      <c r="B673">
        <v>27906248</v>
      </c>
      <c r="C673">
        <v>27907804</v>
      </c>
      <c r="D673">
        <v>25412928</v>
      </c>
      <c r="E673">
        <v>1</v>
      </c>
      <c r="F673">
        <v>1</v>
      </c>
      <c r="G673">
        <v>1</v>
      </c>
      <c r="H673">
        <v>1</v>
      </c>
      <c r="I673" t="s">
        <v>601</v>
      </c>
      <c r="J673" t="s">
        <v>1069</v>
      </c>
      <c r="K673" t="s">
        <v>602</v>
      </c>
      <c r="L673">
        <v>1191</v>
      </c>
      <c r="N673">
        <v>1013</v>
      </c>
      <c r="O673" t="s">
        <v>600</v>
      </c>
      <c r="P673" t="s">
        <v>600</v>
      </c>
      <c r="Q673">
        <v>1</v>
      </c>
      <c r="W673">
        <v>0</v>
      </c>
      <c r="X673">
        <v>-1417349443</v>
      </c>
      <c r="Y673">
        <v>0.51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1</v>
      </c>
      <c r="AJ673">
        <v>1</v>
      </c>
      <c r="AK673">
        <v>6.11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1069</v>
      </c>
      <c r="AT673">
        <v>0.51</v>
      </c>
      <c r="AU673" t="s">
        <v>1069</v>
      </c>
      <c r="AV673">
        <v>2</v>
      </c>
      <c r="AW673">
        <v>2</v>
      </c>
      <c r="AX673">
        <v>27907819</v>
      </c>
      <c r="AY673">
        <v>1</v>
      </c>
      <c r="AZ673">
        <v>2048</v>
      </c>
      <c r="BA673">
        <v>657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 ca="1">Y673*Source!I321</f>
        <v>0.81600000000000006</v>
      </c>
      <c r="CY673">
        <f>AD673</f>
        <v>0</v>
      </c>
      <c r="CZ673">
        <f>AH673</f>
        <v>0</v>
      </c>
      <c r="DA673">
        <f>AL673</f>
        <v>1</v>
      </c>
      <c r="DB673">
        <f>ROUND(ROUND(AT673*CZ673,2),2)</f>
        <v>0</v>
      </c>
      <c r="DC673">
        <f>ROUND(ROUND(AT673*AG673,2),2)</f>
        <v>0</v>
      </c>
    </row>
    <row r="674" spans="1:107">
      <c r="A674">
        <f ca="1">ROW(Source!A321)</f>
        <v>321</v>
      </c>
      <c r="B674">
        <v>27906248</v>
      </c>
      <c r="C674">
        <v>27907804</v>
      </c>
      <c r="D674">
        <v>25230118</v>
      </c>
      <c r="E674">
        <v>1</v>
      </c>
      <c r="F674">
        <v>1</v>
      </c>
      <c r="G674">
        <v>1</v>
      </c>
      <c r="H674">
        <v>2</v>
      </c>
      <c r="I674" t="s">
        <v>1016</v>
      </c>
      <c r="J674" t="s">
        <v>1017</v>
      </c>
      <c r="K674" t="s">
        <v>1018</v>
      </c>
      <c r="L674">
        <v>1368</v>
      </c>
      <c r="N674">
        <v>1011</v>
      </c>
      <c r="O674" t="s">
        <v>606</v>
      </c>
      <c r="P674" t="s">
        <v>606</v>
      </c>
      <c r="Q674">
        <v>1</v>
      </c>
      <c r="W674">
        <v>0</v>
      </c>
      <c r="X674">
        <v>-1460065968</v>
      </c>
      <c r="Y674">
        <v>4.0000000000000001E-3</v>
      </c>
      <c r="AA674">
        <v>0</v>
      </c>
      <c r="AB674">
        <v>527.9</v>
      </c>
      <c r="AC674">
        <v>13.5</v>
      </c>
      <c r="AD674">
        <v>0</v>
      </c>
      <c r="AE674">
        <v>0</v>
      </c>
      <c r="AF674">
        <v>86.4</v>
      </c>
      <c r="AG674">
        <v>13.5</v>
      </c>
      <c r="AH674">
        <v>0</v>
      </c>
      <c r="AI674">
        <v>1</v>
      </c>
      <c r="AJ674">
        <v>6.11</v>
      </c>
      <c r="AK674">
        <v>1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1069</v>
      </c>
      <c r="AT674">
        <v>0.01</v>
      </c>
      <c r="AU674" t="s">
        <v>427</v>
      </c>
      <c r="AV674">
        <v>0</v>
      </c>
      <c r="AW674">
        <v>2</v>
      </c>
      <c r="AX674">
        <v>27907820</v>
      </c>
      <c r="AY674">
        <v>1</v>
      </c>
      <c r="AZ674">
        <v>0</v>
      </c>
      <c r="BA674">
        <v>658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 ca="1">Y674*Source!I321</f>
        <v>6.4000000000000003E-3</v>
      </c>
      <c r="CY674">
        <f>AB674</f>
        <v>527.9</v>
      </c>
      <c r="CZ674">
        <f>AF674</f>
        <v>86.4</v>
      </c>
      <c r="DA674">
        <f>AJ674</f>
        <v>6.11</v>
      </c>
      <c r="DB674">
        <f>ROUND((ROUND(AT674*CZ674,2)*0.4),2)</f>
        <v>0.34</v>
      </c>
      <c r="DC674">
        <f>ROUND((ROUND(AT674*AG674,2)*0.4),2)</f>
        <v>0.06</v>
      </c>
    </row>
    <row r="675" spans="1:107">
      <c r="A675">
        <f ca="1">ROW(Source!A321)</f>
        <v>321</v>
      </c>
      <c r="B675">
        <v>27906248</v>
      </c>
      <c r="C675">
        <v>27907804</v>
      </c>
      <c r="D675">
        <v>25230220</v>
      </c>
      <c r="E675">
        <v>1</v>
      </c>
      <c r="F675">
        <v>1</v>
      </c>
      <c r="G675">
        <v>1</v>
      </c>
      <c r="H675">
        <v>2</v>
      </c>
      <c r="I675" t="s">
        <v>612</v>
      </c>
      <c r="J675" t="s">
        <v>613</v>
      </c>
      <c r="K675" t="s">
        <v>614</v>
      </c>
      <c r="L675">
        <v>1368</v>
      </c>
      <c r="N675">
        <v>1011</v>
      </c>
      <c r="O675" t="s">
        <v>606</v>
      </c>
      <c r="P675" t="s">
        <v>606</v>
      </c>
      <c r="Q675">
        <v>1</v>
      </c>
      <c r="W675">
        <v>0</v>
      </c>
      <c r="X675">
        <v>-1718674368</v>
      </c>
      <c r="Y675">
        <v>4.0000000000000008E-2</v>
      </c>
      <c r="AA675">
        <v>0</v>
      </c>
      <c r="AB675">
        <v>684.26</v>
      </c>
      <c r="AC675">
        <v>13.5</v>
      </c>
      <c r="AD675">
        <v>0</v>
      </c>
      <c r="AE675">
        <v>0</v>
      </c>
      <c r="AF675">
        <v>111.99</v>
      </c>
      <c r="AG675">
        <v>13.5</v>
      </c>
      <c r="AH675">
        <v>0</v>
      </c>
      <c r="AI675">
        <v>1</v>
      </c>
      <c r="AJ675">
        <v>6.11</v>
      </c>
      <c r="AK675">
        <v>1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1069</v>
      </c>
      <c r="AT675">
        <v>0.1</v>
      </c>
      <c r="AU675" t="s">
        <v>427</v>
      </c>
      <c r="AV675">
        <v>0</v>
      </c>
      <c r="AW675">
        <v>2</v>
      </c>
      <c r="AX675">
        <v>27907821</v>
      </c>
      <c r="AY675">
        <v>1</v>
      </c>
      <c r="AZ675">
        <v>0</v>
      </c>
      <c r="BA675">
        <v>659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 ca="1">Y675*Source!I321</f>
        <v>6.4000000000000015E-2</v>
      </c>
      <c r="CY675">
        <f>AB675</f>
        <v>684.26</v>
      </c>
      <c r="CZ675">
        <f>AF675</f>
        <v>111.99</v>
      </c>
      <c r="DA675">
        <f>AJ675</f>
        <v>6.11</v>
      </c>
      <c r="DB675">
        <f>ROUND((ROUND(AT675*CZ675,2)*0.4),2)</f>
        <v>4.4800000000000004</v>
      </c>
      <c r="DC675">
        <f>ROUND((ROUND(AT675*AG675,2)*0.4),2)</f>
        <v>0.54</v>
      </c>
    </row>
    <row r="676" spans="1:107">
      <c r="A676">
        <f ca="1">ROW(Source!A321)</f>
        <v>321</v>
      </c>
      <c r="B676">
        <v>27906248</v>
      </c>
      <c r="C676">
        <v>27907804</v>
      </c>
      <c r="D676">
        <v>25231607</v>
      </c>
      <c r="E676">
        <v>1</v>
      </c>
      <c r="F676">
        <v>1</v>
      </c>
      <c r="G676">
        <v>1</v>
      </c>
      <c r="H676">
        <v>2</v>
      </c>
      <c r="I676" t="s">
        <v>603</v>
      </c>
      <c r="J676" t="s">
        <v>604</v>
      </c>
      <c r="K676" t="s">
        <v>605</v>
      </c>
      <c r="L676">
        <v>1368</v>
      </c>
      <c r="N676">
        <v>1011</v>
      </c>
      <c r="O676" t="s">
        <v>606</v>
      </c>
      <c r="P676" t="s">
        <v>606</v>
      </c>
      <c r="Q676">
        <v>1</v>
      </c>
      <c r="W676">
        <v>0</v>
      </c>
      <c r="X676">
        <v>1372534845</v>
      </c>
      <c r="Y676">
        <v>0.16000000000000003</v>
      </c>
      <c r="AA676">
        <v>0</v>
      </c>
      <c r="AB676">
        <v>401.49</v>
      </c>
      <c r="AC676">
        <v>11.6</v>
      </c>
      <c r="AD676">
        <v>0</v>
      </c>
      <c r="AE676">
        <v>0</v>
      </c>
      <c r="AF676">
        <v>65.709999999999994</v>
      </c>
      <c r="AG676">
        <v>11.6</v>
      </c>
      <c r="AH676">
        <v>0</v>
      </c>
      <c r="AI676">
        <v>1</v>
      </c>
      <c r="AJ676">
        <v>6.11</v>
      </c>
      <c r="AK676">
        <v>1</v>
      </c>
      <c r="AL676">
        <v>1</v>
      </c>
      <c r="AN676">
        <v>0</v>
      </c>
      <c r="AO676">
        <v>1</v>
      </c>
      <c r="AP676">
        <v>1</v>
      </c>
      <c r="AQ676">
        <v>0</v>
      </c>
      <c r="AR676">
        <v>0</v>
      </c>
      <c r="AS676" t="s">
        <v>1069</v>
      </c>
      <c r="AT676">
        <v>0.4</v>
      </c>
      <c r="AU676" t="s">
        <v>427</v>
      </c>
      <c r="AV676">
        <v>0</v>
      </c>
      <c r="AW676">
        <v>2</v>
      </c>
      <c r="AX676">
        <v>27907822</v>
      </c>
      <c r="AY676">
        <v>1</v>
      </c>
      <c r="AZ676">
        <v>0</v>
      </c>
      <c r="BA676">
        <v>660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 ca="1">Y676*Source!I321</f>
        <v>0.25600000000000006</v>
      </c>
      <c r="CY676">
        <f>AB676</f>
        <v>401.49</v>
      </c>
      <c r="CZ676">
        <f>AF676</f>
        <v>65.709999999999994</v>
      </c>
      <c r="DA676">
        <f>AJ676</f>
        <v>6.11</v>
      </c>
      <c r="DB676">
        <f>ROUND((ROUND(AT676*CZ676,2)*0.4),2)</f>
        <v>10.51</v>
      </c>
      <c r="DC676">
        <f>ROUND((ROUND(AT676*AG676,2)*0.4),2)</f>
        <v>1.86</v>
      </c>
    </row>
    <row r="677" spans="1:107">
      <c r="A677">
        <f ca="1">ROW(Source!A321)</f>
        <v>321</v>
      </c>
      <c r="B677">
        <v>27906248</v>
      </c>
      <c r="C677">
        <v>27907804</v>
      </c>
      <c r="D677">
        <v>25150638</v>
      </c>
      <c r="E677">
        <v>1</v>
      </c>
      <c r="F677">
        <v>1</v>
      </c>
      <c r="G677">
        <v>1</v>
      </c>
      <c r="H677">
        <v>3</v>
      </c>
      <c r="I677" t="s">
        <v>1019</v>
      </c>
      <c r="J677" t="s">
        <v>1020</v>
      </c>
      <c r="K677" t="s">
        <v>1021</v>
      </c>
      <c r="L677">
        <v>1346</v>
      </c>
      <c r="N677">
        <v>1009</v>
      </c>
      <c r="O677" t="s">
        <v>1216</v>
      </c>
      <c r="P677" t="s">
        <v>1216</v>
      </c>
      <c r="Q677">
        <v>1</v>
      </c>
      <c r="W677">
        <v>0</v>
      </c>
      <c r="X677">
        <v>-490687590</v>
      </c>
      <c r="Y677">
        <v>0</v>
      </c>
      <c r="AA677">
        <v>227.84</v>
      </c>
      <c r="AB677">
        <v>0</v>
      </c>
      <c r="AC677">
        <v>0</v>
      </c>
      <c r="AD677">
        <v>0</v>
      </c>
      <c r="AE677">
        <v>37.29</v>
      </c>
      <c r="AF677">
        <v>0</v>
      </c>
      <c r="AG677">
        <v>0</v>
      </c>
      <c r="AH677">
        <v>0</v>
      </c>
      <c r="AI677">
        <v>6.11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1</v>
      </c>
      <c r="AQ677">
        <v>0</v>
      </c>
      <c r="AR677">
        <v>0</v>
      </c>
      <c r="AS677" t="s">
        <v>1069</v>
      </c>
      <c r="AT677">
        <v>0.11</v>
      </c>
      <c r="AU677" t="s">
        <v>1097</v>
      </c>
      <c r="AV677">
        <v>0</v>
      </c>
      <c r="AW677">
        <v>2</v>
      </c>
      <c r="AX677">
        <v>27907823</v>
      </c>
      <c r="AY677">
        <v>1</v>
      </c>
      <c r="AZ677">
        <v>0</v>
      </c>
      <c r="BA677">
        <v>661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 ca="1">Y677*Source!I321</f>
        <v>0</v>
      </c>
      <c r="CY677">
        <f t="shared" ref="CY677:CY684" si="94">AA677</f>
        <v>227.84</v>
      </c>
      <c r="CZ677">
        <f t="shared" ref="CZ677:CZ684" si="95">AE677</f>
        <v>37.29</v>
      </c>
      <c r="DA677">
        <f t="shared" ref="DA677:DA684" si="96">AI677</f>
        <v>6.11</v>
      </c>
      <c r="DB677">
        <f t="shared" ref="DB677:DB684" si="97">ROUND((ROUND(AT677*CZ677,2)*0),2)</f>
        <v>0</v>
      </c>
      <c r="DC677">
        <f t="shared" ref="DC677:DC684" si="98">ROUND((ROUND(AT677*AG677,2)*0),2)</f>
        <v>0</v>
      </c>
    </row>
    <row r="678" spans="1:107">
      <c r="A678">
        <f ca="1">ROW(Source!A321)</f>
        <v>321</v>
      </c>
      <c r="B678">
        <v>27906248</v>
      </c>
      <c r="C678">
        <v>27907804</v>
      </c>
      <c r="D678">
        <v>25152775</v>
      </c>
      <c r="E678">
        <v>1</v>
      </c>
      <c r="F678">
        <v>1</v>
      </c>
      <c r="G678">
        <v>1</v>
      </c>
      <c r="H678">
        <v>3</v>
      </c>
      <c r="I678" t="s">
        <v>1022</v>
      </c>
      <c r="J678" t="s">
        <v>1023</v>
      </c>
      <c r="K678" t="s">
        <v>1024</v>
      </c>
      <c r="L678">
        <v>1348</v>
      </c>
      <c r="N678">
        <v>1009</v>
      </c>
      <c r="O678" t="s">
        <v>1094</v>
      </c>
      <c r="P678" t="s">
        <v>1094</v>
      </c>
      <c r="Q678">
        <v>1000</v>
      </c>
      <c r="W678">
        <v>0</v>
      </c>
      <c r="X678">
        <v>-1198405679</v>
      </c>
      <c r="Y678">
        <v>0</v>
      </c>
      <c r="AA678">
        <v>155346.75</v>
      </c>
      <c r="AB678">
        <v>0</v>
      </c>
      <c r="AC678">
        <v>0</v>
      </c>
      <c r="AD678">
        <v>0</v>
      </c>
      <c r="AE678">
        <v>25425</v>
      </c>
      <c r="AF678">
        <v>0</v>
      </c>
      <c r="AG678">
        <v>0</v>
      </c>
      <c r="AH678">
        <v>0</v>
      </c>
      <c r="AI678">
        <v>6.11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1</v>
      </c>
      <c r="AQ678">
        <v>0</v>
      </c>
      <c r="AR678">
        <v>0</v>
      </c>
      <c r="AS678" t="s">
        <v>1069</v>
      </c>
      <c r="AT678">
        <v>2.7499999999999998E-3</v>
      </c>
      <c r="AU678" t="s">
        <v>1097</v>
      </c>
      <c r="AV678">
        <v>0</v>
      </c>
      <c r="AW678">
        <v>2</v>
      </c>
      <c r="AX678">
        <v>27907824</v>
      </c>
      <c r="AY678">
        <v>1</v>
      </c>
      <c r="AZ678">
        <v>0</v>
      </c>
      <c r="BA678">
        <v>662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 ca="1">Y678*Source!I321</f>
        <v>0</v>
      </c>
      <c r="CY678">
        <f t="shared" si="94"/>
        <v>155346.75</v>
      </c>
      <c r="CZ678">
        <f t="shared" si="95"/>
        <v>25425</v>
      </c>
      <c r="DA678">
        <f t="shared" si="96"/>
        <v>6.11</v>
      </c>
      <c r="DB678">
        <f t="shared" si="97"/>
        <v>0</v>
      </c>
      <c r="DC678">
        <f t="shared" si="98"/>
        <v>0</v>
      </c>
    </row>
    <row r="679" spans="1:107">
      <c r="A679">
        <f ca="1">ROW(Source!A321)</f>
        <v>321</v>
      </c>
      <c r="B679">
        <v>27906248</v>
      </c>
      <c r="C679">
        <v>27907804</v>
      </c>
      <c r="D679">
        <v>25155503</v>
      </c>
      <c r="E679">
        <v>1</v>
      </c>
      <c r="F679">
        <v>1</v>
      </c>
      <c r="G679">
        <v>1</v>
      </c>
      <c r="H679">
        <v>3</v>
      </c>
      <c r="I679" t="s">
        <v>1025</v>
      </c>
      <c r="J679" t="s">
        <v>1026</v>
      </c>
      <c r="K679" t="s">
        <v>1027</v>
      </c>
      <c r="L679">
        <v>1339</v>
      </c>
      <c r="N679">
        <v>1007</v>
      </c>
      <c r="O679" t="s">
        <v>1325</v>
      </c>
      <c r="P679" t="s">
        <v>1325</v>
      </c>
      <c r="Q679">
        <v>1</v>
      </c>
      <c r="W679">
        <v>0</v>
      </c>
      <c r="X679">
        <v>-1019936957</v>
      </c>
      <c r="Y679">
        <v>0</v>
      </c>
      <c r="AA679">
        <v>2968.85</v>
      </c>
      <c r="AB679">
        <v>0</v>
      </c>
      <c r="AC679">
        <v>0</v>
      </c>
      <c r="AD679">
        <v>0</v>
      </c>
      <c r="AE679">
        <v>485.9</v>
      </c>
      <c r="AF679">
        <v>0</v>
      </c>
      <c r="AG679">
        <v>0</v>
      </c>
      <c r="AH679">
        <v>0</v>
      </c>
      <c r="AI679">
        <v>6.11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1069</v>
      </c>
      <c r="AT679">
        <v>4.4000000000000003E-3</v>
      </c>
      <c r="AU679" t="s">
        <v>1097</v>
      </c>
      <c r="AV679">
        <v>0</v>
      </c>
      <c r="AW679">
        <v>2</v>
      </c>
      <c r="AX679">
        <v>27907825</v>
      </c>
      <c r="AY679">
        <v>1</v>
      </c>
      <c r="AZ679">
        <v>0</v>
      </c>
      <c r="BA679">
        <v>663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 ca="1">Y679*Source!I321</f>
        <v>0</v>
      </c>
      <c r="CY679">
        <f t="shared" si="94"/>
        <v>2968.85</v>
      </c>
      <c r="CZ679">
        <f t="shared" si="95"/>
        <v>485.9</v>
      </c>
      <c r="DA679">
        <f t="shared" si="96"/>
        <v>6.11</v>
      </c>
      <c r="DB679">
        <f t="shared" si="97"/>
        <v>0</v>
      </c>
      <c r="DC679">
        <f t="shared" si="98"/>
        <v>0</v>
      </c>
    </row>
    <row r="680" spans="1:107">
      <c r="A680">
        <f ca="1">ROW(Source!A321)</f>
        <v>321</v>
      </c>
      <c r="B680">
        <v>27906248</v>
      </c>
      <c r="C680">
        <v>27907804</v>
      </c>
      <c r="D680">
        <v>25186365</v>
      </c>
      <c r="E680">
        <v>1</v>
      </c>
      <c r="F680">
        <v>1</v>
      </c>
      <c r="G680">
        <v>1</v>
      </c>
      <c r="H680">
        <v>3</v>
      </c>
      <c r="I680" t="s">
        <v>1028</v>
      </c>
      <c r="J680" t="s">
        <v>1029</v>
      </c>
      <c r="K680" t="s">
        <v>1030</v>
      </c>
      <c r="L680">
        <v>1348</v>
      </c>
      <c r="N680">
        <v>1009</v>
      </c>
      <c r="O680" t="s">
        <v>1094</v>
      </c>
      <c r="P680" t="s">
        <v>1094</v>
      </c>
      <c r="Q680">
        <v>1000</v>
      </c>
      <c r="W680">
        <v>0</v>
      </c>
      <c r="X680">
        <v>570223526</v>
      </c>
      <c r="Y680">
        <v>0</v>
      </c>
      <c r="AA680">
        <v>92377.09</v>
      </c>
      <c r="AB680">
        <v>0</v>
      </c>
      <c r="AC680">
        <v>0</v>
      </c>
      <c r="AD680">
        <v>0</v>
      </c>
      <c r="AE680">
        <v>15119</v>
      </c>
      <c r="AF680">
        <v>0</v>
      </c>
      <c r="AG680">
        <v>0</v>
      </c>
      <c r="AH680">
        <v>0</v>
      </c>
      <c r="AI680">
        <v>6.11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1</v>
      </c>
      <c r="AQ680">
        <v>0</v>
      </c>
      <c r="AR680">
        <v>0</v>
      </c>
      <c r="AS680" t="s">
        <v>1069</v>
      </c>
      <c r="AT680">
        <v>2.2000000000000001E-4</v>
      </c>
      <c r="AU680" t="s">
        <v>1097</v>
      </c>
      <c r="AV680">
        <v>0</v>
      </c>
      <c r="AW680">
        <v>2</v>
      </c>
      <c r="AX680">
        <v>27907826</v>
      </c>
      <c r="AY680">
        <v>1</v>
      </c>
      <c r="AZ680">
        <v>0</v>
      </c>
      <c r="BA680">
        <v>664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 ca="1">Y680*Source!I321</f>
        <v>0</v>
      </c>
      <c r="CY680">
        <f t="shared" si="94"/>
        <v>92377.09</v>
      </c>
      <c r="CZ680">
        <f t="shared" si="95"/>
        <v>15119</v>
      </c>
      <c r="DA680">
        <f t="shared" si="96"/>
        <v>6.11</v>
      </c>
      <c r="DB680">
        <f t="shared" si="97"/>
        <v>0</v>
      </c>
      <c r="DC680">
        <f t="shared" si="98"/>
        <v>0</v>
      </c>
    </row>
    <row r="681" spans="1:107">
      <c r="A681">
        <f ca="1">ROW(Source!A321)</f>
        <v>321</v>
      </c>
      <c r="B681">
        <v>27906248</v>
      </c>
      <c r="C681">
        <v>27907804</v>
      </c>
      <c r="D681">
        <v>25187091</v>
      </c>
      <c r="E681">
        <v>1</v>
      </c>
      <c r="F681">
        <v>1</v>
      </c>
      <c r="G681">
        <v>1</v>
      </c>
      <c r="H681">
        <v>3</v>
      </c>
      <c r="I681" t="s">
        <v>765</v>
      </c>
      <c r="J681" t="s">
        <v>766</v>
      </c>
      <c r="K681" t="s">
        <v>767</v>
      </c>
      <c r="L681">
        <v>1348</v>
      </c>
      <c r="N681">
        <v>1009</v>
      </c>
      <c r="O681" t="s">
        <v>1094</v>
      </c>
      <c r="P681" t="s">
        <v>1094</v>
      </c>
      <c r="Q681">
        <v>1000</v>
      </c>
      <c r="W681">
        <v>0</v>
      </c>
      <c r="X681">
        <v>-909021926</v>
      </c>
      <c r="Y681">
        <v>0</v>
      </c>
      <c r="AA681">
        <v>103564.5</v>
      </c>
      <c r="AB681">
        <v>0</v>
      </c>
      <c r="AC681">
        <v>0</v>
      </c>
      <c r="AD681">
        <v>0</v>
      </c>
      <c r="AE681">
        <v>16950</v>
      </c>
      <c r="AF681">
        <v>0</v>
      </c>
      <c r="AG681">
        <v>0</v>
      </c>
      <c r="AH681">
        <v>0</v>
      </c>
      <c r="AI681">
        <v>6.11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1069</v>
      </c>
      <c r="AT681">
        <v>1.1E-4</v>
      </c>
      <c r="AU681" t="s">
        <v>1097</v>
      </c>
      <c r="AV681">
        <v>0</v>
      </c>
      <c r="AW681">
        <v>2</v>
      </c>
      <c r="AX681">
        <v>27907827</v>
      </c>
      <c r="AY681">
        <v>1</v>
      </c>
      <c r="AZ681">
        <v>0</v>
      </c>
      <c r="BA681">
        <v>665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 ca="1">Y681*Source!I321</f>
        <v>0</v>
      </c>
      <c r="CY681">
        <f t="shared" si="94"/>
        <v>103564.5</v>
      </c>
      <c r="CZ681">
        <f t="shared" si="95"/>
        <v>16950</v>
      </c>
      <c r="DA681">
        <f t="shared" si="96"/>
        <v>6.11</v>
      </c>
      <c r="DB681">
        <f t="shared" si="97"/>
        <v>0</v>
      </c>
      <c r="DC681">
        <f t="shared" si="98"/>
        <v>0</v>
      </c>
    </row>
    <row r="682" spans="1:107">
      <c r="A682">
        <f ca="1">ROW(Source!A321)</f>
        <v>321</v>
      </c>
      <c r="B682">
        <v>27906248</v>
      </c>
      <c r="C682">
        <v>27907804</v>
      </c>
      <c r="D682">
        <v>25195433</v>
      </c>
      <c r="E682">
        <v>1</v>
      </c>
      <c r="F682">
        <v>1</v>
      </c>
      <c r="G682">
        <v>1</v>
      </c>
      <c r="H682">
        <v>3</v>
      </c>
      <c r="I682" t="s">
        <v>1031</v>
      </c>
      <c r="J682" t="s">
        <v>1032</v>
      </c>
      <c r="K682" t="s">
        <v>1033</v>
      </c>
      <c r="L682">
        <v>1355</v>
      </c>
      <c r="N682">
        <v>1010</v>
      </c>
      <c r="O682" t="s">
        <v>185</v>
      </c>
      <c r="P682" t="s">
        <v>185</v>
      </c>
      <c r="Q682">
        <v>100</v>
      </c>
      <c r="W682">
        <v>0</v>
      </c>
      <c r="X682">
        <v>2088476946</v>
      </c>
      <c r="Y682">
        <v>0</v>
      </c>
      <c r="AA682">
        <v>1104.02</v>
      </c>
      <c r="AB682">
        <v>0</v>
      </c>
      <c r="AC682">
        <v>0</v>
      </c>
      <c r="AD682">
        <v>0</v>
      </c>
      <c r="AE682">
        <v>180.69</v>
      </c>
      <c r="AF682">
        <v>0</v>
      </c>
      <c r="AG682">
        <v>0</v>
      </c>
      <c r="AH682">
        <v>0</v>
      </c>
      <c r="AI682">
        <v>6.11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1069</v>
      </c>
      <c r="AT682">
        <v>0.22</v>
      </c>
      <c r="AU682" t="s">
        <v>1097</v>
      </c>
      <c r="AV682">
        <v>0</v>
      </c>
      <c r="AW682">
        <v>2</v>
      </c>
      <c r="AX682">
        <v>27907828</v>
      </c>
      <c r="AY682">
        <v>1</v>
      </c>
      <c r="AZ682">
        <v>0</v>
      </c>
      <c r="BA682">
        <v>666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 ca="1">Y682*Source!I321</f>
        <v>0</v>
      </c>
      <c r="CY682">
        <f t="shared" si="94"/>
        <v>1104.02</v>
      </c>
      <c r="CZ682">
        <f t="shared" si="95"/>
        <v>180.69</v>
      </c>
      <c r="DA682">
        <f t="shared" si="96"/>
        <v>6.11</v>
      </c>
      <c r="DB682">
        <f t="shared" si="97"/>
        <v>0</v>
      </c>
      <c r="DC682">
        <f t="shared" si="98"/>
        <v>0</v>
      </c>
    </row>
    <row r="683" spans="1:107">
      <c r="A683">
        <f ca="1">ROW(Source!A321)</f>
        <v>321</v>
      </c>
      <c r="B683">
        <v>27906248</v>
      </c>
      <c r="C683">
        <v>27907804</v>
      </c>
      <c r="D683">
        <v>25195434</v>
      </c>
      <c r="E683">
        <v>1</v>
      </c>
      <c r="F683">
        <v>1</v>
      </c>
      <c r="G683">
        <v>1</v>
      </c>
      <c r="H683">
        <v>3</v>
      </c>
      <c r="I683" t="s">
        <v>1034</v>
      </c>
      <c r="J683" t="s">
        <v>1035</v>
      </c>
      <c r="K683" t="s">
        <v>1036</v>
      </c>
      <c r="L683">
        <v>1355</v>
      </c>
      <c r="N683">
        <v>1010</v>
      </c>
      <c r="O683" t="s">
        <v>185</v>
      </c>
      <c r="P683" t="s">
        <v>185</v>
      </c>
      <c r="Q683">
        <v>100</v>
      </c>
      <c r="W683">
        <v>0</v>
      </c>
      <c r="X683">
        <v>-1866122579</v>
      </c>
      <c r="Y683">
        <v>0</v>
      </c>
      <c r="AA683">
        <v>1145.44</v>
      </c>
      <c r="AB683">
        <v>0</v>
      </c>
      <c r="AC683">
        <v>0</v>
      </c>
      <c r="AD683">
        <v>0</v>
      </c>
      <c r="AE683">
        <v>187.47</v>
      </c>
      <c r="AF683">
        <v>0</v>
      </c>
      <c r="AG683">
        <v>0</v>
      </c>
      <c r="AH683">
        <v>0</v>
      </c>
      <c r="AI683">
        <v>6.11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1069</v>
      </c>
      <c r="AT683">
        <v>0.22</v>
      </c>
      <c r="AU683" t="s">
        <v>1097</v>
      </c>
      <c r="AV683">
        <v>0</v>
      </c>
      <c r="AW683">
        <v>2</v>
      </c>
      <c r="AX683">
        <v>27907829</v>
      </c>
      <c r="AY683">
        <v>1</v>
      </c>
      <c r="AZ683">
        <v>0</v>
      </c>
      <c r="BA683">
        <v>667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 ca="1">Y683*Source!I321</f>
        <v>0</v>
      </c>
      <c r="CY683">
        <f t="shared" si="94"/>
        <v>1145.44</v>
      </c>
      <c r="CZ683">
        <f t="shared" si="95"/>
        <v>187.47</v>
      </c>
      <c r="DA683">
        <f t="shared" si="96"/>
        <v>6.11</v>
      </c>
      <c r="DB683">
        <f t="shared" si="97"/>
        <v>0</v>
      </c>
      <c r="DC683">
        <f t="shared" si="98"/>
        <v>0</v>
      </c>
    </row>
    <row r="684" spans="1:107">
      <c r="A684">
        <f ca="1">ROW(Source!A321)</f>
        <v>321</v>
      </c>
      <c r="B684">
        <v>27906248</v>
      </c>
      <c r="C684">
        <v>27907804</v>
      </c>
      <c r="D684">
        <v>25196068</v>
      </c>
      <c r="E684">
        <v>1</v>
      </c>
      <c r="F684">
        <v>1</v>
      </c>
      <c r="G684">
        <v>1</v>
      </c>
      <c r="H684">
        <v>3</v>
      </c>
      <c r="I684" t="s">
        <v>1037</v>
      </c>
      <c r="J684" t="s">
        <v>1038</v>
      </c>
      <c r="K684" t="s">
        <v>1039</v>
      </c>
      <c r="L684">
        <v>1301</v>
      </c>
      <c r="N684">
        <v>1003</v>
      </c>
      <c r="O684" t="s">
        <v>222</v>
      </c>
      <c r="P684" t="s">
        <v>222</v>
      </c>
      <c r="Q684">
        <v>1</v>
      </c>
      <c r="W684">
        <v>0</v>
      </c>
      <c r="X684">
        <v>-1994567904</v>
      </c>
      <c r="Y684">
        <v>0</v>
      </c>
      <c r="AA684">
        <v>311.61</v>
      </c>
      <c r="AB684">
        <v>0</v>
      </c>
      <c r="AC684">
        <v>0</v>
      </c>
      <c r="AD684">
        <v>0</v>
      </c>
      <c r="AE684">
        <v>51</v>
      </c>
      <c r="AF684">
        <v>0</v>
      </c>
      <c r="AG684">
        <v>0</v>
      </c>
      <c r="AH684">
        <v>0</v>
      </c>
      <c r="AI684">
        <v>6.11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1069</v>
      </c>
      <c r="AT684">
        <v>100</v>
      </c>
      <c r="AU684" t="s">
        <v>1097</v>
      </c>
      <c r="AV684">
        <v>0</v>
      </c>
      <c r="AW684">
        <v>2</v>
      </c>
      <c r="AX684">
        <v>27907830</v>
      </c>
      <c r="AY684">
        <v>1</v>
      </c>
      <c r="AZ684">
        <v>0</v>
      </c>
      <c r="BA684">
        <v>668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 ca="1">Y684*Source!I321</f>
        <v>0</v>
      </c>
      <c r="CY684">
        <f t="shared" si="94"/>
        <v>311.61</v>
      </c>
      <c r="CZ684">
        <f t="shared" si="95"/>
        <v>51</v>
      </c>
      <c r="DA684">
        <f t="shared" si="96"/>
        <v>6.11</v>
      </c>
      <c r="DB684">
        <f t="shared" si="97"/>
        <v>0</v>
      </c>
      <c r="DC684">
        <f t="shared" si="98"/>
        <v>0</v>
      </c>
    </row>
    <row r="685" spans="1:107">
      <c r="A685">
        <f ca="1">ROW(Source!A322)</f>
        <v>322</v>
      </c>
      <c r="B685">
        <v>27906248</v>
      </c>
      <c r="C685">
        <v>27907831</v>
      </c>
      <c r="D685">
        <v>25418142</v>
      </c>
      <c r="E685">
        <v>1</v>
      </c>
      <c r="F685">
        <v>1</v>
      </c>
      <c r="G685">
        <v>1</v>
      </c>
      <c r="H685">
        <v>1</v>
      </c>
      <c r="I685" t="s">
        <v>742</v>
      </c>
      <c r="J685" t="s">
        <v>1069</v>
      </c>
      <c r="K685" t="s">
        <v>743</v>
      </c>
      <c r="L685">
        <v>1191</v>
      </c>
      <c r="N685">
        <v>1013</v>
      </c>
      <c r="O685" t="s">
        <v>600</v>
      </c>
      <c r="P685" t="s">
        <v>600</v>
      </c>
      <c r="Q685">
        <v>1</v>
      </c>
      <c r="W685">
        <v>0</v>
      </c>
      <c r="X685">
        <v>-814890593</v>
      </c>
      <c r="Y685">
        <v>75.439999999999984</v>
      </c>
      <c r="AA685">
        <v>0</v>
      </c>
      <c r="AB685">
        <v>0</v>
      </c>
      <c r="AC685">
        <v>0</v>
      </c>
      <c r="AD685">
        <v>54.81</v>
      </c>
      <c r="AE685">
        <v>0</v>
      </c>
      <c r="AF685">
        <v>0</v>
      </c>
      <c r="AG685">
        <v>0</v>
      </c>
      <c r="AH685">
        <v>8.9700000000000006</v>
      </c>
      <c r="AI685">
        <v>1</v>
      </c>
      <c r="AJ685">
        <v>1</v>
      </c>
      <c r="AK685">
        <v>1</v>
      </c>
      <c r="AL685">
        <v>6.11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1069</v>
      </c>
      <c r="AT685">
        <v>65.599999999999994</v>
      </c>
      <c r="AU685" t="s">
        <v>1084</v>
      </c>
      <c r="AV685">
        <v>1</v>
      </c>
      <c r="AW685">
        <v>2</v>
      </c>
      <c r="AX685">
        <v>27907845</v>
      </c>
      <c r="AY685">
        <v>1</v>
      </c>
      <c r="AZ685">
        <v>0</v>
      </c>
      <c r="BA685">
        <v>669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 ca="1">Y685*Source!I322</f>
        <v>53.773631999999985</v>
      </c>
      <c r="CY685">
        <f>AD685</f>
        <v>54.81</v>
      </c>
      <c r="CZ685">
        <f>AH685</f>
        <v>8.9700000000000006</v>
      </c>
      <c r="DA685">
        <f>AL685</f>
        <v>6.11</v>
      </c>
      <c r="DB685">
        <f>ROUND((ROUND(AT685*CZ685,2)*1.15),2)</f>
        <v>676.69</v>
      </c>
      <c r="DC685">
        <f>ROUND((ROUND(AT685*AG685,2)*1.15),2)</f>
        <v>0</v>
      </c>
    </row>
    <row r="686" spans="1:107">
      <c r="A686">
        <f ca="1">ROW(Source!A322)</f>
        <v>322</v>
      </c>
      <c r="B686">
        <v>27906248</v>
      </c>
      <c r="C686">
        <v>27907831</v>
      </c>
      <c r="D686">
        <v>25412928</v>
      </c>
      <c r="E686">
        <v>1</v>
      </c>
      <c r="F686">
        <v>1</v>
      </c>
      <c r="G686">
        <v>1</v>
      </c>
      <c r="H686">
        <v>1</v>
      </c>
      <c r="I686" t="s">
        <v>601</v>
      </c>
      <c r="J686" t="s">
        <v>1069</v>
      </c>
      <c r="K686" t="s">
        <v>602</v>
      </c>
      <c r="L686">
        <v>1191</v>
      </c>
      <c r="N686">
        <v>1013</v>
      </c>
      <c r="O686" t="s">
        <v>600</v>
      </c>
      <c r="P686" t="s">
        <v>600</v>
      </c>
      <c r="Q686">
        <v>1</v>
      </c>
      <c r="W686">
        <v>0</v>
      </c>
      <c r="X686">
        <v>-1417349443</v>
      </c>
      <c r="Y686">
        <v>3.13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6.11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1069</v>
      </c>
      <c r="AT686">
        <v>3.13</v>
      </c>
      <c r="AU686" t="s">
        <v>1069</v>
      </c>
      <c r="AV686">
        <v>2</v>
      </c>
      <c r="AW686">
        <v>2</v>
      </c>
      <c r="AX686">
        <v>27907846</v>
      </c>
      <c r="AY686">
        <v>1</v>
      </c>
      <c r="AZ686">
        <v>2048</v>
      </c>
      <c r="BA686">
        <v>670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 ca="1">Y686*Source!I322</f>
        <v>2.2310639999999999</v>
      </c>
      <c r="CY686">
        <f>AD686</f>
        <v>0</v>
      </c>
      <c r="CZ686">
        <f>AH686</f>
        <v>0</v>
      </c>
      <c r="DA686">
        <f>AL686</f>
        <v>1</v>
      </c>
      <c r="DB686">
        <f>ROUND(ROUND(AT686*CZ686,2),2)</f>
        <v>0</v>
      </c>
      <c r="DC686">
        <f>ROUND(ROUND(AT686*AG686,2),2)</f>
        <v>0</v>
      </c>
    </row>
    <row r="687" spans="1:107">
      <c r="A687">
        <f ca="1">ROW(Source!A322)</f>
        <v>322</v>
      </c>
      <c r="B687">
        <v>27906248</v>
      </c>
      <c r="C687">
        <v>27907831</v>
      </c>
      <c r="D687">
        <v>25230220</v>
      </c>
      <c r="E687">
        <v>1</v>
      </c>
      <c r="F687">
        <v>1</v>
      </c>
      <c r="G687">
        <v>1</v>
      </c>
      <c r="H687">
        <v>2</v>
      </c>
      <c r="I687" t="s">
        <v>612</v>
      </c>
      <c r="J687" t="s">
        <v>613</v>
      </c>
      <c r="K687" t="s">
        <v>614</v>
      </c>
      <c r="L687">
        <v>1368</v>
      </c>
      <c r="N687">
        <v>1011</v>
      </c>
      <c r="O687" t="s">
        <v>606</v>
      </c>
      <c r="P687" t="s">
        <v>606</v>
      </c>
      <c r="Q687">
        <v>1</v>
      </c>
      <c r="W687">
        <v>0</v>
      </c>
      <c r="X687">
        <v>-1718674368</v>
      </c>
      <c r="Y687">
        <v>0.11249999999999999</v>
      </c>
      <c r="AA687">
        <v>0</v>
      </c>
      <c r="AB687">
        <v>684.26</v>
      </c>
      <c r="AC687">
        <v>13.5</v>
      </c>
      <c r="AD687">
        <v>0</v>
      </c>
      <c r="AE687">
        <v>0</v>
      </c>
      <c r="AF687">
        <v>111.99</v>
      </c>
      <c r="AG687">
        <v>13.5</v>
      </c>
      <c r="AH687">
        <v>0</v>
      </c>
      <c r="AI687">
        <v>1</v>
      </c>
      <c r="AJ687">
        <v>6.11</v>
      </c>
      <c r="AK687">
        <v>1</v>
      </c>
      <c r="AL687">
        <v>1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1069</v>
      </c>
      <c r="AT687">
        <v>0.09</v>
      </c>
      <c r="AU687" t="s">
        <v>1083</v>
      </c>
      <c r="AV687">
        <v>0</v>
      </c>
      <c r="AW687">
        <v>2</v>
      </c>
      <c r="AX687">
        <v>27907847</v>
      </c>
      <c r="AY687">
        <v>1</v>
      </c>
      <c r="AZ687">
        <v>0</v>
      </c>
      <c r="BA687">
        <v>671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 ca="1">Y687*Source!I322</f>
        <v>8.0189999999999997E-2</v>
      </c>
      <c r="CY687">
        <f>AB687</f>
        <v>684.26</v>
      </c>
      <c r="CZ687">
        <f>AF687</f>
        <v>111.99</v>
      </c>
      <c r="DA687">
        <f>AJ687</f>
        <v>6.11</v>
      </c>
      <c r="DB687">
        <f>ROUND((ROUND(AT687*CZ687,2)*1.25),2)</f>
        <v>12.6</v>
      </c>
      <c r="DC687">
        <f>ROUND((ROUND(AT687*AG687,2)*1.25),2)</f>
        <v>1.53</v>
      </c>
    </row>
    <row r="688" spans="1:107">
      <c r="A688">
        <f ca="1">ROW(Source!A322)</f>
        <v>322</v>
      </c>
      <c r="B688">
        <v>27906248</v>
      </c>
      <c r="C688">
        <v>27907831</v>
      </c>
      <c r="D688">
        <v>25230514</v>
      </c>
      <c r="E688">
        <v>1</v>
      </c>
      <c r="F688">
        <v>1</v>
      </c>
      <c r="G688">
        <v>1</v>
      </c>
      <c r="H688">
        <v>2</v>
      </c>
      <c r="I688" t="s">
        <v>658</v>
      </c>
      <c r="J688" t="s">
        <v>659</v>
      </c>
      <c r="K688" t="s">
        <v>660</v>
      </c>
      <c r="L688">
        <v>1368</v>
      </c>
      <c r="N688">
        <v>1011</v>
      </c>
      <c r="O688" t="s">
        <v>606</v>
      </c>
      <c r="P688" t="s">
        <v>606</v>
      </c>
      <c r="Q688">
        <v>1</v>
      </c>
      <c r="W688">
        <v>0</v>
      </c>
      <c r="X688">
        <v>1188625873</v>
      </c>
      <c r="Y688">
        <v>1.4874999999999998</v>
      </c>
      <c r="AA688">
        <v>0</v>
      </c>
      <c r="AB688">
        <v>191</v>
      </c>
      <c r="AC688">
        <v>13.5</v>
      </c>
      <c r="AD688">
        <v>0</v>
      </c>
      <c r="AE688">
        <v>0</v>
      </c>
      <c r="AF688">
        <v>31.26</v>
      </c>
      <c r="AG688">
        <v>13.5</v>
      </c>
      <c r="AH688">
        <v>0</v>
      </c>
      <c r="AI688">
        <v>1</v>
      </c>
      <c r="AJ688">
        <v>6.11</v>
      </c>
      <c r="AK688">
        <v>1</v>
      </c>
      <c r="AL688">
        <v>1</v>
      </c>
      <c r="AN688">
        <v>0</v>
      </c>
      <c r="AO688">
        <v>1</v>
      </c>
      <c r="AP688">
        <v>1</v>
      </c>
      <c r="AQ688">
        <v>0</v>
      </c>
      <c r="AR688">
        <v>0</v>
      </c>
      <c r="AS688" t="s">
        <v>1069</v>
      </c>
      <c r="AT688">
        <v>1.19</v>
      </c>
      <c r="AU688" t="s">
        <v>1083</v>
      </c>
      <c r="AV688">
        <v>0</v>
      </c>
      <c r="AW688">
        <v>2</v>
      </c>
      <c r="AX688">
        <v>27907848</v>
      </c>
      <c r="AY688">
        <v>1</v>
      </c>
      <c r="AZ688">
        <v>0</v>
      </c>
      <c r="BA688">
        <v>672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 ca="1">Y688*Source!I322</f>
        <v>1.06029</v>
      </c>
      <c r="CY688">
        <f>AB688</f>
        <v>191</v>
      </c>
      <c r="CZ688">
        <f>AF688</f>
        <v>31.26</v>
      </c>
      <c r="DA688">
        <f>AJ688</f>
        <v>6.11</v>
      </c>
      <c r="DB688">
        <f>ROUND((ROUND(AT688*CZ688,2)*1.25),2)</f>
        <v>46.5</v>
      </c>
      <c r="DC688">
        <f>ROUND((ROUND(AT688*AG688,2)*1.25),2)</f>
        <v>20.09</v>
      </c>
    </row>
    <row r="689" spans="1:107">
      <c r="A689">
        <f ca="1">ROW(Source!A322)</f>
        <v>322</v>
      </c>
      <c r="B689">
        <v>27906248</v>
      </c>
      <c r="C689">
        <v>27907831</v>
      </c>
      <c r="D689">
        <v>25231327</v>
      </c>
      <c r="E689">
        <v>1</v>
      </c>
      <c r="F689">
        <v>1</v>
      </c>
      <c r="G689">
        <v>1</v>
      </c>
      <c r="H689">
        <v>2</v>
      </c>
      <c r="I689" t="s">
        <v>1040</v>
      </c>
      <c r="J689" t="s">
        <v>1041</v>
      </c>
      <c r="K689" t="s">
        <v>1042</v>
      </c>
      <c r="L689">
        <v>1368</v>
      </c>
      <c r="N689">
        <v>1011</v>
      </c>
      <c r="O689" t="s">
        <v>606</v>
      </c>
      <c r="P689" t="s">
        <v>606</v>
      </c>
      <c r="Q689">
        <v>1</v>
      </c>
      <c r="W689">
        <v>0</v>
      </c>
      <c r="X689">
        <v>-1347092713</v>
      </c>
      <c r="Y689">
        <v>1</v>
      </c>
      <c r="AA689">
        <v>0</v>
      </c>
      <c r="AB689">
        <v>181.28</v>
      </c>
      <c r="AC689">
        <v>0</v>
      </c>
      <c r="AD689">
        <v>0</v>
      </c>
      <c r="AE689">
        <v>0</v>
      </c>
      <c r="AF689">
        <v>29.67</v>
      </c>
      <c r="AG689">
        <v>0</v>
      </c>
      <c r="AH689">
        <v>0</v>
      </c>
      <c r="AI689">
        <v>1</v>
      </c>
      <c r="AJ689">
        <v>6.11</v>
      </c>
      <c r="AK689">
        <v>1</v>
      </c>
      <c r="AL689">
        <v>1</v>
      </c>
      <c r="AN689">
        <v>0</v>
      </c>
      <c r="AO689">
        <v>1</v>
      </c>
      <c r="AP689">
        <v>1</v>
      </c>
      <c r="AQ689">
        <v>0</v>
      </c>
      <c r="AR689">
        <v>0</v>
      </c>
      <c r="AS689" t="s">
        <v>1069</v>
      </c>
      <c r="AT689">
        <v>0.8</v>
      </c>
      <c r="AU689" t="s">
        <v>1083</v>
      </c>
      <c r="AV689">
        <v>0</v>
      </c>
      <c r="AW689">
        <v>2</v>
      </c>
      <c r="AX689">
        <v>27907849</v>
      </c>
      <c r="AY689">
        <v>1</v>
      </c>
      <c r="AZ689">
        <v>0</v>
      </c>
      <c r="BA689">
        <v>673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 ca="1">Y689*Source!I322</f>
        <v>0.71279999999999999</v>
      </c>
      <c r="CY689">
        <f>AB689</f>
        <v>181.28</v>
      </c>
      <c r="CZ689">
        <f>AF689</f>
        <v>29.67</v>
      </c>
      <c r="DA689">
        <f>AJ689</f>
        <v>6.11</v>
      </c>
      <c r="DB689">
        <f>ROUND((ROUND(AT689*CZ689,2)*1.25),2)</f>
        <v>29.68</v>
      </c>
      <c r="DC689">
        <f>ROUND((ROUND(AT689*AG689,2)*1.25),2)</f>
        <v>0</v>
      </c>
    </row>
    <row r="690" spans="1:107">
      <c r="A690">
        <f ca="1">ROW(Source!A322)</f>
        <v>322</v>
      </c>
      <c r="B690">
        <v>27906248</v>
      </c>
      <c r="C690">
        <v>27907831</v>
      </c>
      <c r="D690">
        <v>25231607</v>
      </c>
      <c r="E690">
        <v>1</v>
      </c>
      <c r="F690">
        <v>1</v>
      </c>
      <c r="G690">
        <v>1</v>
      </c>
      <c r="H690">
        <v>2</v>
      </c>
      <c r="I690" t="s">
        <v>603</v>
      </c>
      <c r="J690" t="s">
        <v>604</v>
      </c>
      <c r="K690" t="s">
        <v>605</v>
      </c>
      <c r="L690">
        <v>1368</v>
      </c>
      <c r="N690">
        <v>1011</v>
      </c>
      <c r="O690" t="s">
        <v>606</v>
      </c>
      <c r="P690" t="s">
        <v>606</v>
      </c>
      <c r="Q690">
        <v>1</v>
      </c>
      <c r="W690">
        <v>0</v>
      </c>
      <c r="X690">
        <v>1372534845</v>
      </c>
      <c r="Y690">
        <v>2.3125</v>
      </c>
      <c r="AA690">
        <v>0</v>
      </c>
      <c r="AB690">
        <v>401.49</v>
      </c>
      <c r="AC690">
        <v>11.6</v>
      </c>
      <c r="AD690">
        <v>0</v>
      </c>
      <c r="AE690">
        <v>0</v>
      </c>
      <c r="AF690">
        <v>65.709999999999994</v>
      </c>
      <c r="AG690">
        <v>11.6</v>
      </c>
      <c r="AH690">
        <v>0</v>
      </c>
      <c r="AI690">
        <v>1</v>
      </c>
      <c r="AJ690">
        <v>6.11</v>
      </c>
      <c r="AK690">
        <v>1</v>
      </c>
      <c r="AL690">
        <v>1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1069</v>
      </c>
      <c r="AT690">
        <v>1.85</v>
      </c>
      <c r="AU690" t="s">
        <v>1083</v>
      </c>
      <c r="AV690">
        <v>0</v>
      </c>
      <c r="AW690">
        <v>2</v>
      </c>
      <c r="AX690">
        <v>27907850</v>
      </c>
      <c r="AY690">
        <v>1</v>
      </c>
      <c r="AZ690">
        <v>0</v>
      </c>
      <c r="BA690">
        <v>674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 ca="1">Y690*Source!I322</f>
        <v>1.64835</v>
      </c>
      <c r="CY690">
        <f>AB690</f>
        <v>401.49</v>
      </c>
      <c r="CZ690">
        <f>AF690</f>
        <v>65.709999999999994</v>
      </c>
      <c r="DA690">
        <f>AJ690</f>
        <v>6.11</v>
      </c>
      <c r="DB690">
        <f>ROUND((ROUND(AT690*CZ690,2)*1.25),2)</f>
        <v>151.94999999999999</v>
      </c>
      <c r="DC690">
        <f>ROUND((ROUND(AT690*AG690,2)*1.25),2)</f>
        <v>26.83</v>
      </c>
    </row>
    <row r="691" spans="1:107">
      <c r="A691">
        <f ca="1">ROW(Source!A322)</f>
        <v>322</v>
      </c>
      <c r="B691">
        <v>27906248</v>
      </c>
      <c r="C691">
        <v>27907831</v>
      </c>
      <c r="D691">
        <v>25148759</v>
      </c>
      <c r="E691">
        <v>1</v>
      </c>
      <c r="F691">
        <v>1</v>
      </c>
      <c r="G691">
        <v>1</v>
      </c>
      <c r="H691">
        <v>3</v>
      </c>
      <c r="I691" t="s">
        <v>1043</v>
      </c>
      <c r="J691" t="s">
        <v>1044</v>
      </c>
      <c r="K691" t="s">
        <v>1045</v>
      </c>
      <c r="L691">
        <v>1339</v>
      </c>
      <c r="N691">
        <v>1007</v>
      </c>
      <c r="O691" t="s">
        <v>1325</v>
      </c>
      <c r="P691" t="s">
        <v>1325</v>
      </c>
      <c r="Q691">
        <v>1</v>
      </c>
      <c r="W691">
        <v>0</v>
      </c>
      <c r="X691">
        <v>2048996427</v>
      </c>
      <c r="Y691">
        <v>0.67</v>
      </c>
      <c r="AA691">
        <v>280.02</v>
      </c>
      <c r="AB691">
        <v>0</v>
      </c>
      <c r="AC691">
        <v>0</v>
      </c>
      <c r="AD691">
        <v>0</v>
      </c>
      <c r="AE691">
        <v>45.83</v>
      </c>
      <c r="AF691">
        <v>0</v>
      </c>
      <c r="AG691">
        <v>0</v>
      </c>
      <c r="AH691">
        <v>0</v>
      </c>
      <c r="AI691">
        <v>6.11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1069</v>
      </c>
      <c r="AT691">
        <v>0.67</v>
      </c>
      <c r="AU691" t="s">
        <v>1069</v>
      </c>
      <c r="AV691">
        <v>0</v>
      </c>
      <c r="AW691">
        <v>2</v>
      </c>
      <c r="AX691">
        <v>27907851</v>
      </c>
      <c r="AY691">
        <v>1</v>
      </c>
      <c r="AZ691">
        <v>0</v>
      </c>
      <c r="BA691">
        <v>675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 ca="1">Y691*Source!I322</f>
        <v>0.477576</v>
      </c>
      <c r="CY691">
        <f>AA691</f>
        <v>280.02</v>
      </c>
      <c r="CZ691">
        <f>AE691</f>
        <v>45.83</v>
      </c>
      <c r="DA691">
        <f>AI691</f>
        <v>6.11</v>
      </c>
      <c r="DB691">
        <f>ROUND(ROUND(AT691*CZ691,2),2)</f>
        <v>30.71</v>
      </c>
      <c r="DC691">
        <f>ROUND(ROUND(AT691*AG691,2),2)</f>
        <v>0</v>
      </c>
    </row>
    <row r="692" spans="1:107">
      <c r="A692">
        <f ca="1">ROW(Source!A322)</f>
        <v>322</v>
      </c>
      <c r="B692">
        <v>27906248</v>
      </c>
      <c r="C692">
        <v>27907831</v>
      </c>
      <c r="D692">
        <v>25149961</v>
      </c>
      <c r="E692">
        <v>1</v>
      </c>
      <c r="F692">
        <v>1</v>
      </c>
      <c r="G692">
        <v>1</v>
      </c>
      <c r="H692">
        <v>3</v>
      </c>
      <c r="I692" t="s">
        <v>728</v>
      </c>
      <c r="J692" t="s">
        <v>729</v>
      </c>
      <c r="K692" t="s">
        <v>730</v>
      </c>
      <c r="L692">
        <v>1339</v>
      </c>
      <c r="N692">
        <v>1007</v>
      </c>
      <c r="O692" t="s">
        <v>1325</v>
      </c>
      <c r="P692" t="s">
        <v>1325</v>
      </c>
      <c r="Q692">
        <v>1</v>
      </c>
      <c r="W692">
        <v>0</v>
      </c>
      <c r="X692">
        <v>-1660354250</v>
      </c>
      <c r="Y692">
        <v>15</v>
      </c>
      <c r="AA692">
        <v>14.91</v>
      </c>
      <c r="AB692">
        <v>0</v>
      </c>
      <c r="AC692">
        <v>0</v>
      </c>
      <c r="AD692">
        <v>0</v>
      </c>
      <c r="AE692">
        <v>2.44</v>
      </c>
      <c r="AF692">
        <v>0</v>
      </c>
      <c r="AG692">
        <v>0</v>
      </c>
      <c r="AH692">
        <v>0</v>
      </c>
      <c r="AI692">
        <v>6.11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1069</v>
      </c>
      <c r="AT692">
        <v>15</v>
      </c>
      <c r="AU692" t="s">
        <v>1069</v>
      </c>
      <c r="AV692">
        <v>0</v>
      </c>
      <c r="AW692">
        <v>2</v>
      </c>
      <c r="AX692">
        <v>27907852</v>
      </c>
      <c r="AY692">
        <v>1</v>
      </c>
      <c r="AZ692">
        <v>0</v>
      </c>
      <c r="BA692">
        <v>676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 ca="1">Y692*Source!I322</f>
        <v>10.692</v>
      </c>
      <c r="CY692">
        <f>AA692</f>
        <v>14.91</v>
      </c>
      <c r="CZ692">
        <f>AE692</f>
        <v>2.44</v>
      </c>
      <c r="DA692">
        <f>AI692</f>
        <v>6.11</v>
      </c>
      <c r="DB692">
        <f>ROUND(ROUND(AT692*CZ692,2),2)</f>
        <v>36.6</v>
      </c>
      <c r="DC692">
        <f>ROUND(ROUND(AT692*AG692,2),2)</f>
        <v>0</v>
      </c>
    </row>
    <row r="693" spans="1:107">
      <c r="A693">
        <f ca="1">ROW(Source!A322)</f>
        <v>322</v>
      </c>
      <c r="B693">
        <v>27906248</v>
      </c>
      <c r="C693">
        <v>27907831</v>
      </c>
      <c r="D693">
        <v>25152743</v>
      </c>
      <c r="E693">
        <v>1</v>
      </c>
      <c r="F693">
        <v>1</v>
      </c>
      <c r="G693">
        <v>1</v>
      </c>
      <c r="H693">
        <v>3</v>
      </c>
      <c r="I693" t="s">
        <v>441</v>
      </c>
      <c r="J693" t="s">
        <v>443</v>
      </c>
      <c r="K693" t="s">
        <v>442</v>
      </c>
      <c r="L693">
        <v>1355</v>
      </c>
      <c r="N693">
        <v>1010</v>
      </c>
      <c r="O693" t="s">
        <v>185</v>
      </c>
      <c r="P693" t="s">
        <v>185</v>
      </c>
      <c r="Q693">
        <v>100</v>
      </c>
      <c r="W693">
        <v>0</v>
      </c>
      <c r="X693">
        <v>-1390362517</v>
      </c>
      <c r="Y693">
        <v>0.84175100000000003</v>
      </c>
      <c r="AA693">
        <v>180.86</v>
      </c>
      <c r="AB693">
        <v>0</v>
      </c>
      <c r="AC693">
        <v>0</v>
      </c>
      <c r="AD693">
        <v>0</v>
      </c>
      <c r="AE693">
        <v>29.6</v>
      </c>
      <c r="AF693">
        <v>0</v>
      </c>
      <c r="AG693">
        <v>0</v>
      </c>
      <c r="AH693">
        <v>0</v>
      </c>
      <c r="AI693">
        <v>6.11</v>
      </c>
      <c r="AJ693">
        <v>1</v>
      </c>
      <c r="AK693">
        <v>1</v>
      </c>
      <c r="AL693">
        <v>1</v>
      </c>
      <c r="AN693">
        <v>0</v>
      </c>
      <c r="AO693">
        <v>0</v>
      </c>
      <c r="AP693">
        <v>0</v>
      </c>
      <c r="AQ693">
        <v>0</v>
      </c>
      <c r="AR693">
        <v>0</v>
      </c>
      <c r="AS693" t="s">
        <v>1069</v>
      </c>
      <c r="AT693">
        <v>0.84175100000000003</v>
      </c>
      <c r="AU693" t="s">
        <v>1069</v>
      </c>
      <c r="AV693">
        <v>0</v>
      </c>
      <c r="AW693">
        <v>1</v>
      </c>
      <c r="AX693">
        <v>-1</v>
      </c>
      <c r="AY693">
        <v>0</v>
      </c>
      <c r="AZ693">
        <v>0</v>
      </c>
      <c r="BA693" t="s">
        <v>1069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 ca="1">Y693*Source!I322</f>
        <v>0.60000011279999999</v>
      </c>
      <c r="CY693">
        <f>AA693</f>
        <v>180.86</v>
      </c>
      <c r="CZ693">
        <f>AE693</f>
        <v>29.6</v>
      </c>
      <c r="DA693">
        <f>AI693</f>
        <v>6.11</v>
      </c>
      <c r="DB693">
        <f>ROUND(ROUND(AT693*CZ693,2),2)</f>
        <v>24.92</v>
      </c>
      <c r="DC693">
        <f>ROUND(ROUND(AT693*AG693,2),2)</f>
        <v>0</v>
      </c>
    </row>
    <row r="694" spans="1:107">
      <c r="A694">
        <f ca="1">ROW(Source!A322)</f>
        <v>322</v>
      </c>
      <c r="B694">
        <v>27906248</v>
      </c>
      <c r="C694">
        <v>27907831</v>
      </c>
      <c r="D694">
        <v>25195436</v>
      </c>
      <c r="E694">
        <v>1</v>
      </c>
      <c r="F694">
        <v>1</v>
      </c>
      <c r="G694">
        <v>1</v>
      </c>
      <c r="H694">
        <v>3</v>
      </c>
      <c r="I694" t="s">
        <v>1046</v>
      </c>
      <c r="J694" t="s">
        <v>1047</v>
      </c>
      <c r="K694" t="s">
        <v>1048</v>
      </c>
      <c r="L694">
        <v>1035</v>
      </c>
      <c r="N694">
        <v>1013</v>
      </c>
      <c r="O694" t="s">
        <v>517</v>
      </c>
      <c r="P694" t="s">
        <v>517</v>
      </c>
      <c r="Q694">
        <v>1</v>
      </c>
      <c r="W694">
        <v>0</v>
      </c>
      <c r="X694">
        <v>-1223829238</v>
      </c>
      <c r="Y694">
        <v>44.2</v>
      </c>
      <c r="AA694">
        <v>151.22</v>
      </c>
      <c r="AB694">
        <v>0</v>
      </c>
      <c r="AC694">
        <v>0</v>
      </c>
      <c r="AD694">
        <v>0</v>
      </c>
      <c r="AE694">
        <v>24.75</v>
      </c>
      <c r="AF694">
        <v>0</v>
      </c>
      <c r="AG694">
        <v>0</v>
      </c>
      <c r="AH694">
        <v>0</v>
      </c>
      <c r="AI694">
        <v>6.11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1069</v>
      </c>
      <c r="AT694">
        <v>44.2</v>
      </c>
      <c r="AU694" t="s">
        <v>1069</v>
      </c>
      <c r="AV694">
        <v>0</v>
      </c>
      <c r="AW694">
        <v>2</v>
      </c>
      <c r="AX694">
        <v>27907855</v>
      </c>
      <c r="AY694">
        <v>1</v>
      </c>
      <c r="AZ694">
        <v>0</v>
      </c>
      <c r="BA694">
        <v>679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 ca="1">Y694*Source!I322</f>
        <v>31.505760000000002</v>
      </c>
      <c r="CY694">
        <f>AA694</f>
        <v>151.22</v>
      </c>
      <c r="CZ694">
        <f>AE694</f>
        <v>24.75</v>
      </c>
      <c r="DA694">
        <f>AI694</f>
        <v>6.11</v>
      </c>
      <c r="DB694">
        <f>ROUND(ROUND(AT694*CZ694,2),2)</f>
        <v>1093.95</v>
      </c>
      <c r="DC694">
        <f>ROUND(ROUND(AT694*AG694,2),2)</f>
        <v>0</v>
      </c>
    </row>
    <row r="695" spans="1:107">
      <c r="A695">
        <f ca="1">ROW(Source!A322)</f>
        <v>322</v>
      </c>
      <c r="B695">
        <v>27906248</v>
      </c>
      <c r="C695">
        <v>27907831</v>
      </c>
      <c r="D695">
        <v>25195774</v>
      </c>
      <c r="E695">
        <v>1</v>
      </c>
      <c r="F695">
        <v>1</v>
      </c>
      <c r="G695">
        <v>1</v>
      </c>
      <c r="H695">
        <v>3</v>
      </c>
      <c r="I695" t="s">
        <v>437</v>
      </c>
      <c r="J695" t="s">
        <v>439</v>
      </c>
      <c r="K695" t="s">
        <v>438</v>
      </c>
      <c r="L695">
        <v>1354</v>
      </c>
      <c r="N695">
        <v>1010</v>
      </c>
      <c r="O695" t="s">
        <v>1519</v>
      </c>
      <c r="P695" t="s">
        <v>1519</v>
      </c>
      <c r="Q695">
        <v>1</v>
      </c>
      <c r="W695">
        <v>0</v>
      </c>
      <c r="X695">
        <v>-777592704</v>
      </c>
      <c r="Y695">
        <v>50.505051000000002</v>
      </c>
      <c r="AA695">
        <v>9187.5499999999993</v>
      </c>
      <c r="AB695">
        <v>0</v>
      </c>
      <c r="AC695">
        <v>0</v>
      </c>
      <c r="AD695">
        <v>0</v>
      </c>
      <c r="AE695">
        <v>1503.69</v>
      </c>
      <c r="AF695">
        <v>0</v>
      </c>
      <c r="AG695">
        <v>0</v>
      </c>
      <c r="AH695">
        <v>0</v>
      </c>
      <c r="AI695">
        <v>6.11</v>
      </c>
      <c r="AJ695">
        <v>1</v>
      </c>
      <c r="AK695">
        <v>1</v>
      </c>
      <c r="AL695">
        <v>1</v>
      </c>
      <c r="AN695">
        <v>0</v>
      </c>
      <c r="AO695">
        <v>0</v>
      </c>
      <c r="AP695">
        <v>0</v>
      </c>
      <c r="AQ695">
        <v>0</v>
      </c>
      <c r="AR695">
        <v>0</v>
      </c>
      <c r="AS695" t="s">
        <v>1069</v>
      </c>
      <c r="AT695">
        <v>50.505051000000002</v>
      </c>
      <c r="AU695" t="s">
        <v>1069</v>
      </c>
      <c r="AV695">
        <v>0</v>
      </c>
      <c r="AW695">
        <v>1</v>
      </c>
      <c r="AX695">
        <v>-1</v>
      </c>
      <c r="AY695">
        <v>0</v>
      </c>
      <c r="AZ695">
        <v>0</v>
      </c>
      <c r="BA695" t="s">
        <v>1069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 ca="1">Y695*Source!I322</f>
        <v>36.000000352800001</v>
      </c>
      <c r="CY695">
        <f>AA695</f>
        <v>9187.5499999999993</v>
      </c>
      <c r="CZ695">
        <f>AE695</f>
        <v>1503.69</v>
      </c>
      <c r="DA695">
        <f>AI695</f>
        <v>6.11</v>
      </c>
      <c r="DB695">
        <f>ROUND(ROUND(AT695*CZ695,2),2)</f>
        <v>75943.94</v>
      </c>
      <c r="DC695">
        <f>ROUND(ROUND(AT695*AG695,2),2)</f>
        <v>0</v>
      </c>
    </row>
    <row r="696" spans="1:107">
      <c r="A696">
        <f ca="1">ROW(Source!A325)</f>
        <v>325</v>
      </c>
      <c r="B696">
        <v>27906248</v>
      </c>
      <c r="C696">
        <v>27907860</v>
      </c>
      <c r="D696">
        <v>25412980</v>
      </c>
      <c r="E696">
        <v>1</v>
      </c>
      <c r="F696">
        <v>1</v>
      </c>
      <c r="G696">
        <v>1</v>
      </c>
      <c r="H696">
        <v>1</v>
      </c>
      <c r="I696" t="s">
        <v>2</v>
      </c>
      <c r="J696" t="s">
        <v>1069</v>
      </c>
      <c r="K696" t="s">
        <v>3</v>
      </c>
      <c r="L696">
        <v>1191</v>
      </c>
      <c r="N696">
        <v>1013</v>
      </c>
      <c r="O696" t="s">
        <v>600</v>
      </c>
      <c r="P696" t="s">
        <v>600</v>
      </c>
      <c r="Q696">
        <v>1</v>
      </c>
      <c r="W696">
        <v>0</v>
      </c>
      <c r="X696">
        <v>145020957</v>
      </c>
      <c r="Y696">
        <v>1.6904999999999999</v>
      </c>
      <c r="AA696">
        <v>0</v>
      </c>
      <c r="AB696">
        <v>0</v>
      </c>
      <c r="AC696">
        <v>0</v>
      </c>
      <c r="AD696">
        <v>55.42</v>
      </c>
      <c r="AE696">
        <v>0</v>
      </c>
      <c r="AF696">
        <v>0</v>
      </c>
      <c r="AG696">
        <v>0</v>
      </c>
      <c r="AH696">
        <v>9.07</v>
      </c>
      <c r="AI696">
        <v>1</v>
      </c>
      <c r="AJ696">
        <v>1</v>
      </c>
      <c r="AK696">
        <v>1</v>
      </c>
      <c r="AL696">
        <v>6.11</v>
      </c>
      <c r="AN696">
        <v>0</v>
      </c>
      <c r="AO696">
        <v>1</v>
      </c>
      <c r="AP696">
        <v>1</v>
      </c>
      <c r="AQ696">
        <v>0</v>
      </c>
      <c r="AR696">
        <v>0</v>
      </c>
      <c r="AS696" t="s">
        <v>1069</v>
      </c>
      <c r="AT696">
        <v>1.47</v>
      </c>
      <c r="AU696" t="s">
        <v>1084</v>
      </c>
      <c r="AV696">
        <v>1</v>
      </c>
      <c r="AW696">
        <v>2</v>
      </c>
      <c r="AX696">
        <v>27907870</v>
      </c>
      <c r="AY696">
        <v>1</v>
      </c>
      <c r="AZ696">
        <v>0</v>
      </c>
      <c r="BA696">
        <v>681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 ca="1">Y696*Source!I325</f>
        <v>128.47799999999998</v>
      </c>
      <c r="CY696">
        <f>AD696</f>
        <v>55.42</v>
      </c>
      <c r="CZ696">
        <f>AH696</f>
        <v>9.07</v>
      </c>
      <c r="DA696">
        <f>AL696</f>
        <v>6.11</v>
      </c>
      <c r="DB696">
        <f>ROUND((ROUND(AT696*CZ696,2)*1.15),2)</f>
        <v>15.33</v>
      </c>
      <c r="DC696">
        <f>ROUND((ROUND(AT696*AG696,2)*1.15),2)</f>
        <v>0</v>
      </c>
    </row>
    <row r="697" spans="1:107">
      <c r="A697">
        <f ca="1">ROW(Source!A325)</f>
        <v>325</v>
      </c>
      <c r="B697">
        <v>27906248</v>
      </c>
      <c r="C697">
        <v>27907860</v>
      </c>
      <c r="D697">
        <v>25412928</v>
      </c>
      <c r="E697">
        <v>1</v>
      </c>
      <c r="F697">
        <v>1</v>
      </c>
      <c r="G697">
        <v>1</v>
      </c>
      <c r="H697">
        <v>1</v>
      </c>
      <c r="I697" t="s">
        <v>601</v>
      </c>
      <c r="J697" t="s">
        <v>1069</v>
      </c>
      <c r="K697" t="s">
        <v>602</v>
      </c>
      <c r="L697">
        <v>1191</v>
      </c>
      <c r="N697">
        <v>1013</v>
      </c>
      <c r="O697" t="s">
        <v>600</v>
      </c>
      <c r="P697" t="s">
        <v>600</v>
      </c>
      <c r="Q697">
        <v>1</v>
      </c>
      <c r="W697">
        <v>0</v>
      </c>
      <c r="X697">
        <v>-1417349443</v>
      </c>
      <c r="Y697">
        <v>0.01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1</v>
      </c>
      <c r="AJ697">
        <v>1</v>
      </c>
      <c r="AK697">
        <v>6.11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1069</v>
      </c>
      <c r="AT697">
        <v>0.01</v>
      </c>
      <c r="AU697" t="s">
        <v>1069</v>
      </c>
      <c r="AV697">
        <v>2</v>
      </c>
      <c r="AW697">
        <v>2</v>
      </c>
      <c r="AX697">
        <v>27907871</v>
      </c>
      <c r="AY697">
        <v>1</v>
      </c>
      <c r="AZ697">
        <v>2048</v>
      </c>
      <c r="BA697">
        <v>682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 ca="1">Y697*Source!I325</f>
        <v>0.76</v>
      </c>
      <c r="CY697">
        <f>AD697</f>
        <v>0</v>
      </c>
      <c r="CZ697">
        <f>AH697</f>
        <v>0</v>
      </c>
      <c r="DA697">
        <f>AL697</f>
        <v>1</v>
      </c>
      <c r="DB697">
        <f>ROUND(ROUND(AT697*CZ697,2),2)</f>
        <v>0</v>
      </c>
      <c r="DC697">
        <f>ROUND(ROUND(AT697*AG697,2),2)</f>
        <v>0</v>
      </c>
    </row>
    <row r="698" spans="1:107">
      <c r="A698">
        <f ca="1">ROW(Source!A325)</f>
        <v>325</v>
      </c>
      <c r="B698">
        <v>27906248</v>
      </c>
      <c r="C698">
        <v>27907860</v>
      </c>
      <c r="D698">
        <v>25231607</v>
      </c>
      <c r="E698">
        <v>1</v>
      </c>
      <c r="F698">
        <v>1</v>
      </c>
      <c r="G698">
        <v>1</v>
      </c>
      <c r="H698">
        <v>2</v>
      </c>
      <c r="I698" t="s">
        <v>603</v>
      </c>
      <c r="J698" t="s">
        <v>604</v>
      </c>
      <c r="K698" t="s">
        <v>605</v>
      </c>
      <c r="L698">
        <v>1368</v>
      </c>
      <c r="N698">
        <v>1011</v>
      </c>
      <c r="O698" t="s">
        <v>606</v>
      </c>
      <c r="P698" t="s">
        <v>606</v>
      </c>
      <c r="Q698">
        <v>1</v>
      </c>
      <c r="W698">
        <v>0</v>
      </c>
      <c r="X698">
        <v>1372534845</v>
      </c>
      <c r="Y698">
        <v>1.2500000000000001E-2</v>
      </c>
      <c r="AA698">
        <v>0</v>
      </c>
      <c r="AB698">
        <v>401.49</v>
      </c>
      <c r="AC698">
        <v>11.6</v>
      </c>
      <c r="AD698">
        <v>0</v>
      </c>
      <c r="AE698">
        <v>0</v>
      </c>
      <c r="AF698">
        <v>65.709999999999994</v>
      </c>
      <c r="AG698">
        <v>11.6</v>
      </c>
      <c r="AH698">
        <v>0</v>
      </c>
      <c r="AI698">
        <v>1</v>
      </c>
      <c r="AJ698">
        <v>6.11</v>
      </c>
      <c r="AK698">
        <v>1</v>
      </c>
      <c r="AL698">
        <v>1</v>
      </c>
      <c r="AN698">
        <v>0</v>
      </c>
      <c r="AO698">
        <v>1</v>
      </c>
      <c r="AP698">
        <v>1</v>
      </c>
      <c r="AQ698">
        <v>0</v>
      </c>
      <c r="AR698">
        <v>0</v>
      </c>
      <c r="AS698" t="s">
        <v>1069</v>
      </c>
      <c r="AT698">
        <v>0.01</v>
      </c>
      <c r="AU698" t="s">
        <v>1083</v>
      </c>
      <c r="AV698">
        <v>0</v>
      </c>
      <c r="AW698">
        <v>2</v>
      </c>
      <c r="AX698">
        <v>27907872</v>
      </c>
      <c r="AY698">
        <v>1</v>
      </c>
      <c r="AZ698">
        <v>0</v>
      </c>
      <c r="BA698">
        <v>683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 ca="1">Y698*Source!I325</f>
        <v>0.95000000000000007</v>
      </c>
      <c r="CY698">
        <f>AB698</f>
        <v>401.49</v>
      </c>
      <c r="CZ698">
        <f>AF698</f>
        <v>65.709999999999994</v>
      </c>
      <c r="DA698">
        <f>AJ698</f>
        <v>6.11</v>
      </c>
      <c r="DB698">
        <f>ROUND((ROUND(AT698*CZ698,2)*1.25),2)</f>
        <v>0.83</v>
      </c>
      <c r="DC698">
        <f>ROUND((ROUND(AT698*AG698,2)*1.25),2)</f>
        <v>0.15</v>
      </c>
    </row>
    <row r="699" spans="1:107">
      <c r="A699">
        <f ca="1">ROW(Source!A325)</f>
        <v>325</v>
      </c>
      <c r="B699">
        <v>27906248</v>
      </c>
      <c r="C699">
        <v>27907860</v>
      </c>
      <c r="D699">
        <v>25231911</v>
      </c>
      <c r="E699">
        <v>1</v>
      </c>
      <c r="F699">
        <v>1</v>
      </c>
      <c r="G699">
        <v>1</v>
      </c>
      <c r="H699">
        <v>2</v>
      </c>
      <c r="I699" t="s">
        <v>663</v>
      </c>
      <c r="J699" t="s">
        <v>664</v>
      </c>
      <c r="K699" t="s">
        <v>665</v>
      </c>
      <c r="L699">
        <v>1368</v>
      </c>
      <c r="N699">
        <v>1011</v>
      </c>
      <c r="O699" t="s">
        <v>606</v>
      </c>
      <c r="P699" t="s">
        <v>606</v>
      </c>
      <c r="Q699">
        <v>1</v>
      </c>
      <c r="W699">
        <v>0</v>
      </c>
      <c r="X699">
        <v>-353815937</v>
      </c>
      <c r="Y699">
        <v>0.4375</v>
      </c>
      <c r="AA699">
        <v>0</v>
      </c>
      <c r="AB699">
        <v>49.49</v>
      </c>
      <c r="AC699">
        <v>0</v>
      </c>
      <c r="AD699">
        <v>0</v>
      </c>
      <c r="AE699">
        <v>0</v>
      </c>
      <c r="AF699">
        <v>8.1</v>
      </c>
      <c r="AG699">
        <v>0</v>
      </c>
      <c r="AH699">
        <v>0</v>
      </c>
      <c r="AI699">
        <v>1</v>
      </c>
      <c r="AJ699">
        <v>6.11</v>
      </c>
      <c r="AK699">
        <v>1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1069</v>
      </c>
      <c r="AT699">
        <v>0.35</v>
      </c>
      <c r="AU699" t="s">
        <v>1083</v>
      </c>
      <c r="AV699">
        <v>0</v>
      </c>
      <c r="AW699">
        <v>2</v>
      </c>
      <c r="AX699">
        <v>27907873</v>
      </c>
      <c r="AY699">
        <v>1</v>
      </c>
      <c r="AZ699">
        <v>0</v>
      </c>
      <c r="BA699">
        <v>684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 ca="1">Y699*Source!I325</f>
        <v>33.25</v>
      </c>
      <c r="CY699">
        <f>AB699</f>
        <v>49.49</v>
      </c>
      <c r="CZ699">
        <f>AF699</f>
        <v>8.1</v>
      </c>
      <c r="DA699">
        <f>AJ699</f>
        <v>6.11</v>
      </c>
      <c r="DB699">
        <f>ROUND((ROUND(AT699*CZ699,2)*1.25),2)</f>
        <v>3.55</v>
      </c>
      <c r="DC699">
        <f>ROUND((ROUND(AT699*AG699,2)*1.25),2)</f>
        <v>0</v>
      </c>
    </row>
    <row r="700" spans="1:107">
      <c r="A700">
        <f ca="1">ROW(Source!A325)</f>
        <v>325</v>
      </c>
      <c r="B700">
        <v>27906248</v>
      </c>
      <c r="C700">
        <v>27907860</v>
      </c>
      <c r="D700">
        <v>25147943</v>
      </c>
      <c r="E700">
        <v>1</v>
      </c>
      <c r="F700">
        <v>1</v>
      </c>
      <c r="G700">
        <v>1</v>
      </c>
      <c r="H700">
        <v>3</v>
      </c>
      <c r="I700" t="s">
        <v>1049</v>
      </c>
      <c r="J700" t="s">
        <v>1050</v>
      </c>
      <c r="K700" t="s">
        <v>1051</v>
      </c>
      <c r="L700">
        <v>1356</v>
      </c>
      <c r="N700">
        <v>1010</v>
      </c>
      <c r="O700" t="s">
        <v>998</v>
      </c>
      <c r="P700" t="s">
        <v>998</v>
      </c>
      <c r="Q700">
        <v>1000</v>
      </c>
      <c r="W700">
        <v>0</v>
      </c>
      <c r="X700">
        <v>-1705143825</v>
      </c>
      <c r="Y700">
        <v>2E-3</v>
      </c>
      <c r="AA700">
        <v>21079.5</v>
      </c>
      <c r="AB700">
        <v>0</v>
      </c>
      <c r="AC700">
        <v>0</v>
      </c>
      <c r="AD700">
        <v>0</v>
      </c>
      <c r="AE700">
        <v>3450</v>
      </c>
      <c r="AF700">
        <v>0</v>
      </c>
      <c r="AG700">
        <v>0</v>
      </c>
      <c r="AH700">
        <v>0</v>
      </c>
      <c r="AI700">
        <v>6.11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1069</v>
      </c>
      <c r="AT700">
        <v>2E-3</v>
      </c>
      <c r="AU700" t="s">
        <v>1069</v>
      </c>
      <c r="AV700">
        <v>0</v>
      </c>
      <c r="AW700">
        <v>2</v>
      </c>
      <c r="AX700">
        <v>27907874</v>
      </c>
      <c r="AY700">
        <v>1</v>
      </c>
      <c r="AZ700">
        <v>0</v>
      </c>
      <c r="BA700">
        <v>685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 ca="1">Y700*Source!I325</f>
        <v>0.152</v>
      </c>
      <c r="CY700">
        <f>AA700</f>
        <v>21079.5</v>
      </c>
      <c r="CZ700">
        <f>AE700</f>
        <v>3450</v>
      </c>
      <c r="DA700">
        <f>AI700</f>
        <v>6.11</v>
      </c>
      <c r="DB700">
        <f>ROUND(ROUND(AT700*CZ700,2),2)</f>
        <v>6.9</v>
      </c>
      <c r="DC700">
        <f>ROUND(ROUND(AT700*AG700,2),2)</f>
        <v>0</v>
      </c>
    </row>
    <row r="701" spans="1:107">
      <c r="A701">
        <f ca="1">ROW(Source!A325)</f>
        <v>325</v>
      </c>
      <c r="B701">
        <v>27906248</v>
      </c>
      <c r="C701">
        <v>27907860</v>
      </c>
      <c r="D701">
        <v>25151438</v>
      </c>
      <c r="E701">
        <v>1</v>
      </c>
      <c r="F701">
        <v>1</v>
      </c>
      <c r="G701">
        <v>1</v>
      </c>
      <c r="H701">
        <v>3</v>
      </c>
      <c r="I701" t="s">
        <v>1052</v>
      </c>
      <c r="J701" t="s">
        <v>1053</v>
      </c>
      <c r="K701" t="s">
        <v>1054</v>
      </c>
      <c r="L701">
        <v>1348</v>
      </c>
      <c r="N701">
        <v>1009</v>
      </c>
      <c r="O701" t="s">
        <v>1094</v>
      </c>
      <c r="P701" t="s">
        <v>1094</v>
      </c>
      <c r="Q701">
        <v>1000</v>
      </c>
      <c r="W701">
        <v>0</v>
      </c>
      <c r="X701">
        <v>-1068056325</v>
      </c>
      <c r="Y701">
        <v>1.3999999999999999E-4</v>
      </c>
      <c r="AA701">
        <v>63311.82</v>
      </c>
      <c r="AB701">
        <v>0</v>
      </c>
      <c r="AC701">
        <v>0</v>
      </c>
      <c r="AD701">
        <v>0</v>
      </c>
      <c r="AE701">
        <v>10362</v>
      </c>
      <c r="AF701">
        <v>0</v>
      </c>
      <c r="AG701">
        <v>0</v>
      </c>
      <c r="AH701">
        <v>0</v>
      </c>
      <c r="AI701">
        <v>6.11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1069</v>
      </c>
      <c r="AT701">
        <v>1.3999999999999999E-4</v>
      </c>
      <c r="AU701" t="s">
        <v>1069</v>
      </c>
      <c r="AV701">
        <v>0</v>
      </c>
      <c r="AW701">
        <v>2</v>
      </c>
      <c r="AX701">
        <v>27907875</v>
      </c>
      <c r="AY701">
        <v>1</v>
      </c>
      <c r="AZ701">
        <v>0</v>
      </c>
      <c r="BA701">
        <v>686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 ca="1">Y701*Source!I325</f>
        <v>1.0639999999999998E-2</v>
      </c>
      <c r="CY701">
        <f>AA701</f>
        <v>63311.82</v>
      </c>
      <c r="CZ701">
        <f>AE701</f>
        <v>10362</v>
      </c>
      <c r="DA701">
        <f>AI701</f>
        <v>6.11</v>
      </c>
      <c r="DB701">
        <f>ROUND(ROUND(AT701*CZ701,2),2)</f>
        <v>1.45</v>
      </c>
      <c r="DC701">
        <f>ROUND(ROUND(AT701*AG701,2),2)</f>
        <v>0</v>
      </c>
    </row>
    <row r="702" spans="1:107">
      <c r="A702">
        <f ca="1">ROW(Source!A325)</f>
        <v>325</v>
      </c>
      <c r="B702">
        <v>27906248</v>
      </c>
      <c r="C702">
        <v>27907860</v>
      </c>
      <c r="D702">
        <v>25152597</v>
      </c>
      <c r="E702">
        <v>1</v>
      </c>
      <c r="F702">
        <v>1</v>
      </c>
      <c r="G702">
        <v>1</v>
      </c>
      <c r="H702">
        <v>3</v>
      </c>
      <c r="I702" t="s">
        <v>1055</v>
      </c>
      <c r="J702" t="s">
        <v>1056</v>
      </c>
      <c r="K702" t="s">
        <v>1057</v>
      </c>
      <c r="L702">
        <v>1348</v>
      </c>
      <c r="N702">
        <v>1009</v>
      </c>
      <c r="O702" t="s">
        <v>1094</v>
      </c>
      <c r="P702" t="s">
        <v>1094</v>
      </c>
      <c r="Q702">
        <v>1000</v>
      </c>
      <c r="W702">
        <v>0</v>
      </c>
      <c r="X702">
        <v>56621460</v>
      </c>
      <c r="Y702">
        <v>1.1000000000000001E-3</v>
      </c>
      <c r="AA702">
        <v>93623.53</v>
      </c>
      <c r="AB702">
        <v>0</v>
      </c>
      <c r="AC702">
        <v>0</v>
      </c>
      <c r="AD702">
        <v>0</v>
      </c>
      <c r="AE702">
        <v>15323</v>
      </c>
      <c r="AF702">
        <v>0</v>
      </c>
      <c r="AG702">
        <v>0</v>
      </c>
      <c r="AH702">
        <v>0</v>
      </c>
      <c r="AI702">
        <v>6.11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1069</v>
      </c>
      <c r="AT702">
        <v>1.1000000000000001E-3</v>
      </c>
      <c r="AU702" t="s">
        <v>1069</v>
      </c>
      <c r="AV702">
        <v>0</v>
      </c>
      <c r="AW702">
        <v>2</v>
      </c>
      <c r="AX702">
        <v>27907876</v>
      </c>
      <c r="AY702">
        <v>1</v>
      </c>
      <c r="AZ702">
        <v>0</v>
      </c>
      <c r="BA702">
        <v>687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 ca="1">Y702*Source!I325</f>
        <v>8.3600000000000008E-2</v>
      </c>
      <c r="CY702">
        <f>AA702</f>
        <v>93623.53</v>
      </c>
      <c r="CZ702">
        <f>AE702</f>
        <v>15323</v>
      </c>
      <c r="DA702">
        <f>AI702</f>
        <v>6.11</v>
      </c>
      <c r="DB702">
        <f>ROUND(ROUND(AT702*CZ702,2),2)</f>
        <v>16.86</v>
      </c>
      <c r="DC702">
        <f>ROUND(ROUND(AT702*AG702,2),2)</f>
        <v>0</v>
      </c>
    </row>
    <row r="703" spans="1:107">
      <c r="A703">
        <f ca="1">ROW(Source!A325)</f>
        <v>325</v>
      </c>
      <c r="B703">
        <v>27906248</v>
      </c>
      <c r="C703">
        <v>27907860</v>
      </c>
      <c r="D703">
        <v>25193179</v>
      </c>
      <c r="E703">
        <v>1</v>
      </c>
      <c r="F703">
        <v>1</v>
      </c>
      <c r="G703">
        <v>1</v>
      </c>
      <c r="H703">
        <v>3</v>
      </c>
      <c r="I703" t="s">
        <v>451</v>
      </c>
      <c r="J703" t="s">
        <v>453</v>
      </c>
      <c r="K703" t="s">
        <v>452</v>
      </c>
      <c r="L703">
        <v>1354</v>
      </c>
      <c r="N703">
        <v>1010</v>
      </c>
      <c r="O703" t="s">
        <v>1519</v>
      </c>
      <c r="P703" t="s">
        <v>1519</v>
      </c>
      <c r="Q703">
        <v>1</v>
      </c>
      <c r="W703">
        <v>0</v>
      </c>
      <c r="X703">
        <v>898688576</v>
      </c>
      <c r="Y703">
        <v>0.97368399999999999</v>
      </c>
      <c r="AA703">
        <v>334.4</v>
      </c>
      <c r="AB703">
        <v>0</v>
      </c>
      <c r="AC703">
        <v>0</v>
      </c>
      <c r="AD703">
        <v>0</v>
      </c>
      <c r="AE703">
        <v>54.73</v>
      </c>
      <c r="AF703">
        <v>0</v>
      </c>
      <c r="AG703">
        <v>0</v>
      </c>
      <c r="AH703">
        <v>0</v>
      </c>
      <c r="AI703">
        <v>6.11</v>
      </c>
      <c r="AJ703">
        <v>1</v>
      </c>
      <c r="AK703">
        <v>1</v>
      </c>
      <c r="AL703">
        <v>1</v>
      </c>
      <c r="AN703">
        <v>0</v>
      </c>
      <c r="AO703">
        <v>0</v>
      </c>
      <c r="AP703">
        <v>0</v>
      </c>
      <c r="AQ703">
        <v>0</v>
      </c>
      <c r="AR703">
        <v>0</v>
      </c>
      <c r="AS703" t="s">
        <v>1069</v>
      </c>
      <c r="AT703">
        <v>0.97368399999999999</v>
      </c>
      <c r="AU703" t="s">
        <v>1069</v>
      </c>
      <c r="AV703">
        <v>0</v>
      </c>
      <c r="AW703">
        <v>1</v>
      </c>
      <c r="AX703">
        <v>-1</v>
      </c>
      <c r="AY703">
        <v>0</v>
      </c>
      <c r="AZ703">
        <v>0</v>
      </c>
      <c r="BA703" t="s">
        <v>1069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 ca="1">Y703*Source!I325</f>
        <v>73.999983999999998</v>
      </c>
      <c r="CY703">
        <f>AA703</f>
        <v>334.4</v>
      </c>
      <c r="CZ703">
        <f>AE703</f>
        <v>54.73</v>
      </c>
      <c r="DA703">
        <f>AI703</f>
        <v>6.11</v>
      </c>
      <c r="DB703">
        <f>ROUND(ROUND(AT703*CZ703,2),2)</f>
        <v>53.29</v>
      </c>
      <c r="DC703">
        <f>ROUND(ROUND(AT703*AG703,2),2)</f>
        <v>0</v>
      </c>
    </row>
    <row r="704" spans="1:107">
      <c r="A704">
        <f ca="1">ROW(Source!A325)</f>
        <v>325</v>
      </c>
      <c r="B704">
        <v>27906248</v>
      </c>
      <c r="C704">
        <v>27907860</v>
      </c>
      <c r="D704">
        <v>25193184</v>
      </c>
      <c r="E704">
        <v>1</v>
      </c>
      <c r="F704">
        <v>1</v>
      </c>
      <c r="G704">
        <v>1</v>
      </c>
      <c r="H704">
        <v>3</v>
      </c>
      <c r="I704" t="s">
        <v>455</v>
      </c>
      <c r="J704" t="s">
        <v>457</v>
      </c>
      <c r="K704" t="s">
        <v>456</v>
      </c>
      <c r="L704">
        <v>1354</v>
      </c>
      <c r="N704">
        <v>1010</v>
      </c>
      <c r="O704" t="s">
        <v>1519</v>
      </c>
      <c r="P704" t="s">
        <v>1519</v>
      </c>
      <c r="Q704">
        <v>1</v>
      </c>
      <c r="W704">
        <v>0</v>
      </c>
      <c r="X704">
        <v>-1306881833</v>
      </c>
      <c r="Y704">
        <v>2.6315999999999999E-2</v>
      </c>
      <c r="AA704">
        <v>621.26</v>
      </c>
      <c r="AB704">
        <v>0</v>
      </c>
      <c r="AC704">
        <v>0</v>
      </c>
      <c r="AD704">
        <v>0</v>
      </c>
      <c r="AE704">
        <v>101.68</v>
      </c>
      <c r="AF704">
        <v>0</v>
      </c>
      <c r="AG704">
        <v>0</v>
      </c>
      <c r="AH704">
        <v>0</v>
      </c>
      <c r="AI704">
        <v>6.11</v>
      </c>
      <c r="AJ704">
        <v>1</v>
      </c>
      <c r="AK704">
        <v>1</v>
      </c>
      <c r="AL704">
        <v>1</v>
      </c>
      <c r="AN704">
        <v>0</v>
      </c>
      <c r="AO704">
        <v>0</v>
      </c>
      <c r="AP704">
        <v>0</v>
      </c>
      <c r="AQ704">
        <v>0</v>
      </c>
      <c r="AR704">
        <v>0</v>
      </c>
      <c r="AS704" t="s">
        <v>1069</v>
      </c>
      <c r="AT704">
        <v>2.6315999999999999E-2</v>
      </c>
      <c r="AU704" t="s">
        <v>1069</v>
      </c>
      <c r="AV704">
        <v>0</v>
      </c>
      <c r="AW704">
        <v>1</v>
      </c>
      <c r="AX704">
        <v>-1</v>
      </c>
      <c r="AY704">
        <v>0</v>
      </c>
      <c r="AZ704">
        <v>0</v>
      </c>
      <c r="BA704" t="s">
        <v>1069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 ca="1">Y704*Source!I325</f>
        <v>2.000016</v>
      </c>
      <c r="CY704">
        <f>AA704</f>
        <v>621.26</v>
      </c>
      <c r="CZ704">
        <f>AE704</f>
        <v>101.68</v>
      </c>
      <c r="DA704">
        <f>AI704</f>
        <v>6.11</v>
      </c>
      <c r="DB704">
        <f>ROUND(ROUND(AT704*CZ704,2),2)</f>
        <v>2.68</v>
      </c>
      <c r="DC704">
        <f>ROUND(ROUND(AT704*AG704,2),2)</f>
        <v>0</v>
      </c>
    </row>
    <row r="705" spans="1:107">
      <c r="A705">
        <f ca="1">ROW(Source!A328)</f>
        <v>328</v>
      </c>
      <c r="B705">
        <v>27906248</v>
      </c>
      <c r="C705">
        <v>27907881</v>
      </c>
      <c r="D705">
        <v>25419089</v>
      </c>
      <c r="E705">
        <v>1</v>
      </c>
      <c r="F705">
        <v>1</v>
      </c>
      <c r="G705">
        <v>1</v>
      </c>
      <c r="H705">
        <v>1</v>
      </c>
      <c r="I705" t="s">
        <v>689</v>
      </c>
      <c r="J705" t="s">
        <v>1069</v>
      </c>
      <c r="K705" t="s">
        <v>690</v>
      </c>
      <c r="L705">
        <v>1191</v>
      </c>
      <c r="N705">
        <v>1013</v>
      </c>
      <c r="O705" t="s">
        <v>600</v>
      </c>
      <c r="P705" t="s">
        <v>600</v>
      </c>
      <c r="Q705">
        <v>1</v>
      </c>
      <c r="W705">
        <v>0</v>
      </c>
      <c r="X705">
        <v>1069510174</v>
      </c>
      <c r="Y705">
        <v>37.915499999999994</v>
      </c>
      <c r="AA705">
        <v>0</v>
      </c>
      <c r="AB705">
        <v>0</v>
      </c>
      <c r="AC705">
        <v>0</v>
      </c>
      <c r="AD705">
        <v>58.78</v>
      </c>
      <c r="AE705">
        <v>0</v>
      </c>
      <c r="AF705">
        <v>0</v>
      </c>
      <c r="AG705">
        <v>0</v>
      </c>
      <c r="AH705">
        <v>9.6199999999999992</v>
      </c>
      <c r="AI705">
        <v>1</v>
      </c>
      <c r="AJ705">
        <v>1</v>
      </c>
      <c r="AK705">
        <v>1</v>
      </c>
      <c r="AL705">
        <v>6.11</v>
      </c>
      <c r="AN705">
        <v>0</v>
      </c>
      <c r="AO705">
        <v>1</v>
      </c>
      <c r="AP705">
        <v>1</v>
      </c>
      <c r="AQ705">
        <v>0</v>
      </c>
      <c r="AR705">
        <v>0</v>
      </c>
      <c r="AS705" t="s">
        <v>1069</v>
      </c>
      <c r="AT705">
        <v>32.97</v>
      </c>
      <c r="AU705" t="s">
        <v>1084</v>
      </c>
      <c r="AV705">
        <v>1</v>
      </c>
      <c r="AW705">
        <v>2</v>
      </c>
      <c r="AX705">
        <v>27907899</v>
      </c>
      <c r="AY705">
        <v>1</v>
      </c>
      <c r="AZ705">
        <v>0</v>
      </c>
      <c r="BA705">
        <v>690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 ca="1">Y705*Source!I328</f>
        <v>26.768342999999994</v>
      </c>
      <c r="CY705">
        <f>AD705</f>
        <v>58.78</v>
      </c>
      <c r="CZ705">
        <f>AH705</f>
        <v>9.6199999999999992</v>
      </c>
      <c r="DA705">
        <f>AL705</f>
        <v>6.11</v>
      </c>
      <c r="DB705">
        <f>ROUND((ROUND(AT705*CZ705,2)*1.15),2)</f>
        <v>364.75</v>
      </c>
      <c r="DC705">
        <f>ROUND((ROUND(AT705*AG705,2)*1.15),2)</f>
        <v>0</v>
      </c>
    </row>
    <row r="706" spans="1:107">
      <c r="A706">
        <f ca="1">ROW(Source!A328)</f>
        <v>328</v>
      </c>
      <c r="B706">
        <v>27906248</v>
      </c>
      <c r="C706">
        <v>27907881</v>
      </c>
      <c r="D706">
        <v>25412928</v>
      </c>
      <c r="E706">
        <v>1</v>
      </c>
      <c r="F706">
        <v>1</v>
      </c>
      <c r="G706">
        <v>1</v>
      </c>
      <c r="H706">
        <v>1</v>
      </c>
      <c r="I706" t="s">
        <v>601</v>
      </c>
      <c r="J706" t="s">
        <v>1069</v>
      </c>
      <c r="K706" t="s">
        <v>602</v>
      </c>
      <c r="L706">
        <v>1191</v>
      </c>
      <c r="N706">
        <v>1013</v>
      </c>
      <c r="O706" t="s">
        <v>600</v>
      </c>
      <c r="P706" t="s">
        <v>600</v>
      </c>
      <c r="Q706">
        <v>1</v>
      </c>
      <c r="W706">
        <v>0</v>
      </c>
      <c r="X706">
        <v>-1417349443</v>
      </c>
      <c r="Y706">
        <v>0.5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6.11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1069</v>
      </c>
      <c r="AT706">
        <v>0.5</v>
      </c>
      <c r="AU706" t="s">
        <v>1069</v>
      </c>
      <c r="AV706">
        <v>2</v>
      </c>
      <c r="AW706">
        <v>2</v>
      </c>
      <c r="AX706">
        <v>27907900</v>
      </c>
      <c r="AY706">
        <v>1</v>
      </c>
      <c r="AZ706">
        <v>2048</v>
      </c>
      <c r="BA706">
        <v>691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 ca="1">Y706*Source!I328</f>
        <v>0.35299999999999998</v>
      </c>
      <c r="CY706">
        <f>AD706</f>
        <v>0</v>
      </c>
      <c r="CZ706">
        <f>AH706</f>
        <v>0</v>
      </c>
      <c r="DA706">
        <f>AL706</f>
        <v>1</v>
      </c>
      <c r="DB706">
        <f>ROUND(ROUND(AT706*CZ706,2),2)</f>
        <v>0</v>
      </c>
      <c r="DC706">
        <f>ROUND(ROUND(AT706*AG706,2),2)</f>
        <v>0</v>
      </c>
    </row>
    <row r="707" spans="1:107">
      <c r="A707">
        <f ca="1">ROW(Source!A328)</f>
        <v>328</v>
      </c>
      <c r="B707">
        <v>27906248</v>
      </c>
      <c r="C707">
        <v>27907881</v>
      </c>
      <c r="D707">
        <v>25230118</v>
      </c>
      <c r="E707">
        <v>1</v>
      </c>
      <c r="F707">
        <v>1</v>
      </c>
      <c r="G707">
        <v>1</v>
      </c>
      <c r="H707">
        <v>2</v>
      </c>
      <c r="I707" t="s">
        <v>1016</v>
      </c>
      <c r="J707" t="s">
        <v>1017</v>
      </c>
      <c r="K707" t="s">
        <v>1018</v>
      </c>
      <c r="L707">
        <v>1368</v>
      </c>
      <c r="N707">
        <v>1011</v>
      </c>
      <c r="O707" t="s">
        <v>606</v>
      </c>
      <c r="P707" t="s">
        <v>606</v>
      </c>
      <c r="Q707">
        <v>1</v>
      </c>
      <c r="W707">
        <v>0</v>
      </c>
      <c r="X707">
        <v>-1460065968</v>
      </c>
      <c r="Y707">
        <v>0.1</v>
      </c>
      <c r="AA707">
        <v>0</v>
      </c>
      <c r="AB707">
        <v>527.9</v>
      </c>
      <c r="AC707">
        <v>13.5</v>
      </c>
      <c r="AD707">
        <v>0</v>
      </c>
      <c r="AE707">
        <v>0</v>
      </c>
      <c r="AF707">
        <v>86.4</v>
      </c>
      <c r="AG707">
        <v>13.5</v>
      </c>
      <c r="AH707">
        <v>0</v>
      </c>
      <c r="AI707">
        <v>1</v>
      </c>
      <c r="AJ707">
        <v>6.11</v>
      </c>
      <c r="AK707">
        <v>1</v>
      </c>
      <c r="AL707">
        <v>1</v>
      </c>
      <c r="AN707">
        <v>0</v>
      </c>
      <c r="AO707">
        <v>1</v>
      </c>
      <c r="AP707">
        <v>1</v>
      </c>
      <c r="AQ707">
        <v>0</v>
      </c>
      <c r="AR707">
        <v>0</v>
      </c>
      <c r="AS707" t="s">
        <v>1069</v>
      </c>
      <c r="AT707">
        <v>0.08</v>
      </c>
      <c r="AU707" t="s">
        <v>1083</v>
      </c>
      <c r="AV707">
        <v>0</v>
      </c>
      <c r="AW707">
        <v>2</v>
      </c>
      <c r="AX707">
        <v>27907901</v>
      </c>
      <c r="AY707">
        <v>1</v>
      </c>
      <c r="AZ707">
        <v>0</v>
      </c>
      <c r="BA707">
        <v>692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 ca="1">Y707*Source!I328</f>
        <v>7.0599999999999996E-2</v>
      </c>
      <c r="CY707">
        <f>AB707</f>
        <v>527.9</v>
      </c>
      <c r="CZ707">
        <f>AF707</f>
        <v>86.4</v>
      </c>
      <c r="DA707">
        <f>AJ707</f>
        <v>6.11</v>
      </c>
      <c r="DB707">
        <f>ROUND((ROUND(AT707*CZ707,2)*1.25),2)</f>
        <v>8.64</v>
      </c>
      <c r="DC707">
        <f>ROUND((ROUND(AT707*AG707,2)*1.25),2)</f>
        <v>1.35</v>
      </c>
    </row>
    <row r="708" spans="1:107">
      <c r="A708">
        <f ca="1">ROW(Source!A328)</f>
        <v>328</v>
      </c>
      <c r="B708">
        <v>27906248</v>
      </c>
      <c r="C708">
        <v>27907881</v>
      </c>
      <c r="D708">
        <v>25230220</v>
      </c>
      <c r="E708">
        <v>1</v>
      </c>
      <c r="F708">
        <v>1</v>
      </c>
      <c r="G708">
        <v>1</v>
      </c>
      <c r="H708">
        <v>2</v>
      </c>
      <c r="I708" t="s">
        <v>612</v>
      </c>
      <c r="J708" t="s">
        <v>613</v>
      </c>
      <c r="K708" t="s">
        <v>614</v>
      </c>
      <c r="L708">
        <v>1368</v>
      </c>
      <c r="N708">
        <v>1011</v>
      </c>
      <c r="O708" t="s">
        <v>606</v>
      </c>
      <c r="P708" t="s">
        <v>606</v>
      </c>
      <c r="Q708">
        <v>1</v>
      </c>
      <c r="W708">
        <v>0</v>
      </c>
      <c r="X708">
        <v>-1718674368</v>
      </c>
      <c r="Y708">
        <v>8.7500000000000008E-2</v>
      </c>
      <c r="AA708">
        <v>0</v>
      </c>
      <c r="AB708">
        <v>684.26</v>
      </c>
      <c r="AC708">
        <v>13.5</v>
      </c>
      <c r="AD708">
        <v>0</v>
      </c>
      <c r="AE708">
        <v>0</v>
      </c>
      <c r="AF708">
        <v>111.99</v>
      </c>
      <c r="AG708">
        <v>13.5</v>
      </c>
      <c r="AH708">
        <v>0</v>
      </c>
      <c r="AI708">
        <v>1</v>
      </c>
      <c r="AJ708">
        <v>6.11</v>
      </c>
      <c r="AK708">
        <v>1</v>
      </c>
      <c r="AL708">
        <v>1</v>
      </c>
      <c r="AN708">
        <v>0</v>
      </c>
      <c r="AO708">
        <v>1</v>
      </c>
      <c r="AP708">
        <v>1</v>
      </c>
      <c r="AQ708">
        <v>0</v>
      </c>
      <c r="AR708">
        <v>0</v>
      </c>
      <c r="AS708" t="s">
        <v>1069</v>
      </c>
      <c r="AT708">
        <v>7.0000000000000007E-2</v>
      </c>
      <c r="AU708" t="s">
        <v>1083</v>
      </c>
      <c r="AV708">
        <v>0</v>
      </c>
      <c r="AW708">
        <v>2</v>
      </c>
      <c r="AX708">
        <v>27907902</v>
      </c>
      <c r="AY708">
        <v>1</v>
      </c>
      <c r="AZ708">
        <v>0</v>
      </c>
      <c r="BA708">
        <v>693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 ca="1">Y708*Source!I328</f>
        <v>6.1775000000000004E-2</v>
      </c>
      <c r="CY708">
        <f>AB708</f>
        <v>684.26</v>
      </c>
      <c r="CZ708">
        <f>AF708</f>
        <v>111.99</v>
      </c>
      <c r="DA708">
        <f>AJ708</f>
        <v>6.11</v>
      </c>
      <c r="DB708">
        <f>ROUND((ROUND(AT708*CZ708,2)*1.25),2)</f>
        <v>9.8000000000000007</v>
      </c>
      <c r="DC708">
        <f>ROUND((ROUND(AT708*AG708,2)*1.25),2)</f>
        <v>1.19</v>
      </c>
    </row>
    <row r="709" spans="1:107">
      <c r="A709">
        <f ca="1">ROW(Source!A328)</f>
        <v>328</v>
      </c>
      <c r="B709">
        <v>27906248</v>
      </c>
      <c r="C709">
        <v>27907881</v>
      </c>
      <c r="D709">
        <v>25231607</v>
      </c>
      <c r="E709">
        <v>1</v>
      </c>
      <c r="F709">
        <v>1</v>
      </c>
      <c r="G709">
        <v>1</v>
      </c>
      <c r="H709">
        <v>2</v>
      </c>
      <c r="I709" t="s">
        <v>603</v>
      </c>
      <c r="J709" t="s">
        <v>604</v>
      </c>
      <c r="K709" t="s">
        <v>605</v>
      </c>
      <c r="L709">
        <v>1368</v>
      </c>
      <c r="N709">
        <v>1011</v>
      </c>
      <c r="O709" t="s">
        <v>606</v>
      </c>
      <c r="P709" t="s">
        <v>606</v>
      </c>
      <c r="Q709">
        <v>1</v>
      </c>
      <c r="W709">
        <v>0</v>
      </c>
      <c r="X709">
        <v>1372534845</v>
      </c>
      <c r="Y709">
        <v>0.4375</v>
      </c>
      <c r="AA709">
        <v>0</v>
      </c>
      <c r="AB709">
        <v>401.49</v>
      </c>
      <c r="AC709">
        <v>11.6</v>
      </c>
      <c r="AD709">
        <v>0</v>
      </c>
      <c r="AE709">
        <v>0</v>
      </c>
      <c r="AF709">
        <v>65.709999999999994</v>
      </c>
      <c r="AG709">
        <v>11.6</v>
      </c>
      <c r="AH709">
        <v>0</v>
      </c>
      <c r="AI709">
        <v>1</v>
      </c>
      <c r="AJ709">
        <v>6.11</v>
      </c>
      <c r="AK709">
        <v>1</v>
      </c>
      <c r="AL709">
        <v>1</v>
      </c>
      <c r="AN709">
        <v>0</v>
      </c>
      <c r="AO709">
        <v>1</v>
      </c>
      <c r="AP709">
        <v>1</v>
      </c>
      <c r="AQ709">
        <v>0</v>
      </c>
      <c r="AR709">
        <v>0</v>
      </c>
      <c r="AS709" t="s">
        <v>1069</v>
      </c>
      <c r="AT709">
        <v>0.35</v>
      </c>
      <c r="AU709" t="s">
        <v>1083</v>
      </c>
      <c r="AV709">
        <v>0</v>
      </c>
      <c r="AW709">
        <v>2</v>
      </c>
      <c r="AX709">
        <v>27907903</v>
      </c>
      <c r="AY709">
        <v>1</v>
      </c>
      <c r="AZ709">
        <v>0</v>
      </c>
      <c r="BA709">
        <v>694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 ca="1">Y709*Source!I328</f>
        <v>0.30887500000000001</v>
      </c>
      <c r="CY709">
        <f>AB709</f>
        <v>401.49</v>
      </c>
      <c r="CZ709">
        <f>AF709</f>
        <v>65.709999999999994</v>
      </c>
      <c r="DA709">
        <f>AJ709</f>
        <v>6.11</v>
      </c>
      <c r="DB709">
        <f>ROUND((ROUND(AT709*CZ709,2)*1.25),2)</f>
        <v>28.75</v>
      </c>
      <c r="DC709">
        <f>ROUND((ROUND(AT709*AG709,2)*1.25),2)</f>
        <v>5.08</v>
      </c>
    </row>
    <row r="710" spans="1:107">
      <c r="A710">
        <f ca="1">ROW(Source!A328)</f>
        <v>328</v>
      </c>
      <c r="B710">
        <v>27906248</v>
      </c>
      <c r="C710">
        <v>27907881</v>
      </c>
      <c r="D710">
        <v>25231842</v>
      </c>
      <c r="E710">
        <v>1</v>
      </c>
      <c r="F710">
        <v>1</v>
      </c>
      <c r="G710">
        <v>1</v>
      </c>
      <c r="H710">
        <v>2</v>
      </c>
      <c r="I710" t="s">
        <v>618</v>
      </c>
      <c r="J710" t="s">
        <v>619</v>
      </c>
      <c r="K710" t="s">
        <v>620</v>
      </c>
      <c r="L710">
        <v>1368</v>
      </c>
      <c r="N710">
        <v>1011</v>
      </c>
      <c r="O710" t="s">
        <v>606</v>
      </c>
      <c r="P710" t="s">
        <v>606</v>
      </c>
      <c r="Q710">
        <v>1</v>
      </c>
      <c r="W710">
        <v>0</v>
      </c>
      <c r="X710">
        <v>792402865</v>
      </c>
      <c r="Y710">
        <v>1.4375</v>
      </c>
      <c r="AA710">
        <v>0</v>
      </c>
      <c r="AB710">
        <v>7.33</v>
      </c>
      <c r="AC710">
        <v>0</v>
      </c>
      <c r="AD710">
        <v>0</v>
      </c>
      <c r="AE710">
        <v>0</v>
      </c>
      <c r="AF710">
        <v>1.2</v>
      </c>
      <c r="AG710">
        <v>0</v>
      </c>
      <c r="AH710">
        <v>0</v>
      </c>
      <c r="AI710">
        <v>1</v>
      </c>
      <c r="AJ710">
        <v>6.11</v>
      </c>
      <c r="AK710">
        <v>1</v>
      </c>
      <c r="AL710">
        <v>1</v>
      </c>
      <c r="AN710">
        <v>0</v>
      </c>
      <c r="AO710">
        <v>1</v>
      </c>
      <c r="AP710">
        <v>1</v>
      </c>
      <c r="AQ710">
        <v>0</v>
      </c>
      <c r="AR710">
        <v>0</v>
      </c>
      <c r="AS710" t="s">
        <v>1069</v>
      </c>
      <c r="AT710">
        <v>1.1499999999999999</v>
      </c>
      <c r="AU710" t="s">
        <v>1083</v>
      </c>
      <c r="AV710">
        <v>0</v>
      </c>
      <c r="AW710">
        <v>2</v>
      </c>
      <c r="AX710">
        <v>27907904</v>
      </c>
      <c r="AY710">
        <v>1</v>
      </c>
      <c r="AZ710">
        <v>0</v>
      </c>
      <c r="BA710">
        <v>695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 ca="1">Y710*Source!I328</f>
        <v>1.014875</v>
      </c>
      <c r="CY710">
        <f>AB710</f>
        <v>7.33</v>
      </c>
      <c r="CZ710">
        <f>AF710</f>
        <v>1.2</v>
      </c>
      <c r="DA710">
        <f>AJ710</f>
        <v>6.11</v>
      </c>
      <c r="DB710">
        <f>ROUND((ROUND(AT710*CZ710,2)*1.25),2)</f>
        <v>1.73</v>
      </c>
      <c r="DC710">
        <f>ROUND((ROUND(AT710*AG710,2)*1.25),2)</f>
        <v>0</v>
      </c>
    </row>
    <row r="711" spans="1:107">
      <c r="A711">
        <f ca="1">ROW(Source!A328)</f>
        <v>328</v>
      </c>
      <c r="B711">
        <v>27906248</v>
      </c>
      <c r="C711">
        <v>27907881</v>
      </c>
      <c r="D711">
        <v>25148310</v>
      </c>
      <c r="E711">
        <v>1</v>
      </c>
      <c r="F711">
        <v>1</v>
      </c>
      <c r="G711">
        <v>1</v>
      </c>
      <c r="H711">
        <v>3</v>
      </c>
      <c r="I711" t="s">
        <v>1058</v>
      </c>
      <c r="J711" t="s">
        <v>1059</v>
      </c>
      <c r="K711" t="s">
        <v>1060</v>
      </c>
      <c r="L711">
        <v>1348</v>
      </c>
      <c r="N711">
        <v>1009</v>
      </c>
      <c r="O711" t="s">
        <v>1094</v>
      </c>
      <c r="P711" t="s">
        <v>1094</v>
      </c>
      <c r="Q711">
        <v>1000</v>
      </c>
      <c r="W711">
        <v>0</v>
      </c>
      <c r="X711">
        <v>993149205</v>
      </c>
      <c r="Y711">
        <v>1.2999999999999999E-4</v>
      </c>
      <c r="AA711">
        <v>200591.3</v>
      </c>
      <c r="AB711">
        <v>0</v>
      </c>
      <c r="AC711">
        <v>0</v>
      </c>
      <c r="AD711">
        <v>0</v>
      </c>
      <c r="AE711">
        <v>32830</v>
      </c>
      <c r="AF711">
        <v>0</v>
      </c>
      <c r="AG711">
        <v>0</v>
      </c>
      <c r="AH711">
        <v>0</v>
      </c>
      <c r="AI711">
        <v>6.11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1069</v>
      </c>
      <c r="AT711">
        <v>1.2999999999999999E-4</v>
      </c>
      <c r="AU711" t="s">
        <v>1069</v>
      </c>
      <c r="AV711">
        <v>0</v>
      </c>
      <c r="AW711">
        <v>2</v>
      </c>
      <c r="AX711">
        <v>27907905</v>
      </c>
      <c r="AY711">
        <v>1</v>
      </c>
      <c r="AZ711">
        <v>0</v>
      </c>
      <c r="BA711">
        <v>696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 ca="1">Y711*Source!I328</f>
        <v>9.1779999999999992E-5</v>
      </c>
      <c r="CY711">
        <f t="shared" ref="CY711:CY720" si="99">AA711</f>
        <v>200591.3</v>
      </c>
      <c r="CZ711">
        <f t="shared" ref="CZ711:CZ720" si="100">AE711</f>
        <v>32830</v>
      </c>
      <c r="DA711">
        <f t="shared" ref="DA711:DA720" si="101">AI711</f>
        <v>6.11</v>
      </c>
      <c r="DB711">
        <f t="shared" ref="DB711:DB720" si="102">ROUND(ROUND(AT711*CZ711,2),2)</f>
        <v>4.2699999999999996</v>
      </c>
      <c r="DC711">
        <f t="shared" ref="DC711:DC720" si="103">ROUND(ROUND(AT711*AG711,2),2)</f>
        <v>0</v>
      </c>
    </row>
    <row r="712" spans="1:107">
      <c r="A712">
        <f ca="1">ROW(Source!A328)</f>
        <v>328</v>
      </c>
      <c r="B712">
        <v>27906248</v>
      </c>
      <c r="C712">
        <v>27907881</v>
      </c>
      <c r="D712">
        <v>25148328</v>
      </c>
      <c r="E712">
        <v>1</v>
      </c>
      <c r="F712">
        <v>1</v>
      </c>
      <c r="G712">
        <v>1</v>
      </c>
      <c r="H712">
        <v>3</v>
      </c>
      <c r="I712" t="s">
        <v>624</v>
      </c>
      <c r="J712" t="s">
        <v>625</v>
      </c>
      <c r="K712" t="s">
        <v>626</v>
      </c>
      <c r="L712">
        <v>1339</v>
      </c>
      <c r="N712">
        <v>1007</v>
      </c>
      <c r="O712" t="s">
        <v>1325</v>
      </c>
      <c r="P712" t="s">
        <v>1325</v>
      </c>
      <c r="Q712">
        <v>1</v>
      </c>
      <c r="W712">
        <v>0</v>
      </c>
      <c r="X712">
        <v>1262771840</v>
      </c>
      <c r="Y712">
        <v>0.28100000000000003</v>
      </c>
      <c r="AA712">
        <v>38</v>
      </c>
      <c r="AB712">
        <v>0</v>
      </c>
      <c r="AC712">
        <v>0</v>
      </c>
      <c r="AD712">
        <v>0</v>
      </c>
      <c r="AE712">
        <v>6.22</v>
      </c>
      <c r="AF712">
        <v>0</v>
      </c>
      <c r="AG712">
        <v>0</v>
      </c>
      <c r="AH712">
        <v>0</v>
      </c>
      <c r="AI712">
        <v>6.11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1069</v>
      </c>
      <c r="AT712">
        <v>0.28100000000000003</v>
      </c>
      <c r="AU712" t="s">
        <v>1069</v>
      </c>
      <c r="AV712">
        <v>0</v>
      </c>
      <c r="AW712">
        <v>2</v>
      </c>
      <c r="AX712">
        <v>27907906</v>
      </c>
      <c r="AY712">
        <v>1</v>
      </c>
      <c r="AZ712">
        <v>0</v>
      </c>
      <c r="BA712">
        <v>697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 ca="1">Y712*Source!I328</f>
        <v>0.19838600000000001</v>
      </c>
      <c r="CY712">
        <f t="shared" si="99"/>
        <v>38</v>
      </c>
      <c r="CZ712">
        <f t="shared" si="100"/>
        <v>6.22</v>
      </c>
      <c r="DA712">
        <f t="shared" si="101"/>
        <v>6.11</v>
      </c>
      <c r="DB712">
        <f t="shared" si="102"/>
        <v>1.75</v>
      </c>
      <c r="DC712">
        <f t="shared" si="103"/>
        <v>0</v>
      </c>
    </row>
    <row r="713" spans="1:107">
      <c r="A713">
        <f ca="1">ROW(Source!A328)</f>
        <v>328</v>
      </c>
      <c r="B713">
        <v>27906248</v>
      </c>
      <c r="C713">
        <v>27907881</v>
      </c>
      <c r="D713">
        <v>25149961</v>
      </c>
      <c r="E713">
        <v>1</v>
      </c>
      <c r="F713">
        <v>1</v>
      </c>
      <c r="G713">
        <v>1</v>
      </c>
      <c r="H713">
        <v>3</v>
      </c>
      <c r="I713" t="s">
        <v>728</v>
      </c>
      <c r="J713" t="s">
        <v>729</v>
      </c>
      <c r="K713" t="s">
        <v>730</v>
      </c>
      <c r="L713">
        <v>1339</v>
      </c>
      <c r="N713">
        <v>1007</v>
      </c>
      <c r="O713" t="s">
        <v>1325</v>
      </c>
      <c r="P713" t="s">
        <v>1325</v>
      </c>
      <c r="Q713">
        <v>1</v>
      </c>
      <c r="W713">
        <v>0</v>
      </c>
      <c r="X713">
        <v>-1660354250</v>
      </c>
      <c r="Y713">
        <v>0.69</v>
      </c>
      <c r="AA713">
        <v>14.91</v>
      </c>
      <c r="AB713">
        <v>0</v>
      </c>
      <c r="AC713">
        <v>0</v>
      </c>
      <c r="AD713">
        <v>0</v>
      </c>
      <c r="AE713">
        <v>2.44</v>
      </c>
      <c r="AF713">
        <v>0</v>
      </c>
      <c r="AG713">
        <v>0</v>
      </c>
      <c r="AH713">
        <v>0</v>
      </c>
      <c r="AI713">
        <v>6.11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1069</v>
      </c>
      <c r="AT713">
        <v>0.69</v>
      </c>
      <c r="AU713" t="s">
        <v>1069</v>
      </c>
      <c r="AV713">
        <v>0</v>
      </c>
      <c r="AW713">
        <v>2</v>
      </c>
      <c r="AX713">
        <v>27907907</v>
      </c>
      <c r="AY713">
        <v>1</v>
      </c>
      <c r="AZ713">
        <v>0</v>
      </c>
      <c r="BA713">
        <v>698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 ca="1">Y713*Source!I328</f>
        <v>0.48713999999999996</v>
      </c>
      <c r="CY713">
        <f t="shared" si="99"/>
        <v>14.91</v>
      </c>
      <c r="CZ713">
        <f t="shared" si="100"/>
        <v>2.44</v>
      </c>
      <c r="DA713">
        <f t="shared" si="101"/>
        <v>6.11</v>
      </c>
      <c r="DB713">
        <f t="shared" si="102"/>
        <v>1.68</v>
      </c>
      <c r="DC713">
        <f t="shared" si="103"/>
        <v>0</v>
      </c>
    </row>
    <row r="714" spans="1:107">
      <c r="A714">
        <f ca="1">ROW(Source!A328)</f>
        <v>328</v>
      </c>
      <c r="B714">
        <v>27906248</v>
      </c>
      <c r="C714">
        <v>27907881</v>
      </c>
      <c r="D714">
        <v>25150638</v>
      </c>
      <c r="E714">
        <v>1</v>
      </c>
      <c r="F714">
        <v>1</v>
      </c>
      <c r="G714">
        <v>1</v>
      </c>
      <c r="H714">
        <v>3</v>
      </c>
      <c r="I714" t="s">
        <v>1019</v>
      </c>
      <c r="J714" t="s">
        <v>1020</v>
      </c>
      <c r="K714" t="s">
        <v>1021</v>
      </c>
      <c r="L714">
        <v>1346</v>
      </c>
      <c r="N714">
        <v>1009</v>
      </c>
      <c r="O714" t="s">
        <v>1216</v>
      </c>
      <c r="P714" t="s">
        <v>1216</v>
      </c>
      <c r="Q714">
        <v>1</v>
      </c>
      <c r="W714">
        <v>0</v>
      </c>
      <c r="X714">
        <v>-490687590</v>
      </c>
      <c r="Y714">
        <v>0.06</v>
      </c>
      <c r="AA714">
        <v>227.84</v>
      </c>
      <c r="AB714">
        <v>0</v>
      </c>
      <c r="AC714">
        <v>0</v>
      </c>
      <c r="AD714">
        <v>0</v>
      </c>
      <c r="AE714">
        <v>37.29</v>
      </c>
      <c r="AF714">
        <v>0</v>
      </c>
      <c r="AG714">
        <v>0</v>
      </c>
      <c r="AH714">
        <v>0</v>
      </c>
      <c r="AI714">
        <v>6.11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1069</v>
      </c>
      <c r="AT714">
        <v>0.06</v>
      </c>
      <c r="AU714" t="s">
        <v>1069</v>
      </c>
      <c r="AV714">
        <v>0</v>
      </c>
      <c r="AW714">
        <v>2</v>
      </c>
      <c r="AX714">
        <v>27907908</v>
      </c>
      <c r="AY714">
        <v>1</v>
      </c>
      <c r="AZ714">
        <v>0</v>
      </c>
      <c r="BA714">
        <v>699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 ca="1">Y714*Source!I328</f>
        <v>4.2359999999999995E-2</v>
      </c>
      <c r="CY714">
        <f t="shared" si="99"/>
        <v>227.84</v>
      </c>
      <c r="CZ714">
        <f t="shared" si="100"/>
        <v>37.29</v>
      </c>
      <c r="DA714">
        <f t="shared" si="101"/>
        <v>6.11</v>
      </c>
      <c r="DB714">
        <f t="shared" si="102"/>
        <v>2.2400000000000002</v>
      </c>
      <c r="DC714">
        <f t="shared" si="103"/>
        <v>0</v>
      </c>
    </row>
    <row r="715" spans="1:107">
      <c r="A715">
        <f ca="1">ROW(Source!A328)</f>
        <v>328</v>
      </c>
      <c r="B715">
        <v>27906248</v>
      </c>
      <c r="C715">
        <v>27907881</v>
      </c>
      <c r="D715">
        <v>25151370</v>
      </c>
      <c r="E715">
        <v>1</v>
      </c>
      <c r="F715">
        <v>1</v>
      </c>
      <c r="G715">
        <v>1</v>
      </c>
      <c r="H715">
        <v>3</v>
      </c>
      <c r="I715" t="s">
        <v>1061</v>
      </c>
      <c r="J715" t="s">
        <v>1062</v>
      </c>
      <c r="K715" t="s">
        <v>1063</v>
      </c>
      <c r="L715">
        <v>1348</v>
      </c>
      <c r="N715">
        <v>1009</v>
      </c>
      <c r="O715" t="s">
        <v>1094</v>
      </c>
      <c r="P715" t="s">
        <v>1094</v>
      </c>
      <c r="Q715">
        <v>1000</v>
      </c>
      <c r="W715">
        <v>0</v>
      </c>
      <c r="X715">
        <v>-531507062</v>
      </c>
      <c r="Y715">
        <v>1.7000000000000001E-4</v>
      </c>
      <c r="AA715">
        <v>82851.600000000006</v>
      </c>
      <c r="AB715">
        <v>0</v>
      </c>
      <c r="AC715">
        <v>0</v>
      </c>
      <c r="AD715">
        <v>0</v>
      </c>
      <c r="AE715">
        <v>13560</v>
      </c>
      <c r="AF715">
        <v>0</v>
      </c>
      <c r="AG715">
        <v>0</v>
      </c>
      <c r="AH715">
        <v>0</v>
      </c>
      <c r="AI715">
        <v>6.11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1069</v>
      </c>
      <c r="AT715">
        <v>1.7000000000000001E-4</v>
      </c>
      <c r="AU715" t="s">
        <v>1069</v>
      </c>
      <c r="AV715">
        <v>0</v>
      </c>
      <c r="AW715">
        <v>2</v>
      </c>
      <c r="AX715">
        <v>27907909</v>
      </c>
      <c r="AY715">
        <v>1</v>
      </c>
      <c r="AZ715">
        <v>0</v>
      </c>
      <c r="BA715">
        <v>700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 ca="1">Y715*Source!I328</f>
        <v>1.2002000000000001E-4</v>
      </c>
      <c r="CY715">
        <f t="shared" si="99"/>
        <v>82851.600000000006</v>
      </c>
      <c r="CZ715">
        <f t="shared" si="100"/>
        <v>13560</v>
      </c>
      <c r="DA715">
        <f t="shared" si="101"/>
        <v>6.11</v>
      </c>
      <c r="DB715">
        <f t="shared" si="102"/>
        <v>2.31</v>
      </c>
      <c r="DC715">
        <f t="shared" si="103"/>
        <v>0</v>
      </c>
    </row>
    <row r="716" spans="1:107">
      <c r="A716">
        <f ca="1">ROW(Source!A328)</f>
        <v>328</v>
      </c>
      <c r="B716">
        <v>27906248</v>
      </c>
      <c r="C716">
        <v>27907881</v>
      </c>
      <c r="D716">
        <v>25154689</v>
      </c>
      <c r="E716">
        <v>1</v>
      </c>
      <c r="F716">
        <v>1</v>
      </c>
      <c r="G716">
        <v>1</v>
      </c>
      <c r="H716">
        <v>3</v>
      </c>
      <c r="I716" t="s">
        <v>280</v>
      </c>
      <c r="J716" t="s">
        <v>281</v>
      </c>
      <c r="K716" t="s">
        <v>282</v>
      </c>
      <c r="L716">
        <v>1346</v>
      </c>
      <c r="N716">
        <v>1009</v>
      </c>
      <c r="O716" t="s">
        <v>1216</v>
      </c>
      <c r="P716" t="s">
        <v>1216</v>
      </c>
      <c r="Q716">
        <v>1</v>
      </c>
      <c r="W716">
        <v>0</v>
      </c>
      <c r="X716">
        <v>450790165</v>
      </c>
      <c r="Y716">
        <v>2.5000000000000001E-3</v>
      </c>
      <c r="AA716">
        <v>13.14</v>
      </c>
      <c r="AB716">
        <v>0</v>
      </c>
      <c r="AC716">
        <v>0</v>
      </c>
      <c r="AD716">
        <v>0</v>
      </c>
      <c r="AE716">
        <v>2.15</v>
      </c>
      <c r="AF716">
        <v>0</v>
      </c>
      <c r="AG716">
        <v>0</v>
      </c>
      <c r="AH716">
        <v>0</v>
      </c>
      <c r="AI716">
        <v>6.11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1069</v>
      </c>
      <c r="AT716">
        <v>2.5000000000000001E-3</v>
      </c>
      <c r="AU716" t="s">
        <v>1069</v>
      </c>
      <c r="AV716">
        <v>0</v>
      </c>
      <c r="AW716">
        <v>2</v>
      </c>
      <c r="AX716">
        <v>27907910</v>
      </c>
      <c r="AY716">
        <v>1</v>
      </c>
      <c r="AZ716">
        <v>0</v>
      </c>
      <c r="BA716">
        <v>701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 ca="1">Y716*Source!I328</f>
        <v>1.7649999999999999E-3</v>
      </c>
      <c r="CY716">
        <f t="shared" si="99"/>
        <v>13.14</v>
      </c>
      <c r="CZ716">
        <f t="shared" si="100"/>
        <v>2.15</v>
      </c>
      <c r="DA716">
        <f t="shared" si="101"/>
        <v>6.11</v>
      </c>
      <c r="DB716">
        <f t="shared" si="102"/>
        <v>0.01</v>
      </c>
      <c r="DC716">
        <f t="shared" si="103"/>
        <v>0</v>
      </c>
    </row>
    <row r="717" spans="1:107">
      <c r="A717">
        <f ca="1">ROW(Source!A328)</f>
        <v>328</v>
      </c>
      <c r="B717">
        <v>27906248</v>
      </c>
      <c r="C717">
        <v>27907881</v>
      </c>
      <c r="D717">
        <v>25186365</v>
      </c>
      <c r="E717">
        <v>1</v>
      </c>
      <c r="F717">
        <v>1</v>
      </c>
      <c r="G717">
        <v>1</v>
      </c>
      <c r="H717">
        <v>3</v>
      </c>
      <c r="I717" t="s">
        <v>1028</v>
      </c>
      <c r="J717" t="s">
        <v>1029</v>
      </c>
      <c r="K717" t="s">
        <v>1030</v>
      </c>
      <c r="L717">
        <v>1348</v>
      </c>
      <c r="N717">
        <v>1009</v>
      </c>
      <c r="O717" t="s">
        <v>1094</v>
      </c>
      <c r="P717" t="s">
        <v>1094</v>
      </c>
      <c r="Q717">
        <v>1000</v>
      </c>
      <c r="W717">
        <v>0</v>
      </c>
      <c r="X717">
        <v>570223526</v>
      </c>
      <c r="Y717">
        <v>4.4000000000000002E-4</v>
      </c>
      <c r="AA717">
        <v>92377.09</v>
      </c>
      <c r="AB717">
        <v>0</v>
      </c>
      <c r="AC717">
        <v>0</v>
      </c>
      <c r="AD717">
        <v>0</v>
      </c>
      <c r="AE717">
        <v>15119</v>
      </c>
      <c r="AF717">
        <v>0</v>
      </c>
      <c r="AG717">
        <v>0</v>
      </c>
      <c r="AH717">
        <v>0</v>
      </c>
      <c r="AI717">
        <v>6.11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1069</v>
      </c>
      <c r="AT717">
        <v>4.4000000000000002E-4</v>
      </c>
      <c r="AU717" t="s">
        <v>1069</v>
      </c>
      <c r="AV717">
        <v>0</v>
      </c>
      <c r="AW717">
        <v>2</v>
      </c>
      <c r="AX717">
        <v>27907911</v>
      </c>
      <c r="AY717">
        <v>1</v>
      </c>
      <c r="AZ717">
        <v>0</v>
      </c>
      <c r="BA717">
        <v>702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 ca="1">Y717*Source!I328</f>
        <v>3.1063999999999999E-4</v>
      </c>
      <c r="CY717">
        <f t="shared" si="99"/>
        <v>92377.09</v>
      </c>
      <c r="CZ717">
        <f t="shared" si="100"/>
        <v>15119</v>
      </c>
      <c r="DA717">
        <f t="shared" si="101"/>
        <v>6.11</v>
      </c>
      <c r="DB717">
        <f t="shared" si="102"/>
        <v>6.65</v>
      </c>
      <c r="DC717">
        <f t="shared" si="103"/>
        <v>0</v>
      </c>
    </row>
    <row r="718" spans="1:107">
      <c r="A718">
        <f ca="1">ROW(Source!A328)</f>
        <v>328</v>
      </c>
      <c r="B718">
        <v>27906248</v>
      </c>
      <c r="C718">
        <v>27907881</v>
      </c>
      <c r="D718">
        <v>25187091</v>
      </c>
      <c r="E718">
        <v>1</v>
      </c>
      <c r="F718">
        <v>1</v>
      </c>
      <c r="G718">
        <v>1</v>
      </c>
      <c r="H718">
        <v>3</v>
      </c>
      <c r="I718" t="s">
        <v>765</v>
      </c>
      <c r="J718" t="s">
        <v>766</v>
      </c>
      <c r="K718" t="s">
        <v>767</v>
      </c>
      <c r="L718">
        <v>1348</v>
      </c>
      <c r="N718">
        <v>1009</v>
      </c>
      <c r="O718" t="s">
        <v>1094</v>
      </c>
      <c r="P718" t="s">
        <v>1094</v>
      </c>
      <c r="Q718">
        <v>1000</v>
      </c>
      <c r="W718">
        <v>0</v>
      </c>
      <c r="X718">
        <v>-909021926</v>
      </c>
      <c r="Y718">
        <v>5.2999999999999998E-4</v>
      </c>
      <c r="AA718">
        <v>103564.5</v>
      </c>
      <c r="AB718">
        <v>0</v>
      </c>
      <c r="AC718">
        <v>0</v>
      </c>
      <c r="AD718">
        <v>0</v>
      </c>
      <c r="AE718">
        <v>16950</v>
      </c>
      <c r="AF718">
        <v>0</v>
      </c>
      <c r="AG718">
        <v>0</v>
      </c>
      <c r="AH718">
        <v>0</v>
      </c>
      <c r="AI718">
        <v>6.11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1069</v>
      </c>
      <c r="AT718">
        <v>5.2999999999999998E-4</v>
      </c>
      <c r="AU718" t="s">
        <v>1069</v>
      </c>
      <c r="AV718">
        <v>0</v>
      </c>
      <c r="AW718">
        <v>2</v>
      </c>
      <c r="AX718">
        <v>27907912</v>
      </c>
      <c r="AY718">
        <v>1</v>
      </c>
      <c r="AZ718">
        <v>0</v>
      </c>
      <c r="BA718">
        <v>703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 ca="1">Y718*Source!I328</f>
        <v>3.7417999999999994E-4</v>
      </c>
      <c r="CY718">
        <f t="shared" si="99"/>
        <v>103564.5</v>
      </c>
      <c r="CZ718">
        <f t="shared" si="100"/>
        <v>16950</v>
      </c>
      <c r="DA718">
        <f t="shared" si="101"/>
        <v>6.11</v>
      </c>
      <c r="DB718">
        <f t="shared" si="102"/>
        <v>8.98</v>
      </c>
      <c r="DC718">
        <f t="shared" si="103"/>
        <v>0</v>
      </c>
    </row>
    <row r="719" spans="1:107">
      <c r="A719">
        <f ca="1">ROW(Source!A328)</f>
        <v>328</v>
      </c>
      <c r="B719">
        <v>27906248</v>
      </c>
      <c r="C719">
        <v>27907881</v>
      </c>
      <c r="D719">
        <v>25209315</v>
      </c>
      <c r="E719">
        <v>1</v>
      </c>
      <c r="F719">
        <v>1</v>
      </c>
      <c r="G719">
        <v>1</v>
      </c>
      <c r="H719">
        <v>3</v>
      </c>
      <c r="I719" t="s">
        <v>467</v>
      </c>
      <c r="J719" t="s">
        <v>469</v>
      </c>
      <c r="K719" t="s">
        <v>468</v>
      </c>
      <c r="L719">
        <v>1358</v>
      </c>
      <c r="N719">
        <v>1010</v>
      </c>
      <c r="O719" t="s">
        <v>827</v>
      </c>
      <c r="P719" t="s">
        <v>827</v>
      </c>
      <c r="Q719">
        <v>10</v>
      </c>
      <c r="W719">
        <v>0</v>
      </c>
      <c r="X719">
        <v>-1611190815</v>
      </c>
      <c r="Y719">
        <v>4.9575069999999997</v>
      </c>
      <c r="AA719">
        <v>201.63</v>
      </c>
      <c r="AB719">
        <v>0</v>
      </c>
      <c r="AC719">
        <v>0</v>
      </c>
      <c r="AD719">
        <v>0</v>
      </c>
      <c r="AE719">
        <v>33</v>
      </c>
      <c r="AF719">
        <v>0</v>
      </c>
      <c r="AG719">
        <v>0</v>
      </c>
      <c r="AH719">
        <v>0</v>
      </c>
      <c r="AI719">
        <v>6.11</v>
      </c>
      <c r="AJ719">
        <v>1</v>
      </c>
      <c r="AK719">
        <v>1</v>
      </c>
      <c r="AL719">
        <v>1</v>
      </c>
      <c r="AN719">
        <v>0</v>
      </c>
      <c r="AO719">
        <v>0</v>
      </c>
      <c r="AP719">
        <v>0</v>
      </c>
      <c r="AQ719">
        <v>0</v>
      </c>
      <c r="AR719">
        <v>0</v>
      </c>
      <c r="AS719" t="s">
        <v>1069</v>
      </c>
      <c r="AT719">
        <v>4.9575069999999997</v>
      </c>
      <c r="AU719" t="s">
        <v>1069</v>
      </c>
      <c r="AV719">
        <v>0</v>
      </c>
      <c r="AW719">
        <v>1</v>
      </c>
      <c r="AX719">
        <v>-1</v>
      </c>
      <c r="AY719">
        <v>0</v>
      </c>
      <c r="AZ719">
        <v>0</v>
      </c>
      <c r="BA719" t="s">
        <v>1069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 ca="1">Y719*Source!I328</f>
        <v>3.4999999419999996</v>
      </c>
      <c r="CY719">
        <f t="shared" si="99"/>
        <v>201.63</v>
      </c>
      <c r="CZ719">
        <f t="shared" si="100"/>
        <v>33</v>
      </c>
      <c r="DA719">
        <f t="shared" si="101"/>
        <v>6.11</v>
      </c>
      <c r="DB719">
        <f t="shared" si="102"/>
        <v>163.6</v>
      </c>
      <c r="DC719">
        <f t="shared" si="103"/>
        <v>0</v>
      </c>
    </row>
    <row r="720" spans="1:107">
      <c r="A720">
        <f ca="1">ROW(Source!A328)</f>
        <v>328</v>
      </c>
      <c r="B720">
        <v>27906248</v>
      </c>
      <c r="C720">
        <v>27907881</v>
      </c>
      <c r="D720">
        <v>25210261</v>
      </c>
      <c r="E720">
        <v>1</v>
      </c>
      <c r="F720">
        <v>1</v>
      </c>
      <c r="G720">
        <v>1</v>
      </c>
      <c r="H720">
        <v>3</v>
      </c>
      <c r="I720" t="s">
        <v>463</v>
      </c>
      <c r="J720" t="s">
        <v>465</v>
      </c>
      <c r="K720" t="s">
        <v>464</v>
      </c>
      <c r="L720">
        <v>1301</v>
      </c>
      <c r="N720">
        <v>1003</v>
      </c>
      <c r="O720" t="s">
        <v>222</v>
      </c>
      <c r="P720" t="s">
        <v>222</v>
      </c>
      <c r="Q720">
        <v>1</v>
      </c>
      <c r="W720">
        <v>0</v>
      </c>
      <c r="X720">
        <v>-944174418</v>
      </c>
      <c r="Y720">
        <v>100</v>
      </c>
      <c r="AA720">
        <v>120.55</v>
      </c>
      <c r="AB720">
        <v>0</v>
      </c>
      <c r="AC720">
        <v>0</v>
      </c>
      <c r="AD720">
        <v>0</v>
      </c>
      <c r="AE720">
        <v>19.73</v>
      </c>
      <c r="AF720">
        <v>0</v>
      </c>
      <c r="AG720">
        <v>0</v>
      </c>
      <c r="AH720">
        <v>0</v>
      </c>
      <c r="AI720">
        <v>6.11</v>
      </c>
      <c r="AJ720">
        <v>1</v>
      </c>
      <c r="AK720">
        <v>1</v>
      </c>
      <c r="AL720">
        <v>1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1069</v>
      </c>
      <c r="AT720">
        <v>100</v>
      </c>
      <c r="AU720" t="s">
        <v>1069</v>
      </c>
      <c r="AV720">
        <v>0</v>
      </c>
      <c r="AW720">
        <v>1</v>
      </c>
      <c r="AX720">
        <v>-1</v>
      </c>
      <c r="AY720">
        <v>0</v>
      </c>
      <c r="AZ720">
        <v>0</v>
      </c>
      <c r="BA720" t="s">
        <v>1069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 ca="1">Y720*Source!I328</f>
        <v>70.599999999999994</v>
      </c>
      <c r="CY720">
        <f t="shared" si="99"/>
        <v>120.55</v>
      </c>
      <c r="CZ720">
        <f t="shared" si="100"/>
        <v>19.73</v>
      </c>
      <c r="DA720">
        <f t="shared" si="101"/>
        <v>6.11</v>
      </c>
      <c r="DB720">
        <f t="shared" si="102"/>
        <v>1973</v>
      </c>
      <c r="DC720">
        <f t="shared" si="103"/>
        <v>0</v>
      </c>
    </row>
    <row r="721" spans="1:107">
      <c r="A721">
        <f ca="1">ROW(Source!A331)</f>
        <v>331</v>
      </c>
      <c r="B721">
        <v>27906248</v>
      </c>
      <c r="C721">
        <v>27907919</v>
      </c>
      <c r="D721">
        <v>25419089</v>
      </c>
      <c r="E721">
        <v>1</v>
      </c>
      <c r="F721">
        <v>1</v>
      </c>
      <c r="G721">
        <v>1</v>
      </c>
      <c r="H721">
        <v>1</v>
      </c>
      <c r="I721" t="s">
        <v>689</v>
      </c>
      <c r="J721" t="s">
        <v>1069</v>
      </c>
      <c r="K721" t="s">
        <v>690</v>
      </c>
      <c r="L721">
        <v>1191</v>
      </c>
      <c r="N721">
        <v>1013</v>
      </c>
      <c r="O721" t="s">
        <v>600</v>
      </c>
      <c r="P721" t="s">
        <v>600</v>
      </c>
      <c r="Q721">
        <v>1</v>
      </c>
      <c r="W721">
        <v>0</v>
      </c>
      <c r="X721">
        <v>1069510174</v>
      </c>
      <c r="Y721">
        <v>37.915499999999994</v>
      </c>
      <c r="AA721">
        <v>0</v>
      </c>
      <c r="AB721">
        <v>0</v>
      </c>
      <c r="AC721">
        <v>0</v>
      </c>
      <c r="AD721">
        <v>58.78</v>
      </c>
      <c r="AE721">
        <v>0</v>
      </c>
      <c r="AF721">
        <v>0</v>
      </c>
      <c r="AG721">
        <v>0</v>
      </c>
      <c r="AH721">
        <v>9.6199999999999992</v>
      </c>
      <c r="AI721">
        <v>1</v>
      </c>
      <c r="AJ721">
        <v>1</v>
      </c>
      <c r="AK721">
        <v>1</v>
      </c>
      <c r="AL721">
        <v>6.11</v>
      </c>
      <c r="AN721">
        <v>0</v>
      </c>
      <c r="AO721">
        <v>1</v>
      </c>
      <c r="AP721">
        <v>1</v>
      </c>
      <c r="AQ721">
        <v>0</v>
      </c>
      <c r="AR721">
        <v>0</v>
      </c>
      <c r="AS721" t="s">
        <v>1069</v>
      </c>
      <c r="AT721">
        <v>32.97</v>
      </c>
      <c r="AU721" t="s">
        <v>1084</v>
      </c>
      <c r="AV721">
        <v>1</v>
      </c>
      <c r="AW721">
        <v>2</v>
      </c>
      <c r="AX721">
        <v>27907938</v>
      </c>
      <c r="AY721">
        <v>1</v>
      </c>
      <c r="AZ721">
        <v>0</v>
      </c>
      <c r="BA721">
        <v>707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 ca="1">Y721*Source!I331</f>
        <v>105.10176599999998</v>
      </c>
      <c r="CY721">
        <f>AD721</f>
        <v>58.78</v>
      </c>
      <c r="CZ721">
        <f>AH721</f>
        <v>9.6199999999999992</v>
      </c>
      <c r="DA721">
        <f>AL721</f>
        <v>6.11</v>
      </c>
      <c r="DB721">
        <f>ROUND((ROUND(AT721*CZ721,2)*1.15),2)</f>
        <v>364.75</v>
      </c>
      <c r="DC721">
        <f>ROUND((ROUND(AT721*AG721,2)*1.15),2)</f>
        <v>0</v>
      </c>
    </row>
    <row r="722" spans="1:107">
      <c r="A722">
        <f ca="1">ROW(Source!A331)</f>
        <v>331</v>
      </c>
      <c r="B722">
        <v>27906248</v>
      </c>
      <c r="C722">
        <v>27907919</v>
      </c>
      <c r="D722">
        <v>25412928</v>
      </c>
      <c r="E722">
        <v>1</v>
      </c>
      <c r="F722">
        <v>1</v>
      </c>
      <c r="G722">
        <v>1</v>
      </c>
      <c r="H722">
        <v>1</v>
      </c>
      <c r="I722" t="s">
        <v>601</v>
      </c>
      <c r="J722" t="s">
        <v>1069</v>
      </c>
      <c r="K722" t="s">
        <v>602</v>
      </c>
      <c r="L722">
        <v>1191</v>
      </c>
      <c r="N722">
        <v>1013</v>
      </c>
      <c r="O722" t="s">
        <v>600</v>
      </c>
      <c r="P722" t="s">
        <v>600</v>
      </c>
      <c r="Q722">
        <v>1</v>
      </c>
      <c r="W722">
        <v>0</v>
      </c>
      <c r="X722">
        <v>-1417349443</v>
      </c>
      <c r="Y722">
        <v>0.5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1</v>
      </c>
      <c r="AJ722">
        <v>1</v>
      </c>
      <c r="AK722">
        <v>6.11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1069</v>
      </c>
      <c r="AT722">
        <v>0.5</v>
      </c>
      <c r="AU722" t="s">
        <v>1069</v>
      </c>
      <c r="AV722">
        <v>2</v>
      </c>
      <c r="AW722">
        <v>2</v>
      </c>
      <c r="AX722">
        <v>27907939</v>
      </c>
      <c r="AY722">
        <v>1</v>
      </c>
      <c r="AZ722">
        <v>2048</v>
      </c>
      <c r="BA722">
        <v>708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 ca="1">Y722*Source!I331</f>
        <v>1.3859999999999999</v>
      </c>
      <c r="CY722">
        <f>AD722</f>
        <v>0</v>
      </c>
      <c r="CZ722">
        <f>AH722</f>
        <v>0</v>
      </c>
      <c r="DA722">
        <f>AL722</f>
        <v>1</v>
      </c>
      <c r="DB722">
        <f>ROUND(ROUND(AT722*CZ722,2),2)</f>
        <v>0</v>
      </c>
      <c r="DC722">
        <f>ROUND(ROUND(AT722*AG722,2),2)</f>
        <v>0</v>
      </c>
    </row>
    <row r="723" spans="1:107">
      <c r="A723">
        <f ca="1">ROW(Source!A331)</f>
        <v>331</v>
      </c>
      <c r="B723">
        <v>27906248</v>
      </c>
      <c r="C723">
        <v>27907919</v>
      </c>
      <c r="D723">
        <v>25230118</v>
      </c>
      <c r="E723">
        <v>1</v>
      </c>
      <c r="F723">
        <v>1</v>
      </c>
      <c r="G723">
        <v>1</v>
      </c>
      <c r="H723">
        <v>2</v>
      </c>
      <c r="I723" t="s">
        <v>1016</v>
      </c>
      <c r="J723" t="s">
        <v>1017</v>
      </c>
      <c r="K723" t="s">
        <v>1018</v>
      </c>
      <c r="L723">
        <v>1368</v>
      </c>
      <c r="N723">
        <v>1011</v>
      </c>
      <c r="O723" t="s">
        <v>606</v>
      </c>
      <c r="P723" t="s">
        <v>606</v>
      </c>
      <c r="Q723">
        <v>1</v>
      </c>
      <c r="W723">
        <v>0</v>
      </c>
      <c r="X723">
        <v>-1460065968</v>
      </c>
      <c r="Y723">
        <v>0.1</v>
      </c>
      <c r="AA723">
        <v>0</v>
      </c>
      <c r="AB723">
        <v>527.9</v>
      </c>
      <c r="AC723">
        <v>13.5</v>
      </c>
      <c r="AD723">
        <v>0</v>
      </c>
      <c r="AE723">
        <v>0</v>
      </c>
      <c r="AF723">
        <v>86.4</v>
      </c>
      <c r="AG723">
        <v>13.5</v>
      </c>
      <c r="AH723">
        <v>0</v>
      </c>
      <c r="AI723">
        <v>1</v>
      </c>
      <c r="AJ723">
        <v>6.11</v>
      </c>
      <c r="AK723">
        <v>1</v>
      </c>
      <c r="AL723">
        <v>1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1069</v>
      </c>
      <c r="AT723">
        <v>0.08</v>
      </c>
      <c r="AU723" t="s">
        <v>1083</v>
      </c>
      <c r="AV723">
        <v>0</v>
      </c>
      <c r="AW723">
        <v>2</v>
      </c>
      <c r="AX723">
        <v>27907940</v>
      </c>
      <c r="AY723">
        <v>1</v>
      </c>
      <c r="AZ723">
        <v>0</v>
      </c>
      <c r="BA723">
        <v>709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 ca="1">Y723*Source!I331</f>
        <v>0.2772</v>
      </c>
      <c r="CY723">
        <f>AB723</f>
        <v>527.9</v>
      </c>
      <c r="CZ723">
        <f>AF723</f>
        <v>86.4</v>
      </c>
      <c r="DA723">
        <f>AJ723</f>
        <v>6.11</v>
      </c>
      <c r="DB723">
        <f>ROUND((ROUND(AT723*CZ723,2)*1.25),2)</f>
        <v>8.64</v>
      </c>
      <c r="DC723">
        <f>ROUND((ROUND(AT723*AG723,2)*1.25),2)</f>
        <v>1.35</v>
      </c>
    </row>
    <row r="724" spans="1:107">
      <c r="A724">
        <f ca="1">ROW(Source!A331)</f>
        <v>331</v>
      </c>
      <c r="B724">
        <v>27906248</v>
      </c>
      <c r="C724">
        <v>27907919</v>
      </c>
      <c r="D724">
        <v>25230220</v>
      </c>
      <c r="E724">
        <v>1</v>
      </c>
      <c r="F724">
        <v>1</v>
      </c>
      <c r="G724">
        <v>1</v>
      </c>
      <c r="H724">
        <v>2</v>
      </c>
      <c r="I724" t="s">
        <v>612</v>
      </c>
      <c r="J724" t="s">
        <v>613</v>
      </c>
      <c r="K724" t="s">
        <v>614</v>
      </c>
      <c r="L724">
        <v>1368</v>
      </c>
      <c r="N724">
        <v>1011</v>
      </c>
      <c r="O724" t="s">
        <v>606</v>
      </c>
      <c r="P724" t="s">
        <v>606</v>
      </c>
      <c r="Q724">
        <v>1</v>
      </c>
      <c r="W724">
        <v>0</v>
      </c>
      <c r="X724">
        <v>-1718674368</v>
      </c>
      <c r="Y724">
        <v>8.7500000000000008E-2</v>
      </c>
      <c r="AA724">
        <v>0</v>
      </c>
      <c r="AB724">
        <v>684.26</v>
      </c>
      <c r="AC724">
        <v>13.5</v>
      </c>
      <c r="AD724">
        <v>0</v>
      </c>
      <c r="AE724">
        <v>0</v>
      </c>
      <c r="AF724">
        <v>111.99</v>
      </c>
      <c r="AG724">
        <v>13.5</v>
      </c>
      <c r="AH724">
        <v>0</v>
      </c>
      <c r="AI724">
        <v>1</v>
      </c>
      <c r="AJ724">
        <v>6.11</v>
      </c>
      <c r="AK724">
        <v>1</v>
      </c>
      <c r="AL724">
        <v>1</v>
      </c>
      <c r="AN724">
        <v>0</v>
      </c>
      <c r="AO724">
        <v>1</v>
      </c>
      <c r="AP724">
        <v>1</v>
      </c>
      <c r="AQ724">
        <v>0</v>
      </c>
      <c r="AR724">
        <v>0</v>
      </c>
      <c r="AS724" t="s">
        <v>1069</v>
      </c>
      <c r="AT724">
        <v>7.0000000000000007E-2</v>
      </c>
      <c r="AU724" t="s">
        <v>1083</v>
      </c>
      <c r="AV724">
        <v>0</v>
      </c>
      <c r="AW724">
        <v>2</v>
      </c>
      <c r="AX724">
        <v>27907941</v>
      </c>
      <c r="AY724">
        <v>1</v>
      </c>
      <c r="AZ724">
        <v>0</v>
      </c>
      <c r="BA724">
        <v>710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 ca="1">Y724*Source!I331</f>
        <v>0.24255000000000002</v>
      </c>
      <c r="CY724">
        <f>AB724</f>
        <v>684.26</v>
      </c>
      <c r="CZ724">
        <f>AF724</f>
        <v>111.99</v>
      </c>
      <c r="DA724">
        <f>AJ724</f>
        <v>6.11</v>
      </c>
      <c r="DB724">
        <f>ROUND((ROUND(AT724*CZ724,2)*1.25),2)</f>
        <v>9.8000000000000007</v>
      </c>
      <c r="DC724">
        <f>ROUND((ROUND(AT724*AG724,2)*1.25),2)</f>
        <v>1.19</v>
      </c>
    </row>
    <row r="725" spans="1:107">
      <c r="A725">
        <f ca="1">ROW(Source!A331)</f>
        <v>331</v>
      </c>
      <c r="B725">
        <v>27906248</v>
      </c>
      <c r="C725">
        <v>27907919</v>
      </c>
      <c r="D725">
        <v>25231607</v>
      </c>
      <c r="E725">
        <v>1</v>
      </c>
      <c r="F725">
        <v>1</v>
      </c>
      <c r="G725">
        <v>1</v>
      </c>
      <c r="H725">
        <v>2</v>
      </c>
      <c r="I725" t="s">
        <v>603</v>
      </c>
      <c r="J725" t="s">
        <v>604</v>
      </c>
      <c r="K725" t="s">
        <v>605</v>
      </c>
      <c r="L725">
        <v>1368</v>
      </c>
      <c r="N725">
        <v>1011</v>
      </c>
      <c r="O725" t="s">
        <v>606</v>
      </c>
      <c r="P725" t="s">
        <v>606</v>
      </c>
      <c r="Q725">
        <v>1</v>
      </c>
      <c r="W725">
        <v>0</v>
      </c>
      <c r="X725">
        <v>1372534845</v>
      </c>
      <c r="Y725">
        <v>0.4375</v>
      </c>
      <c r="AA725">
        <v>0</v>
      </c>
      <c r="AB725">
        <v>401.49</v>
      </c>
      <c r="AC725">
        <v>11.6</v>
      </c>
      <c r="AD725">
        <v>0</v>
      </c>
      <c r="AE725">
        <v>0</v>
      </c>
      <c r="AF725">
        <v>65.709999999999994</v>
      </c>
      <c r="AG725">
        <v>11.6</v>
      </c>
      <c r="AH725">
        <v>0</v>
      </c>
      <c r="AI725">
        <v>1</v>
      </c>
      <c r="AJ725">
        <v>6.11</v>
      </c>
      <c r="AK725">
        <v>1</v>
      </c>
      <c r="AL725">
        <v>1</v>
      </c>
      <c r="AN725">
        <v>0</v>
      </c>
      <c r="AO725">
        <v>1</v>
      </c>
      <c r="AP725">
        <v>1</v>
      </c>
      <c r="AQ725">
        <v>0</v>
      </c>
      <c r="AR725">
        <v>0</v>
      </c>
      <c r="AS725" t="s">
        <v>1069</v>
      </c>
      <c r="AT725">
        <v>0.35</v>
      </c>
      <c r="AU725" t="s">
        <v>1083</v>
      </c>
      <c r="AV725">
        <v>0</v>
      </c>
      <c r="AW725">
        <v>2</v>
      </c>
      <c r="AX725">
        <v>27907942</v>
      </c>
      <c r="AY725">
        <v>1</v>
      </c>
      <c r="AZ725">
        <v>0</v>
      </c>
      <c r="BA725">
        <v>711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 ca="1">Y725*Source!I331</f>
        <v>1.21275</v>
      </c>
      <c r="CY725">
        <f>AB725</f>
        <v>401.49</v>
      </c>
      <c r="CZ725">
        <f>AF725</f>
        <v>65.709999999999994</v>
      </c>
      <c r="DA725">
        <f>AJ725</f>
        <v>6.11</v>
      </c>
      <c r="DB725">
        <f>ROUND((ROUND(AT725*CZ725,2)*1.25),2)</f>
        <v>28.75</v>
      </c>
      <c r="DC725">
        <f>ROUND((ROUND(AT725*AG725,2)*1.25),2)</f>
        <v>5.08</v>
      </c>
    </row>
    <row r="726" spans="1:107">
      <c r="A726">
        <f ca="1">ROW(Source!A331)</f>
        <v>331</v>
      </c>
      <c r="B726">
        <v>27906248</v>
      </c>
      <c r="C726">
        <v>27907919</v>
      </c>
      <c r="D726">
        <v>25231842</v>
      </c>
      <c r="E726">
        <v>1</v>
      </c>
      <c r="F726">
        <v>1</v>
      </c>
      <c r="G726">
        <v>1</v>
      </c>
      <c r="H726">
        <v>2</v>
      </c>
      <c r="I726" t="s">
        <v>618</v>
      </c>
      <c r="J726" t="s">
        <v>619</v>
      </c>
      <c r="K726" t="s">
        <v>620</v>
      </c>
      <c r="L726">
        <v>1368</v>
      </c>
      <c r="N726">
        <v>1011</v>
      </c>
      <c r="O726" t="s">
        <v>606</v>
      </c>
      <c r="P726" t="s">
        <v>606</v>
      </c>
      <c r="Q726">
        <v>1</v>
      </c>
      <c r="W726">
        <v>0</v>
      </c>
      <c r="X726">
        <v>792402865</v>
      </c>
      <c r="Y726">
        <v>1.4375</v>
      </c>
      <c r="AA726">
        <v>0</v>
      </c>
      <c r="AB726">
        <v>7.33</v>
      </c>
      <c r="AC726">
        <v>0</v>
      </c>
      <c r="AD726">
        <v>0</v>
      </c>
      <c r="AE726">
        <v>0</v>
      </c>
      <c r="AF726">
        <v>1.2</v>
      </c>
      <c r="AG726">
        <v>0</v>
      </c>
      <c r="AH726">
        <v>0</v>
      </c>
      <c r="AI726">
        <v>1</v>
      </c>
      <c r="AJ726">
        <v>6.11</v>
      </c>
      <c r="AK726">
        <v>1</v>
      </c>
      <c r="AL726">
        <v>1</v>
      </c>
      <c r="AN726">
        <v>0</v>
      </c>
      <c r="AO726">
        <v>1</v>
      </c>
      <c r="AP726">
        <v>1</v>
      </c>
      <c r="AQ726">
        <v>0</v>
      </c>
      <c r="AR726">
        <v>0</v>
      </c>
      <c r="AS726" t="s">
        <v>1069</v>
      </c>
      <c r="AT726">
        <v>1.1499999999999999</v>
      </c>
      <c r="AU726" t="s">
        <v>1083</v>
      </c>
      <c r="AV726">
        <v>0</v>
      </c>
      <c r="AW726">
        <v>2</v>
      </c>
      <c r="AX726">
        <v>27907943</v>
      </c>
      <c r="AY726">
        <v>1</v>
      </c>
      <c r="AZ726">
        <v>0</v>
      </c>
      <c r="BA726">
        <v>712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 ca="1">Y726*Source!I331</f>
        <v>3.9847499999999996</v>
      </c>
      <c r="CY726">
        <f>AB726</f>
        <v>7.33</v>
      </c>
      <c r="CZ726">
        <f>AF726</f>
        <v>1.2</v>
      </c>
      <c r="DA726">
        <f>AJ726</f>
        <v>6.11</v>
      </c>
      <c r="DB726">
        <f>ROUND((ROUND(AT726*CZ726,2)*1.25),2)</f>
        <v>1.73</v>
      </c>
      <c r="DC726">
        <f>ROUND((ROUND(AT726*AG726,2)*1.25),2)</f>
        <v>0</v>
      </c>
    </row>
    <row r="727" spans="1:107">
      <c r="A727">
        <f ca="1">ROW(Source!A331)</f>
        <v>331</v>
      </c>
      <c r="B727">
        <v>27906248</v>
      </c>
      <c r="C727">
        <v>27907919</v>
      </c>
      <c r="D727">
        <v>25148310</v>
      </c>
      <c r="E727">
        <v>1</v>
      </c>
      <c r="F727">
        <v>1</v>
      </c>
      <c r="G727">
        <v>1</v>
      </c>
      <c r="H727">
        <v>3</v>
      </c>
      <c r="I727" t="s">
        <v>1058</v>
      </c>
      <c r="J727" t="s">
        <v>1059</v>
      </c>
      <c r="K727" t="s">
        <v>1060</v>
      </c>
      <c r="L727">
        <v>1348</v>
      </c>
      <c r="N727">
        <v>1009</v>
      </c>
      <c r="O727" t="s">
        <v>1094</v>
      </c>
      <c r="P727" t="s">
        <v>1094</v>
      </c>
      <c r="Q727">
        <v>1000</v>
      </c>
      <c r="W727">
        <v>0</v>
      </c>
      <c r="X727">
        <v>993149205</v>
      </c>
      <c r="Y727">
        <v>1.2999999999999999E-4</v>
      </c>
      <c r="AA727">
        <v>200591.3</v>
      </c>
      <c r="AB727">
        <v>0</v>
      </c>
      <c r="AC727">
        <v>0</v>
      </c>
      <c r="AD727">
        <v>0</v>
      </c>
      <c r="AE727">
        <v>32830</v>
      </c>
      <c r="AF727">
        <v>0</v>
      </c>
      <c r="AG727">
        <v>0</v>
      </c>
      <c r="AH727">
        <v>0</v>
      </c>
      <c r="AI727">
        <v>6.11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1069</v>
      </c>
      <c r="AT727">
        <v>1.2999999999999999E-4</v>
      </c>
      <c r="AU727" t="s">
        <v>1069</v>
      </c>
      <c r="AV727">
        <v>0</v>
      </c>
      <c r="AW727">
        <v>2</v>
      </c>
      <c r="AX727">
        <v>27907944</v>
      </c>
      <c r="AY727">
        <v>1</v>
      </c>
      <c r="AZ727">
        <v>0</v>
      </c>
      <c r="BA727">
        <v>713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 ca="1">Y727*Source!I331</f>
        <v>3.6035999999999994E-4</v>
      </c>
      <c r="CY727">
        <f t="shared" ref="CY727:CY736" si="104">AA727</f>
        <v>200591.3</v>
      </c>
      <c r="CZ727">
        <f t="shared" ref="CZ727:CZ736" si="105">AE727</f>
        <v>32830</v>
      </c>
      <c r="DA727">
        <f t="shared" ref="DA727:DA736" si="106">AI727</f>
        <v>6.11</v>
      </c>
      <c r="DB727">
        <f t="shared" ref="DB727:DB736" si="107">ROUND(ROUND(AT727*CZ727,2),2)</f>
        <v>4.2699999999999996</v>
      </c>
      <c r="DC727">
        <f t="shared" ref="DC727:DC736" si="108">ROUND(ROUND(AT727*AG727,2),2)</f>
        <v>0</v>
      </c>
    </row>
    <row r="728" spans="1:107">
      <c r="A728">
        <f ca="1">ROW(Source!A331)</f>
        <v>331</v>
      </c>
      <c r="B728">
        <v>27906248</v>
      </c>
      <c r="C728">
        <v>27907919</v>
      </c>
      <c r="D728">
        <v>25148328</v>
      </c>
      <c r="E728">
        <v>1</v>
      </c>
      <c r="F728">
        <v>1</v>
      </c>
      <c r="G728">
        <v>1</v>
      </c>
      <c r="H728">
        <v>3</v>
      </c>
      <c r="I728" t="s">
        <v>624</v>
      </c>
      <c r="J728" t="s">
        <v>625</v>
      </c>
      <c r="K728" t="s">
        <v>626</v>
      </c>
      <c r="L728">
        <v>1339</v>
      </c>
      <c r="N728">
        <v>1007</v>
      </c>
      <c r="O728" t="s">
        <v>1325</v>
      </c>
      <c r="P728" t="s">
        <v>1325</v>
      </c>
      <c r="Q728">
        <v>1</v>
      </c>
      <c r="W728">
        <v>0</v>
      </c>
      <c r="X728">
        <v>1262771840</v>
      </c>
      <c r="Y728">
        <v>0.28100000000000003</v>
      </c>
      <c r="AA728">
        <v>38</v>
      </c>
      <c r="AB728">
        <v>0</v>
      </c>
      <c r="AC728">
        <v>0</v>
      </c>
      <c r="AD728">
        <v>0</v>
      </c>
      <c r="AE728">
        <v>6.22</v>
      </c>
      <c r="AF728">
        <v>0</v>
      </c>
      <c r="AG728">
        <v>0</v>
      </c>
      <c r="AH728">
        <v>0</v>
      </c>
      <c r="AI728">
        <v>6.11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1069</v>
      </c>
      <c r="AT728">
        <v>0.28100000000000003</v>
      </c>
      <c r="AU728" t="s">
        <v>1069</v>
      </c>
      <c r="AV728">
        <v>0</v>
      </c>
      <c r="AW728">
        <v>2</v>
      </c>
      <c r="AX728">
        <v>27907945</v>
      </c>
      <c r="AY728">
        <v>1</v>
      </c>
      <c r="AZ728">
        <v>0</v>
      </c>
      <c r="BA728">
        <v>714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 ca="1">Y728*Source!I331</f>
        <v>0.77893200000000007</v>
      </c>
      <c r="CY728">
        <f t="shared" si="104"/>
        <v>38</v>
      </c>
      <c r="CZ728">
        <f t="shared" si="105"/>
        <v>6.22</v>
      </c>
      <c r="DA728">
        <f t="shared" si="106"/>
        <v>6.11</v>
      </c>
      <c r="DB728">
        <f t="shared" si="107"/>
        <v>1.75</v>
      </c>
      <c r="DC728">
        <f t="shared" si="108"/>
        <v>0</v>
      </c>
    </row>
    <row r="729" spans="1:107">
      <c r="A729">
        <f ca="1">ROW(Source!A331)</f>
        <v>331</v>
      </c>
      <c r="B729">
        <v>27906248</v>
      </c>
      <c r="C729">
        <v>27907919</v>
      </c>
      <c r="D729">
        <v>25149961</v>
      </c>
      <c r="E729">
        <v>1</v>
      </c>
      <c r="F729">
        <v>1</v>
      </c>
      <c r="G729">
        <v>1</v>
      </c>
      <c r="H729">
        <v>3</v>
      </c>
      <c r="I729" t="s">
        <v>728</v>
      </c>
      <c r="J729" t="s">
        <v>729</v>
      </c>
      <c r="K729" t="s">
        <v>730</v>
      </c>
      <c r="L729">
        <v>1339</v>
      </c>
      <c r="N729">
        <v>1007</v>
      </c>
      <c r="O729" t="s">
        <v>1325</v>
      </c>
      <c r="P729" t="s">
        <v>1325</v>
      </c>
      <c r="Q729">
        <v>1</v>
      </c>
      <c r="W729">
        <v>0</v>
      </c>
      <c r="X729">
        <v>-1660354250</v>
      </c>
      <c r="Y729">
        <v>0.44</v>
      </c>
      <c r="AA729">
        <v>14.91</v>
      </c>
      <c r="AB729">
        <v>0</v>
      </c>
      <c r="AC729">
        <v>0</v>
      </c>
      <c r="AD729">
        <v>0</v>
      </c>
      <c r="AE729">
        <v>2.44</v>
      </c>
      <c r="AF729">
        <v>0</v>
      </c>
      <c r="AG729">
        <v>0</v>
      </c>
      <c r="AH729">
        <v>0</v>
      </c>
      <c r="AI729">
        <v>6.11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1069</v>
      </c>
      <c r="AT729">
        <v>0.44</v>
      </c>
      <c r="AU729" t="s">
        <v>1069</v>
      </c>
      <c r="AV729">
        <v>0</v>
      </c>
      <c r="AW729">
        <v>2</v>
      </c>
      <c r="AX729">
        <v>27907946</v>
      </c>
      <c r="AY729">
        <v>1</v>
      </c>
      <c r="AZ729">
        <v>0</v>
      </c>
      <c r="BA729">
        <v>715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 ca="1">Y729*Source!I331</f>
        <v>1.2196799999999999</v>
      </c>
      <c r="CY729">
        <f t="shared" si="104"/>
        <v>14.91</v>
      </c>
      <c r="CZ729">
        <f t="shared" si="105"/>
        <v>2.44</v>
      </c>
      <c r="DA729">
        <f t="shared" si="106"/>
        <v>6.11</v>
      </c>
      <c r="DB729">
        <f t="shared" si="107"/>
        <v>1.07</v>
      </c>
      <c r="DC729">
        <f t="shared" si="108"/>
        <v>0</v>
      </c>
    </row>
    <row r="730" spans="1:107">
      <c r="A730">
        <f ca="1">ROW(Source!A331)</f>
        <v>331</v>
      </c>
      <c r="B730">
        <v>27906248</v>
      </c>
      <c r="C730">
        <v>27907919</v>
      </c>
      <c r="D730">
        <v>25150638</v>
      </c>
      <c r="E730">
        <v>1</v>
      </c>
      <c r="F730">
        <v>1</v>
      </c>
      <c r="G730">
        <v>1</v>
      </c>
      <c r="H730">
        <v>3</v>
      </c>
      <c r="I730" t="s">
        <v>1019</v>
      </c>
      <c r="J730" t="s">
        <v>1020</v>
      </c>
      <c r="K730" t="s">
        <v>1021</v>
      </c>
      <c r="L730">
        <v>1346</v>
      </c>
      <c r="N730">
        <v>1009</v>
      </c>
      <c r="O730" t="s">
        <v>1216</v>
      </c>
      <c r="P730" t="s">
        <v>1216</v>
      </c>
      <c r="Q730">
        <v>1</v>
      </c>
      <c r="W730">
        <v>0</v>
      </c>
      <c r="X730">
        <v>-490687590</v>
      </c>
      <c r="Y730">
        <v>0.06</v>
      </c>
      <c r="AA730">
        <v>227.84</v>
      </c>
      <c r="AB730">
        <v>0</v>
      </c>
      <c r="AC730">
        <v>0</v>
      </c>
      <c r="AD730">
        <v>0</v>
      </c>
      <c r="AE730">
        <v>37.29</v>
      </c>
      <c r="AF730">
        <v>0</v>
      </c>
      <c r="AG730">
        <v>0</v>
      </c>
      <c r="AH730">
        <v>0</v>
      </c>
      <c r="AI730">
        <v>6.11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1069</v>
      </c>
      <c r="AT730">
        <v>0.06</v>
      </c>
      <c r="AU730" t="s">
        <v>1069</v>
      </c>
      <c r="AV730">
        <v>0</v>
      </c>
      <c r="AW730">
        <v>2</v>
      </c>
      <c r="AX730">
        <v>27907947</v>
      </c>
      <c r="AY730">
        <v>1</v>
      </c>
      <c r="AZ730">
        <v>0</v>
      </c>
      <c r="BA730">
        <v>716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 ca="1">Y730*Source!I331</f>
        <v>0.16631999999999997</v>
      </c>
      <c r="CY730">
        <f t="shared" si="104"/>
        <v>227.84</v>
      </c>
      <c r="CZ730">
        <f t="shared" si="105"/>
        <v>37.29</v>
      </c>
      <c r="DA730">
        <f t="shared" si="106"/>
        <v>6.11</v>
      </c>
      <c r="DB730">
        <f t="shared" si="107"/>
        <v>2.2400000000000002</v>
      </c>
      <c r="DC730">
        <f t="shared" si="108"/>
        <v>0</v>
      </c>
    </row>
    <row r="731" spans="1:107">
      <c r="A731">
        <f ca="1">ROW(Source!A331)</f>
        <v>331</v>
      </c>
      <c r="B731">
        <v>27906248</v>
      </c>
      <c r="C731">
        <v>27907919</v>
      </c>
      <c r="D731">
        <v>25151370</v>
      </c>
      <c r="E731">
        <v>1</v>
      </c>
      <c r="F731">
        <v>1</v>
      </c>
      <c r="G731">
        <v>1</v>
      </c>
      <c r="H731">
        <v>3</v>
      </c>
      <c r="I731" t="s">
        <v>1061</v>
      </c>
      <c r="J731" t="s">
        <v>1062</v>
      </c>
      <c r="K731" t="s">
        <v>1063</v>
      </c>
      <c r="L731">
        <v>1348</v>
      </c>
      <c r="N731">
        <v>1009</v>
      </c>
      <c r="O731" t="s">
        <v>1094</v>
      </c>
      <c r="P731" t="s">
        <v>1094</v>
      </c>
      <c r="Q731">
        <v>1000</v>
      </c>
      <c r="W731">
        <v>0</v>
      </c>
      <c r="X731">
        <v>-531507062</v>
      </c>
      <c r="Y731">
        <v>1.7000000000000001E-4</v>
      </c>
      <c r="AA731">
        <v>82851.600000000006</v>
      </c>
      <c r="AB731">
        <v>0</v>
      </c>
      <c r="AC731">
        <v>0</v>
      </c>
      <c r="AD731">
        <v>0</v>
      </c>
      <c r="AE731">
        <v>13560</v>
      </c>
      <c r="AF731">
        <v>0</v>
      </c>
      <c r="AG731">
        <v>0</v>
      </c>
      <c r="AH731">
        <v>0</v>
      </c>
      <c r="AI731">
        <v>6.11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1069</v>
      </c>
      <c r="AT731">
        <v>1.7000000000000001E-4</v>
      </c>
      <c r="AU731" t="s">
        <v>1069</v>
      </c>
      <c r="AV731">
        <v>0</v>
      </c>
      <c r="AW731">
        <v>2</v>
      </c>
      <c r="AX731">
        <v>27907948</v>
      </c>
      <c r="AY731">
        <v>1</v>
      </c>
      <c r="AZ731">
        <v>0</v>
      </c>
      <c r="BA731">
        <v>717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 ca="1">Y731*Source!I331</f>
        <v>4.7123999999999999E-4</v>
      </c>
      <c r="CY731">
        <f t="shared" si="104"/>
        <v>82851.600000000006</v>
      </c>
      <c r="CZ731">
        <f t="shared" si="105"/>
        <v>13560</v>
      </c>
      <c r="DA731">
        <f t="shared" si="106"/>
        <v>6.11</v>
      </c>
      <c r="DB731">
        <f t="shared" si="107"/>
        <v>2.31</v>
      </c>
      <c r="DC731">
        <f t="shared" si="108"/>
        <v>0</v>
      </c>
    </row>
    <row r="732" spans="1:107">
      <c r="A732">
        <f ca="1">ROW(Source!A331)</f>
        <v>331</v>
      </c>
      <c r="B732">
        <v>27906248</v>
      </c>
      <c r="C732">
        <v>27907919</v>
      </c>
      <c r="D732">
        <v>25154689</v>
      </c>
      <c r="E732">
        <v>1</v>
      </c>
      <c r="F732">
        <v>1</v>
      </c>
      <c r="G732">
        <v>1</v>
      </c>
      <c r="H732">
        <v>3</v>
      </c>
      <c r="I732" t="s">
        <v>280</v>
      </c>
      <c r="J732" t="s">
        <v>281</v>
      </c>
      <c r="K732" t="s">
        <v>282</v>
      </c>
      <c r="L732">
        <v>1346</v>
      </c>
      <c r="N732">
        <v>1009</v>
      </c>
      <c r="O732" t="s">
        <v>1216</v>
      </c>
      <c r="P732" t="s">
        <v>1216</v>
      </c>
      <c r="Q732">
        <v>1</v>
      </c>
      <c r="W732">
        <v>0</v>
      </c>
      <c r="X732">
        <v>450790165</v>
      </c>
      <c r="Y732">
        <v>1.6000000000000001E-3</v>
      </c>
      <c r="AA732">
        <v>13.14</v>
      </c>
      <c r="AB732">
        <v>0</v>
      </c>
      <c r="AC732">
        <v>0</v>
      </c>
      <c r="AD732">
        <v>0</v>
      </c>
      <c r="AE732">
        <v>2.15</v>
      </c>
      <c r="AF732">
        <v>0</v>
      </c>
      <c r="AG732">
        <v>0</v>
      </c>
      <c r="AH732">
        <v>0</v>
      </c>
      <c r="AI732">
        <v>6.11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1069</v>
      </c>
      <c r="AT732">
        <v>1.6000000000000001E-3</v>
      </c>
      <c r="AU732" t="s">
        <v>1069</v>
      </c>
      <c r="AV732">
        <v>0</v>
      </c>
      <c r="AW732">
        <v>2</v>
      </c>
      <c r="AX732">
        <v>27907949</v>
      </c>
      <c r="AY732">
        <v>1</v>
      </c>
      <c r="AZ732">
        <v>0</v>
      </c>
      <c r="BA732">
        <v>718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 ca="1">Y732*Source!I331</f>
        <v>4.4352000000000003E-3</v>
      </c>
      <c r="CY732">
        <f t="shared" si="104"/>
        <v>13.14</v>
      </c>
      <c r="CZ732">
        <f t="shared" si="105"/>
        <v>2.15</v>
      </c>
      <c r="DA732">
        <f t="shared" si="106"/>
        <v>6.11</v>
      </c>
      <c r="DB732">
        <f t="shared" si="107"/>
        <v>0</v>
      </c>
      <c r="DC732">
        <f t="shared" si="108"/>
        <v>0</v>
      </c>
    </row>
    <row r="733" spans="1:107">
      <c r="A733">
        <f ca="1">ROW(Source!A331)</f>
        <v>331</v>
      </c>
      <c r="B733">
        <v>27906248</v>
      </c>
      <c r="C733">
        <v>27907919</v>
      </c>
      <c r="D733">
        <v>25186365</v>
      </c>
      <c r="E733">
        <v>1</v>
      </c>
      <c r="F733">
        <v>1</v>
      </c>
      <c r="G733">
        <v>1</v>
      </c>
      <c r="H733">
        <v>3</v>
      </c>
      <c r="I733" t="s">
        <v>1028</v>
      </c>
      <c r="J733" t="s">
        <v>1029</v>
      </c>
      <c r="K733" t="s">
        <v>1030</v>
      </c>
      <c r="L733">
        <v>1348</v>
      </c>
      <c r="N733">
        <v>1009</v>
      </c>
      <c r="O733" t="s">
        <v>1094</v>
      </c>
      <c r="P733" t="s">
        <v>1094</v>
      </c>
      <c r="Q733">
        <v>1000</v>
      </c>
      <c r="W733">
        <v>0</v>
      </c>
      <c r="X733">
        <v>570223526</v>
      </c>
      <c r="Y733">
        <v>4.4000000000000002E-4</v>
      </c>
      <c r="AA733">
        <v>92377.09</v>
      </c>
      <c r="AB733">
        <v>0</v>
      </c>
      <c r="AC733">
        <v>0</v>
      </c>
      <c r="AD733">
        <v>0</v>
      </c>
      <c r="AE733">
        <v>15119</v>
      </c>
      <c r="AF733">
        <v>0</v>
      </c>
      <c r="AG733">
        <v>0</v>
      </c>
      <c r="AH733">
        <v>0</v>
      </c>
      <c r="AI733">
        <v>6.11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1069</v>
      </c>
      <c r="AT733">
        <v>4.4000000000000002E-4</v>
      </c>
      <c r="AU733" t="s">
        <v>1069</v>
      </c>
      <c r="AV733">
        <v>0</v>
      </c>
      <c r="AW733">
        <v>2</v>
      </c>
      <c r="AX733">
        <v>27907950</v>
      </c>
      <c r="AY733">
        <v>1</v>
      </c>
      <c r="AZ733">
        <v>0</v>
      </c>
      <c r="BA733">
        <v>719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 ca="1">Y733*Source!I331</f>
        <v>1.2196799999999999E-3</v>
      </c>
      <c r="CY733">
        <f t="shared" si="104"/>
        <v>92377.09</v>
      </c>
      <c r="CZ733">
        <f t="shared" si="105"/>
        <v>15119</v>
      </c>
      <c r="DA733">
        <f t="shared" si="106"/>
        <v>6.11</v>
      </c>
      <c r="DB733">
        <f t="shared" si="107"/>
        <v>6.65</v>
      </c>
      <c r="DC733">
        <f t="shared" si="108"/>
        <v>0</v>
      </c>
    </row>
    <row r="734" spans="1:107">
      <c r="A734">
        <f ca="1">ROW(Source!A331)</f>
        <v>331</v>
      </c>
      <c r="B734">
        <v>27906248</v>
      </c>
      <c r="C734">
        <v>27907919</v>
      </c>
      <c r="D734">
        <v>25187091</v>
      </c>
      <c r="E734">
        <v>1</v>
      </c>
      <c r="F734">
        <v>1</v>
      </c>
      <c r="G734">
        <v>1</v>
      </c>
      <c r="H734">
        <v>3</v>
      </c>
      <c r="I734" t="s">
        <v>765</v>
      </c>
      <c r="J734" t="s">
        <v>766</v>
      </c>
      <c r="K734" t="s">
        <v>767</v>
      </c>
      <c r="L734">
        <v>1348</v>
      </c>
      <c r="N734">
        <v>1009</v>
      </c>
      <c r="O734" t="s">
        <v>1094</v>
      </c>
      <c r="P734" t="s">
        <v>1094</v>
      </c>
      <c r="Q734">
        <v>1000</v>
      </c>
      <c r="W734">
        <v>0</v>
      </c>
      <c r="X734">
        <v>-909021926</v>
      </c>
      <c r="Y734">
        <v>5.2999999999999998E-4</v>
      </c>
      <c r="AA734">
        <v>103564.5</v>
      </c>
      <c r="AB734">
        <v>0</v>
      </c>
      <c r="AC734">
        <v>0</v>
      </c>
      <c r="AD734">
        <v>0</v>
      </c>
      <c r="AE734">
        <v>16950</v>
      </c>
      <c r="AF734">
        <v>0</v>
      </c>
      <c r="AG734">
        <v>0</v>
      </c>
      <c r="AH734">
        <v>0</v>
      </c>
      <c r="AI734">
        <v>6.11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1069</v>
      </c>
      <c r="AT734">
        <v>5.2999999999999998E-4</v>
      </c>
      <c r="AU734" t="s">
        <v>1069</v>
      </c>
      <c r="AV734">
        <v>0</v>
      </c>
      <c r="AW734">
        <v>2</v>
      </c>
      <c r="AX734">
        <v>27907951</v>
      </c>
      <c r="AY734">
        <v>1</v>
      </c>
      <c r="AZ734">
        <v>0</v>
      </c>
      <c r="BA734">
        <v>720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 ca="1">Y734*Source!I331</f>
        <v>1.4691599999999997E-3</v>
      </c>
      <c r="CY734">
        <f t="shared" si="104"/>
        <v>103564.5</v>
      </c>
      <c r="CZ734">
        <f t="shared" si="105"/>
        <v>16950</v>
      </c>
      <c r="DA734">
        <f t="shared" si="106"/>
        <v>6.11</v>
      </c>
      <c r="DB734">
        <f t="shared" si="107"/>
        <v>8.98</v>
      </c>
      <c r="DC734">
        <f t="shared" si="108"/>
        <v>0</v>
      </c>
    </row>
    <row r="735" spans="1:107">
      <c r="A735">
        <f ca="1">ROW(Source!A331)</f>
        <v>331</v>
      </c>
      <c r="B735">
        <v>27906248</v>
      </c>
      <c r="C735">
        <v>27907919</v>
      </c>
      <c r="D735">
        <v>25209314</v>
      </c>
      <c r="E735">
        <v>1</v>
      </c>
      <c r="F735">
        <v>1</v>
      </c>
      <c r="G735">
        <v>1</v>
      </c>
      <c r="H735">
        <v>3</v>
      </c>
      <c r="I735" t="s">
        <v>479</v>
      </c>
      <c r="J735" t="s">
        <v>481</v>
      </c>
      <c r="K735" t="s">
        <v>480</v>
      </c>
      <c r="L735">
        <v>1358</v>
      </c>
      <c r="N735">
        <v>1010</v>
      </c>
      <c r="O735" t="s">
        <v>827</v>
      </c>
      <c r="P735" t="s">
        <v>827</v>
      </c>
      <c r="Q735">
        <v>10</v>
      </c>
      <c r="W735">
        <v>0</v>
      </c>
      <c r="X735">
        <v>-2068360021</v>
      </c>
      <c r="Y735">
        <v>5.0144299999999999</v>
      </c>
      <c r="AA735">
        <v>194.3</v>
      </c>
      <c r="AB735">
        <v>0</v>
      </c>
      <c r="AC735">
        <v>0</v>
      </c>
      <c r="AD735">
        <v>0</v>
      </c>
      <c r="AE735">
        <v>31.8</v>
      </c>
      <c r="AF735">
        <v>0</v>
      </c>
      <c r="AG735">
        <v>0</v>
      </c>
      <c r="AH735">
        <v>0</v>
      </c>
      <c r="AI735">
        <v>6.11</v>
      </c>
      <c r="AJ735">
        <v>1</v>
      </c>
      <c r="AK735">
        <v>1</v>
      </c>
      <c r="AL735">
        <v>1</v>
      </c>
      <c r="AN735">
        <v>0</v>
      </c>
      <c r="AO735">
        <v>0</v>
      </c>
      <c r="AP735">
        <v>0</v>
      </c>
      <c r="AQ735">
        <v>0</v>
      </c>
      <c r="AR735">
        <v>0</v>
      </c>
      <c r="AS735" t="s">
        <v>1069</v>
      </c>
      <c r="AT735">
        <v>5.0144299999999999</v>
      </c>
      <c r="AU735" t="s">
        <v>1069</v>
      </c>
      <c r="AV735">
        <v>0</v>
      </c>
      <c r="AW735">
        <v>1</v>
      </c>
      <c r="AX735">
        <v>-1</v>
      </c>
      <c r="AY735">
        <v>0</v>
      </c>
      <c r="AZ735">
        <v>0</v>
      </c>
      <c r="BA735" t="s">
        <v>1069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 ca="1">Y735*Source!I331</f>
        <v>13.899999959999999</v>
      </c>
      <c r="CY735">
        <f t="shared" si="104"/>
        <v>194.3</v>
      </c>
      <c r="CZ735">
        <f t="shared" si="105"/>
        <v>31.8</v>
      </c>
      <c r="DA735">
        <f t="shared" si="106"/>
        <v>6.11</v>
      </c>
      <c r="DB735">
        <f t="shared" si="107"/>
        <v>159.46</v>
      </c>
      <c r="DC735">
        <f t="shared" si="108"/>
        <v>0</v>
      </c>
    </row>
    <row r="736" spans="1:107">
      <c r="A736">
        <f ca="1">ROW(Source!A331)</f>
        <v>331</v>
      </c>
      <c r="B736">
        <v>27906248</v>
      </c>
      <c r="C736">
        <v>27907919</v>
      </c>
      <c r="D736">
        <v>25210260</v>
      </c>
      <c r="E736">
        <v>1</v>
      </c>
      <c r="F736">
        <v>1</v>
      </c>
      <c r="G736">
        <v>1</v>
      </c>
      <c r="H736">
        <v>3</v>
      </c>
      <c r="I736" t="s">
        <v>475</v>
      </c>
      <c r="J736" t="s">
        <v>477</v>
      </c>
      <c r="K736" t="s">
        <v>476</v>
      </c>
      <c r="L736">
        <v>1301</v>
      </c>
      <c r="N736">
        <v>1003</v>
      </c>
      <c r="O736" t="s">
        <v>222</v>
      </c>
      <c r="P736" t="s">
        <v>222</v>
      </c>
      <c r="Q736">
        <v>1</v>
      </c>
      <c r="W736">
        <v>0</v>
      </c>
      <c r="X736">
        <v>1987173636</v>
      </c>
      <c r="Y736">
        <v>100</v>
      </c>
      <c r="AA736">
        <v>79</v>
      </c>
      <c r="AB736">
        <v>0</v>
      </c>
      <c r="AC736">
        <v>0</v>
      </c>
      <c r="AD736">
        <v>0</v>
      </c>
      <c r="AE736">
        <v>12.93</v>
      </c>
      <c r="AF736">
        <v>0</v>
      </c>
      <c r="AG736">
        <v>0</v>
      </c>
      <c r="AH736">
        <v>0</v>
      </c>
      <c r="AI736">
        <v>6.11</v>
      </c>
      <c r="AJ736">
        <v>1</v>
      </c>
      <c r="AK736">
        <v>1</v>
      </c>
      <c r="AL736">
        <v>1</v>
      </c>
      <c r="AN736">
        <v>0</v>
      </c>
      <c r="AO736">
        <v>0</v>
      </c>
      <c r="AP736">
        <v>0</v>
      </c>
      <c r="AQ736">
        <v>0</v>
      </c>
      <c r="AR736">
        <v>0</v>
      </c>
      <c r="AS736" t="s">
        <v>1069</v>
      </c>
      <c r="AT736">
        <v>100</v>
      </c>
      <c r="AU736" t="s">
        <v>1069</v>
      </c>
      <c r="AV736">
        <v>0</v>
      </c>
      <c r="AW736">
        <v>1</v>
      </c>
      <c r="AX736">
        <v>-1</v>
      </c>
      <c r="AY736">
        <v>0</v>
      </c>
      <c r="AZ736">
        <v>0</v>
      </c>
      <c r="BA736" t="s">
        <v>1069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 ca="1">Y736*Source!I331</f>
        <v>277.2</v>
      </c>
      <c r="CY736">
        <f t="shared" si="104"/>
        <v>79</v>
      </c>
      <c r="CZ736">
        <f t="shared" si="105"/>
        <v>12.93</v>
      </c>
      <c r="DA736">
        <f t="shared" si="106"/>
        <v>6.11</v>
      </c>
      <c r="DB736">
        <f t="shared" si="107"/>
        <v>1293</v>
      </c>
      <c r="DC736">
        <f t="shared" si="108"/>
        <v>0</v>
      </c>
    </row>
    <row r="737" spans="1:107">
      <c r="A737">
        <f ca="1">ROW(Source!A334)</f>
        <v>334</v>
      </c>
      <c r="B737">
        <v>27906248</v>
      </c>
      <c r="C737">
        <v>27907959</v>
      </c>
      <c r="D737">
        <v>25419089</v>
      </c>
      <c r="E737">
        <v>1</v>
      </c>
      <c r="F737">
        <v>1</v>
      </c>
      <c r="G737">
        <v>1</v>
      </c>
      <c r="H737">
        <v>1</v>
      </c>
      <c r="I737" t="s">
        <v>689</v>
      </c>
      <c r="J737" t="s">
        <v>1069</v>
      </c>
      <c r="K737" t="s">
        <v>690</v>
      </c>
      <c r="L737">
        <v>1191</v>
      </c>
      <c r="N737">
        <v>1013</v>
      </c>
      <c r="O737" t="s">
        <v>600</v>
      </c>
      <c r="P737" t="s">
        <v>600</v>
      </c>
      <c r="Q737">
        <v>1</v>
      </c>
      <c r="W737">
        <v>0</v>
      </c>
      <c r="X737">
        <v>1069510174</v>
      </c>
      <c r="Y737">
        <v>37.915499999999994</v>
      </c>
      <c r="AA737">
        <v>0</v>
      </c>
      <c r="AB737">
        <v>0</v>
      </c>
      <c r="AC737">
        <v>0</v>
      </c>
      <c r="AD737">
        <v>58.78</v>
      </c>
      <c r="AE737">
        <v>0</v>
      </c>
      <c r="AF737">
        <v>0</v>
      </c>
      <c r="AG737">
        <v>0</v>
      </c>
      <c r="AH737">
        <v>9.6199999999999992</v>
      </c>
      <c r="AI737">
        <v>1</v>
      </c>
      <c r="AJ737">
        <v>1</v>
      </c>
      <c r="AK737">
        <v>1</v>
      </c>
      <c r="AL737">
        <v>6.11</v>
      </c>
      <c r="AN737">
        <v>0</v>
      </c>
      <c r="AO737">
        <v>1</v>
      </c>
      <c r="AP737">
        <v>1</v>
      </c>
      <c r="AQ737">
        <v>0</v>
      </c>
      <c r="AR737">
        <v>0</v>
      </c>
      <c r="AS737" t="s">
        <v>1069</v>
      </c>
      <c r="AT737">
        <v>32.97</v>
      </c>
      <c r="AU737" t="s">
        <v>1084</v>
      </c>
      <c r="AV737">
        <v>1</v>
      </c>
      <c r="AW737">
        <v>2</v>
      </c>
      <c r="AX737">
        <v>27907977</v>
      </c>
      <c r="AY737">
        <v>1</v>
      </c>
      <c r="AZ737">
        <v>0</v>
      </c>
      <c r="BA737">
        <v>724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 ca="1">Y737*Source!I334</f>
        <v>15.166199999999998</v>
      </c>
      <c r="CY737">
        <f>AD737</f>
        <v>58.78</v>
      </c>
      <c r="CZ737">
        <f>AH737</f>
        <v>9.6199999999999992</v>
      </c>
      <c r="DA737">
        <f>AL737</f>
        <v>6.11</v>
      </c>
      <c r="DB737">
        <f>ROUND((ROUND(AT737*CZ737,2)*1.15),2)</f>
        <v>364.75</v>
      </c>
      <c r="DC737">
        <f>ROUND((ROUND(AT737*AG737,2)*1.15),2)</f>
        <v>0</v>
      </c>
    </row>
    <row r="738" spans="1:107">
      <c r="A738">
        <f ca="1">ROW(Source!A334)</f>
        <v>334</v>
      </c>
      <c r="B738">
        <v>27906248</v>
      </c>
      <c r="C738">
        <v>27907959</v>
      </c>
      <c r="D738">
        <v>25412928</v>
      </c>
      <c r="E738">
        <v>1</v>
      </c>
      <c r="F738">
        <v>1</v>
      </c>
      <c r="G738">
        <v>1</v>
      </c>
      <c r="H738">
        <v>1</v>
      </c>
      <c r="I738" t="s">
        <v>601</v>
      </c>
      <c r="J738" t="s">
        <v>1069</v>
      </c>
      <c r="K738" t="s">
        <v>602</v>
      </c>
      <c r="L738">
        <v>1191</v>
      </c>
      <c r="N738">
        <v>1013</v>
      </c>
      <c r="O738" t="s">
        <v>600</v>
      </c>
      <c r="P738" t="s">
        <v>600</v>
      </c>
      <c r="Q738">
        <v>1</v>
      </c>
      <c r="W738">
        <v>0</v>
      </c>
      <c r="X738">
        <v>-1417349443</v>
      </c>
      <c r="Y738">
        <v>0.5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6.11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1069</v>
      </c>
      <c r="AT738">
        <v>0.5</v>
      </c>
      <c r="AU738" t="s">
        <v>1069</v>
      </c>
      <c r="AV738">
        <v>2</v>
      </c>
      <c r="AW738">
        <v>2</v>
      </c>
      <c r="AX738">
        <v>27907978</v>
      </c>
      <c r="AY738">
        <v>1</v>
      </c>
      <c r="AZ738">
        <v>2048</v>
      </c>
      <c r="BA738">
        <v>725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 ca="1">Y738*Source!I334</f>
        <v>0.2</v>
      </c>
      <c r="CY738">
        <f>AD738</f>
        <v>0</v>
      </c>
      <c r="CZ738">
        <f>AH738</f>
        <v>0</v>
      </c>
      <c r="DA738">
        <f>AL738</f>
        <v>1</v>
      </c>
      <c r="DB738">
        <f>ROUND(ROUND(AT738*CZ738,2),2)</f>
        <v>0</v>
      </c>
      <c r="DC738">
        <f>ROUND(ROUND(AT738*AG738,2),2)</f>
        <v>0</v>
      </c>
    </row>
    <row r="739" spans="1:107">
      <c r="A739">
        <f ca="1">ROW(Source!A334)</f>
        <v>334</v>
      </c>
      <c r="B739">
        <v>27906248</v>
      </c>
      <c r="C739">
        <v>27907959</v>
      </c>
      <c r="D739">
        <v>25230118</v>
      </c>
      <c r="E739">
        <v>1</v>
      </c>
      <c r="F739">
        <v>1</v>
      </c>
      <c r="G739">
        <v>1</v>
      </c>
      <c r="H739">
        <v>2</v>
      </c>
      <c r="I739" t="s">
        <v>1016</v>
      </c>
      <c r="J739" t="s">
        <v>1017</v>
      </c>
      <c r="K739" t="s">
        <v>1018</v>
      </c>
      <c r="L739">
        <v>1368</v>
      </c>
      <c r="N739">
        <v>1011</v>
      </c>
      <c r="O739" t="s">
        <v>606</v>
      </c>
      <c r="P739" t="s">
        <v>606</v>
      </c>
      <c r="Q739">
        <v>1</v>
      </c>
      <c r="W739">
        <v>0</v>
      </c>
      <c r="X739">
        <v>-1460065968</v>
      </c>
      <c r="Y739">
        <v>0.1</v>
      </c>
      <c r="AA739">
        <v>0</v>
      </c>
      <c r="AB739">
        <v>527.9</v>
      </c>
      <c r="AC739">
        <v>13.5</v>
      </c>
      <c r="AD739">
        <v>0</v>
      </c>
      <c r="AE739">
        <v>0</v>
      </c>
      <c r="AF739">
        <v>86.4</v>
      </c>
      <c r="AG739">
        <v>13.5</v>
      </c>
      <c r="AH739">
        <v>0</v>
      </c>
      <c r="AI739">
        <v>1</v>
      </c>
      <c r="AJ739">
        <v>6.11</v>
      </c>
      <c r="AK739">
        <v>1</v>
      </c>
      <c r="AL739">
        <v>1</v>
      </c>
      <c r="AN739">
        <v>0</v>
      </c>
      <c r="AO739">
        <v>1</v>
      </c>
      <c r="AP739">
        <v>1</v>
      </c>
      <c r="AQ739">
        <v>0</v>
      </c>
      <c r="AR739">
        <v>0</v>
      </c>
      <c r="AS739" t="s">
        <v>1069</v>
      </c>
      <c r="AT739">
        <v>0.08</v>
      </c>
      <c r="AU739" t="s">
        <v>1083</v>
      </c>
      <c r="AV739">
        <v>0</v>
      </c>
      <c r="AW739">
        <v>2</v>
      </c>
      <c r="AX739">
        <v>27907979</v>
      </c>
      <c r="AY739">
        <v>1</v>
      </c>
      <c r="AZ739">
        <v>0</v>
      </c>
      <c r="BA739">
        <v>726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 ca="1">Y739*Source!I334</f>
        <v>4.0000000000000008E-2</v>
      </c>
      <c r="CY739">
        <f>AB739</f>
        <v>527.9</v>
      </c>
      <c r="CZ739">
        <f>AF739</f>
        <v>86.4</v>
      </c>
      <c r="DA739">
        <f>AJ739</f>
        <v>6.11</v>
      </c>
      <c r="DB739">
        <f>ROUND((ROUND(AT739*CZ739,2)*1.25),2)</f>
        <v>8.64</v>
      </c>
      <c r="DC739">
        <f>ROUND((ROUND(AT739*AG739,2)*1.25),2)</f>
        <v>1.35</v>
      </c>
    </row>
    <row r="740" spans="1:107">
      <c r="A740">
        <f ca="1">ROW(Source!A334)</f>
        <v>334</v>
      </c>
      <c r="B740">
        <v>27906248</v>
      </c>
      <c r="C740">
        <v>27907959</v>
      </c>
      <c r="D740">
        <v>25230220</v>
      </c>
      <c r="E740">
        <v>1</v>
      </c>
      <c r="F740">
        <v>1</v>
      </c>
      <c r="G740">
        <v>1</v>
      </c>
      <c r="H740">
        <v>2</v>
      </c>
      <c r="I740" t="s">
        <v>612</v>
      </c>
      <c r="J740" t="s">
        <v>613</v>
      </c>
      <c r="K740" t="s">
        <v>614</v>
      </c>
      <c r="L740">
        <v>1368</v>
      </c>
      <c r="N740">
        <v>1011</v>
      </c>
      <c r="O740" t="s">
        <v>606</v>
      </c>
      <c r="P740" t="s">
        <v>606</v>
      </c>
      <c r="Q740">
        <v>1</v>
      </c>
      <c r="W740">
        <v>0</v>
      </c>
      <c r="X740">
        <v>-1718674368</v>
      </c>
      <c r="Y740">
        <v>8.7500000000000008E-2</v>
      </c>
      <c r="AA740">
        <v>0</v>
      </c>
      <c r="AB740">
        <v>684.26</v>
      </c>
      <c r="AC740">
        <v>13.5</v>
      </c>
      <c r="AD740">
        <v>0</v>
      </c>
      <c r="AE740">
        <v>0</v>
      </c>
      <c r="AF740">
        <v>111.99</v>
      </c>
      <c r="AG740">
        <v>13.5</v>
      </c>
      <c r="AH740">
        <v>0</v>
      </c>
      <c r="AI740">
        <v>1</v>
      </c>
      <c r="AJ740">
        <v>6.11</v>
      </c>
      <c r="AK740">
        <v>1</v>
      </c>
      <c r="AL740">
        <v>1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1069</v>
      </c>
      <c r="AT740">
        <v>7.0000000000000007E-2</v>
      </c>
      <c r="AU740" t="s">
        <v>1083</v>
      </c>
      <c r="AV740">
        <v>0</v>
      </c>
      <c r="AW740">
        <v>2</v>
      </c>
      <c r="AX740">
        <v>27907980</v>
      </c>
      <c r="AY740">
        <v>1</v>
      </c>
      <c r="AZ740">
        <v>0</v>
      </c>
      <c r="BA740">
        <v>727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 ca="1">Y740*Source!I334</f>
        <v>3.5000000000000003E-2</v>
      </c>
      <c r="CY740">
        <f>AB740</f>
        <v>684.26</v>
      </c>
      <c r="CZ740">
        <f>AF740</f>
        <v>111.99</v>
      </c>
      <c r="DA740">
        <f>AJ740</f>
        <v>6.11</v>
      </c>
      <c r="DB740">
        <f>ROUND((ROUND(AT740*CZ740,2)*1.25),2)</f>
        <v>9.8000000000000007</v>
      </c>
      <c r="DC740">
        <f>ROUND((ROUND(AT740*AG740,2)*1.25),2)</f>
        <v>1.19</v>
      </c>
    </row>
    <row r="741" spans="1:107">
      <c r="A741">
        <f ca="1">ROW(Source!A334)</f>
        <v>334</v>
      </c>
      <c r="B741">
        <v>27906248</v>
      </c>
      <c r="C741">
        <v>27907959</v>
      </c>
      <c r="D741">
        <v>25231607</v>
      </c>
      <c r="E741">
        <v>1</v>
      </c>
      <c r="F741">
        <v>1</v>
      </c>
      <c r="G741">
        <v>1</v>
      </c>
      <c r="H741">
        <v>2</v>
      </c>
      <c r="I741" t="s">
        <v>603</v>
      </c>
      <c r="J741" t="s">
        <v>604</v>
      </c>
      <c r="K741" t="s">
        <v>605</v>
      </c>
      <c r="L741">
        <v>1368</v>
      </c>
      <c r="N741">
        <v>1011</v>
      </c>
      <c r="O741" t="s">
        <v>606</v>
      </c>
      <c r="P741" t="s">
        <v>606</v>
      </c>
      <c r="Q741">
        <v>1</v>
      </c>
      <c r="W741">
        <v>0</v>
      </c>
      <c r="X741">
        <v>1372534845</v>
      </c>
      <c r="Y741">
        <v>0.4375</v>
      </c>
      <c r="AA741">
        <v>0</v>
      </c>
      <c r="AB741">
        <v>401.49</v>
      </c>
      <c r="AC741">
        <v>11.6</v>
      </c>
      <c r="AD741">
        <v>0</v>
      </c>
      <c r="AE741">
        <v>0</v>
      </c>
      <c r="AF741">
        <v>65.709999999999994</v>
      </c>
      <c r="AG741">
        <v>11.6</v>
      </c>
      <c r="AH741">
        <v>0</v>
      </c>
      <c r="AI741">
        <v>1</v>
      </c>
      <c r="AJ741">
        <v>6.11</v>
      </c>
      <c r="AK741">
        <v>1</v>
      </c>
      <c r="AL741">
        <v>1</v>
      </c>
      <c r="AN741">
        <v>0</v>
      </c>
      <c r="AO741">
        <v>1</v>
      </c>
      <c r="AP741">
        <v>1</v>
      </c>
      <c r="AQ741">
        <v>0</v>
      </c>
      <c r="AR741">
        <v>0</v>
      </c>
      <c r="AS741" t="s">
        <v>1069</v>
      </c>
      <c r="AT741">
        <v>0.35</v>
      </c>
      <c r="AU741" t="s">
        <v>1083</v>
      </c>
      <c r="AV741">
        <v>0</v>
      </c>
      <c r="AW741">
        <v>2</v>
      </c>
      <c r="AX741">
        <v>27907981</v>
      </c>
      <c r="AY741">
        <v>1</v>
      </c>
      <c r="AZ741">
        <v>0</v>
      </c>
      <c r="BA741">
        <v>728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 ca="1">Y741*Source!I334</f>
        <v>0.17500000000000002</v>
      </c>
      <c r="CY741">
        <f>AB741</f>
        <v>401.49</v>
      </c>
      <c r="CZ741">
        <f>AF741</f>
        <v>65.709999999999994</v>
      </c>
      <c r="DA741">
        <f>AJ741</f>
        <v>6.11</v>
      </c>
      <c r="DB741">
        <f>ROUND((ROUND(AT741*CZ741,2)*1.25),2)</f>
        <v>28.75</v>
      </c>
      <c r="DC741">
        <f>ROUND((ROUND(AT741*AG741,2)*1.25),2)</f>
        <v>5.08</v>
      </c>
    </row>
    <row r="742" spans="1:107">
      <c r="A742">
        <f ca="1">ROW(Source!A334)</f>
        <v>334</v>
      </c>
      <c r="B742">
        <v>27906248</v>
      </c>
      <c r="C742">
        <v>27907959</v>
      </c>
      <c r="D742">
        <v>25231842</v>
      </c>
      <c r="E742">
        <v>1</v>
      </c>
      <c r="F742">
        <v>1</v>
      </c>
      <c r="G742">
        <v>1</v>
      </c>
      <c r="H742">
        <v>2</v>
      </c>
      <c r="I742" t="s">
        <v>618</v>
      </c>
      <c r="J742" t="s">
        <v>619</v>
      </c>
      <c r="K742" t="s">
        <v>620</v>
      </c>
      <c r="L742">
        <v>1368</v>
      </c>
      <c r="N742">
        <v>1011</v>
      </c>
      <c r="O742" t="s">
        <v>606</v>
      </c>
      <c r="P742" t="s">
        <v>606</v>
      </c>
      <c r="Q742">
        <v>1</v>
      </c>
      <c r="W742">
        <v>0</v>
      </c>
      <c r="X742">
        <v>792402865</v>
      </c>
      <c r="Y742">
        <v>1.4375</v>
      </c>
      <c r="AA742">
        <v>0</v>
      </c>
      <c r="AB742">
        <v>7.33</v>
      </c>
      <c r="AC742">
        <v>0</v>
      </c>
      <c r="AD742">
        <v>0</v>
      </c>
      <c r="AE742">
        <v>0</v>
      </c>
      <c r="AF742">
        <v>1.2</v>
      </c>
      <c r="AG742">
        <v>0</v>
      </c>
      <c r="AH742">
        <v>0</v>
      </c>
      <c r="AI742">
        <v>1</v>
      </c>
      <c r="AJ742">
        <v>6.11</v>
      </c>
      <c r="AK742">
        <v>1</v>
      </c>
      <c r="AL742">
        <v>1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1069</v>
      </c>
      <c r="AT742">
        <v>1.1499999999999999</v>
      </c>
      <c r="AU742" t="s">
        <v>1083</v>
      </c>
      <c r="AV742">
        <v>0</v>
      </c>
      <c r="AW742">
        <v>2</v>
      </c>
      <c r="AX742">
        <v>27907982</v>
      </c>
      <c r="AY742">
        <v>1</v>
      </c>
      <c r="AZ742">
        <v>0</v>
      </c>
      <c r="BA742">
        <v>729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 ca="1">Y742*Source!I334</f>
        <v>0.57500000000000007</v>
      </c>
      <c r="CY742">
        <f>AB742</f>
        <v>7.33</v>
      </c>
      <c r="CZ742">
        <f>AF742</f>
        <v>1.2</v>
      </c>
      <c r="DA742">
        <f>AJ742</f>
        <v>6.11</v>
      </c>
      <c r="DB742">
        <f>ROUND((ROUND(AT742*CZ742,2)*1.25),2)</f>
        <v>1.73</v>
      </c>
      <c r="DC742">
        <f>ROUND((ROUND(AT742*AG742,2)*1.25),2)</f>
        <v>0</v>
      </c>
    </row>
    <row r="743" spans="1:107">
      <c r="A743">
        <f ca="1">ROW(Source!A334)</f>
        <v>334</v>
      </c>
      <c r="B743">
        <v>27906248</v>
      </c>
      <c r="C743">
        <v>27907959</v>
      </c>
      <c r="D743">
        <v>25148310</v>
      </c>
      <c r="E743">
        <v>1</v>
      </c>
      <c r="F743">
        <v>1</v>
      </c>
      <c r="G743">
        <v>1</v>
      </c>
      <c r="H743">
        <v>3</v>
      </c>
      <c r="I743" t="s">
        <v>1058</v>
      </c>
      <c r="J743" t="s">
        <v>1059</v>
      </c>
      <c r="K743" t="s">
        <v>1060</v>
      </c>
      <c r="L743">
        <v>1348</v>
      </c>
      <c r="N743">
        <v>1009</v>
      </c>
      <c r="O743" t="s">
        <v>1094</v>
      </c>
      <c r="P743" t="s">
        <v>1094</v>
      </c>
      <c r="Q743">
        <v>1000</v>
      </c>
      <c r="W743">
        <v>0</v>
      </c>
      <c r="X743">
        <v>993149205</v>
      </c>
      <c r="Y743">
        <v>1.2999999999999999E-4</v>
      </c>
      <c r="AA743">
        <v>200591.3</v>
      </c>
      <c r="AB743">
        <v>0</v>
      </c>
      <c r="AC743">
        <v>0</v>
      </c>
      <c r="AD743">
        <v>0</v>
      </c>
      <c r="AE743">
        <v>32830</v>
      </c>
      <c r="AF743">
        <v>0</v>
      </c>
      <c r="AG743">
        <v>0</v>
      </c>
      <c r="AH743">
        <v>0</v>
      </c>
      <c r="AI743">
        <v>6.11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1069</v>
      </c>
      <c r="AT743">
        <v>1.2999999999999999E-4</v>
      </c>
      <c r="AU743" t="s">
        <v>1069</v>
      </c>
      <c r="AV743">
        <v>0</v>
      </c>
      <c r="AW743">
        <v>2</v>
      </c>
      <c r="AX743">
        <v>27907983</v>
      </c>
      <c r="AY743">
        <v>1</v>
      </c>
      <c r="AZ743">
        <v>0</v>
      </c>
      <c r="BA743">
        <v>730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 ca="1">Y743*Source!I334</f>
        <v>5.1999999999999997E-5</v>
      </c>
      <c r="CY743">
        <f t="shared" ref="CY743:CY752" si="109">AA743</f>
        <v>200591.3</v>
      </c>
      <c r="CZ743">
        <f t="shared" ref="CZ743:CZ752" si="110">AE743</f>
        <v>32830</v>
      </c>
      <c r="DA743">
        <f t="shared" ref="DA743:DA752" si="111">AI743</f>
        <v>6.11</v>
      </c>
      <c r="DB743">
        <f t="shared" ref="DB743:DB752" si="112">ROUND(ROUND(AT743*CZ743,2),2)</f>
        <v>4.2699999999999996</v>
      </c>
      <c r="DC743">
        <f t="shared" ref="DC743:DC752" si="113">ROUND(ROUND(AT743*AG743,2),2)</f>
        <v>0</v>
      </c>
    </row>
    <row r="744" spans="1:107">
      <c r="A744">
        <f ca="1">ROW(Source!A334)</f>
        <v>334</v>
      </c>
      <c r="B744">
        <v>27906248</v>
      </c>
      <c r="C744">
        <v>27907959</v>
      </c>
      <c r="D744">
        <v>25148328</v>
      </c>
      <c r="E744">
        <v>1</v>
      </c>
      <c r="F744">
        <v>1</v>
      </c>
      <c r="G744">
        <v>1</v>
      </c>
      <c r="H744">
        <v>3</v>
      </c>
      <c r="I744" t="s">
        <v>624</v>
      </c>
      <c r="J744" t="s">
        <v>625</v>
      </c>
      <c r="K744" t="s">
        <v>626</v>
      </c>
      <c r="L744">
        <v>1339</v>
      </c>
      <c r="N744">
        <v>1007</v>
      </c>
      <c r="O744" t="s">
        <v>1325</v>
      </c>
      <c r="P744" t="s">
        <v>1325</v>
      </c>
      <c r="Q744">
        <v>1</v>
      </c>
      <c r="W744">
        <v>0</v>
      </c>
      <c r="X744">
        <v>1262771840</v>
      </c>
      <c r="Y744">
        <v>0.28100000000000003</v>
      </c>
      <c r="AA744">
        <v>38</v>
      </c>
      <c r="AB744">
        <v>0</v>
      </c>
      <c r="AC744">
        <v>0</v>
      </c>
      <c r="AD744">
        <v>0</v>
      </c>
      <c r="AE744">
        <v>6.22</v>
      </c>
      <c r="AF744">
        <v>0</v>
      </c>
      <c r="AG744">
        <v>0</v>
      </c>
      <c r="AH744">
        <v>0</v>
      </c>
      <c r="AI744">
        <v>6.11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1069</v>
      </c>
      <c r="AT744">
        <v>0.28100000000000003</v>
      </c>
      <c r="AU744" t="s">
        <v>1069</v>
      </c>
      <c r="AV744">
        <v>0</v>
      </c>
      <c r="AW744">
        <v>2</v>
      </c>
      <c r="AX744">
        <v>27907984</v>
      </c>
      <c r="AY744">
        <v>1</v>
      </c>
      <c r="AZ744">
        <v>0</v>
      </c>
      <c r="BA744">
        <v>731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 ca="1">Y744*Source!I334</f>
        <v>0.11240000000000001</v>
      </c>
      <c r="CY744">
        <f t="shared" si="109"/>
        <v>38</v>
      </c>
      <c r="CZ744">
        <f t="shared" si="110"/>
        <v>6.22</v>
      </c>
      <c r="DA744">
        <f t="shared" si="111"/>
        <v>6.11</v>
      </c>
      <c r="DB744">
        <f t="shared" si="112"/>
        <v>1.75</v>
      </c>
      <c r="DC744">
        <f t="shared" si="113"/>
        <v>0</v>
      </c>
    </row>
    <row r="745" spans="1:107">
      <c r="A745">
        <f ca="1">ROW(Source!A334)</f>
        <v>334</v>
      </c>
      <c r="B745">
        <v>27906248</v>
      </c>
      <c r="C745">
        <v>27907959</v>
      </c>
      <c r="D745">
        <v>25149961</v>
      </c>
      <c r="E745">
        <v>1</v>
      </c>
      <c r="F745">
        <v>1</v>
      </c>
      <c r="G745">
        <v>1</v>
      </c>
      <c r="H745">
        <v>3</v>
      </c>
      <c r="I745" t="s">
        <v>728</v>
      </c>
      <c r="J745" t="s">
        <v>729</v>
      </c>
      <c r="K745" t="s">
        <v>730</v>
      </c>
      <c r="L745">
        <v>1339</v>
      </c>
      <c r="N745">
        <v>1007</v>
      </c>
      <c r="O745" t="s">
        <v>1325</v>
      </c>
      <c r="P745" t="s">
        <v>1325</v>
      </c>
      <c r="Q745">
        <v>1</v>
      </c>
      <c r="W745">
        <v>0</v>
      </c>
      <c r="X745">
        <v>-1660354250</v>
      </c>
      <c r="Y745">
        <v>1.1299999999999999</v>
      </c>
      <c r="AA745">
        <v>14.91</v>
      </c>
      <c r="AB745">
        <v>0</v>
      </c>
      <c r="AC745">
        <v>0</v>
      </c>
      <c r="AD745">
        <v>0</v>
      </c>
      <c r="AE745">
        <v>2.44</v>
      </c>
      <c r="AF745">
        <v>0</v>
      </c>
      <c r="AG745">
        <v>0</v>
      </c>
      <c r="AH745">
        <v>0</v>
      </c>
      <c r="AI745">
        <v>6.11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1069</v>
      </c>
      <c r="AT745">
        <v>1.1299999999999999</v>
      </c>
      <c r="AU745" t="s">
        <v>1069</v>
      </c>
      <c r="AV745">
        <v>0</v>
      </c>
      <c r="AW745">
        <v>2</v>
      </c>
      <c r="AX745">
        <v>27907985</v>
      </c>
      <c r="AY745">
        <v>1</v>
      </c>
      <c r="AZ745">
        <v>0</v>
      </c>
      <c r="BA745">
        <v>732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 ca="1">Y745*Source!I334</f>
        <v>0.45199999999999996</v>
      </c>
      <c r="CY745">
        <f t="shared" si="109"/>
        <v>14.91</v>
      </c>
      <c r="CZ745">
        <f t="shared" si="110"/>
        <v>2.44</v>
      </c>
      <c r="DA745">
        <f t="shared" si="111"/>
        <v>6.11</v>
      </c>
      <c r="DB745">
        <f t="shared" si="112"/>
        <v>2.76</v>
      </c>
      <c r="DC745">
        <f t="shared" si="113"/>
        <v>0</v>
      </c>
    </row>
    <row r="746" spans="1:107">
      <c r="A746">
        <f ca="1">ROW(Source!A334)</f>
        <v>334</v>
      </c>
      <c r="B746">
        <v>27906248</v>
      </c>
      <c r="C746">
        <v>27907959</v>
      </c>
      <c r="D746">
        <v>25150638</v>
      </c>
      <c r="E746">
        <v>1</v>
      </c>
      <c r="F746">
        <v>1</v>
      </c>
      <c r="G746">
        <v>1</v>
      </c>
      <c r="H746">
        <v>3</v>
      </c>
      <c r="I746" t="s">
        <v>1019</v>
      </c>
      <c r="J746" t="s">
        <v>1020</v>
      </c>
      <c r="K746" t="s">
        <v>1021</v>
      </c>
      <c r="L746">
        <v>1346</v>
      </c>
      <c r="N746">
        <v>1009</v>
      </c>
      <c r="O746" t="s">
        <v>1216</v>
      </c>
      <c r="P746" t="s">
        <v>1216</v>
      </c>
      <c r="Q746">
        <v>1</v>
      </c>
      <c r="W746">
        <v>0</v>
      </c>
      <c r="X746">
        <v>-490687590</v>
      </c>
      <c r="Y746">
        <v>0.06</v>
      </c>
      <c r="AA746">
        <v>227.84</v>
      </c>
      <c r="AB746">
        <v>0</v>
      </c>
      <c r="AC746">
        <v>0</v>
      </c>
      <c r="AD746">
        <v>0</v>
      </c>
      <c r="AE746">
        <v>37.29</v>
      </c>
      <c r="AF746">
        <v>0</v>
      </c>
      <c r="AG746">
        <v>0</v>
      </c>
      <c r="AH746">
        <v>0</v>
      </c>
      <c r="AI746">
        <v>6.11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1069</v>
      </c>
      <c r="AT746">
        <v>0.06</v>
      </c>
      <c r="AU746" t="s">
        <v>1069</v>
      </c>
      <c r="AV746">
        <v>0</v>
      </c>
      <c r="AW746">
        <v>2</v>
      </c>
      <c r="AX746">
        <v>27907986</v>
      </c>
      <c r="AY746">
        <v>1</v>
      </c>
      <c r="AZ746">
        <v>0</v>
      </c>
      <c r="BA746">
        <v>733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 ca="1">Y746*Source!I334</f>
        <v>2.4E-2</v>
      </c>
      <c r="CY746">
        <f t="shared" si="109"/>
        <v>227.84</v>
      </c>
      <c r="CZ746">
        <f t="shared" si="110"/>
        <v>37.29</v>
      </c>
      <c r="DA746">
        <f t="shared" si="111"/>
        <v>6.11</v>
      </c>
      <c r="DB746">
        <f t="shared" si="112"/>
        <v>2.2400000000000002</v>
      </c>
      <c r="DC746">
        <f t="shared" si="113"/>
        <v>0</v>
      </c>
    </row>
    <row r="747" spans="1:107">
      <c r="A747">
        <f ca="1">ROW(Source!A334)</f>
        <v>334</v>
      </c>
      <c r="B747">
        <v>27906248</v>
      </c>
      <c r="C747">
        <v>27907959</v>
      </c>
      <c r="D747">
        <v>25151370</v>
      </c>
      <c r="E747">
        <v>1</v>
      </c>
      <c r="F747">
        <v>1</v>
      </c>
      <c r="G747">
        <v>1</v>
      </c>
      <c r="H747">
        <v>3</v>
      </c>
      <c r="I747" t="s">
        <v>1061</v>
      </c>
      <c r="J747" t="s">
        <v>1062</v>
      </c>
      <c r="K747" t="s">
        <v>1063</v>
      </c>
      <c r="L747">
        <v>1348</v>
      </c>
      <c r="N747">
        <v>1009</v>
      </c>
      <c r="O747" t="s">
        <v>1094</v>
      </c>
      <c r="P747" t="s">
        <v>1094</v>
      </c>
      <c r="Q747">
        <v>1000</v>
      </c>
      <c r="W747">
        <v>0</v>
      </c>
      <c r="X747">
        <v>-531507062</v>
      </c>
      <c r="Y747">
        <v>1.7000000000000001E-4</v>
      </c>
      <c r="AA747">
        <v>82851.600000000006</v>
      </c>
      <c r="AB747">
        <v>0</v>
      </c>
      <c r="AC747">
        <v>0</v>
      </c>
      <c r="AD747">
        <v>0</v>
      </c>
      <c r="AE747">
        <v>13560</v>
      </c>
      <c r="AF747">
        <v>0</v>
      </c>
      <c r="AG747">
        <v>0</v>
      </c>
      <c r="AH747">
        <v>0</v>
      </c>
      <c r="AI747">
        <v>6.11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1069</v>
      </c>
      <c r="AT747">
        <v>1.7000000000000001E-4</v>
      </c>
      <c r="AU747" t="s">
        <v>1069</v>
      </c>
      <c r="AV747">
        <v>0</v>
      </c>
      <c r="AW747">
        <v>2</v>
      </c>
      <c r="AX747">
        <v>27907987</v>
      </c>
      <c r="AY747">
        <v>1</v>
      </c>
      <c r="AZ747">
        <v>0</v>
      </c>
      <c r="BA747">
        <v>734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 ca="1">Y747*Source!I334</f>
        <v>6.8000000000000013E-5</v>
      </c>
      <c r="CY747">
        <f t="shared" si="109"/>
        <v>82851.600000000006</v>
      </c>
      <c r="CZ747">
        <f t="shared" si="110"/>
        <v>13560</v>
      </c>
      <c r="DA747">
        <f t="shared" si="111"/>
        <v>6.11</v>
      </c>
      <c r="DB747">
        <f t="shared" si="112"/>
        <v>2.31</v>
      </c>
      <c r="DC747">
        <f t="shared" si="113"/>
        <v>0</v>
      </c>
    </row>
    <row r="748" spans="1:107">
      <c r="A748">
        <f ca="1">ROW(Source!A334)</f>
        <v>334</v>
      </c>
      <c r="B748">
        <v>27906248</v>
      </c>
      <c r="C748">
        <v>27907959</v>
      </c>
      <c r="D748">
        <v>25154689</v>
      </c>
      <c r="E748">
        <v>1</v>
      </c>
      <c r="F748">
        <v>1</v>
      </c>
      <c r="G748">
        <v>1</v>
      </c>
      <c r="H748">
        <v>3</v>
      </c>
      <c r="I748" t="s">
        <v>280</v>
      </c>
      <c r="J748" t="s">
        <v>281</v>
      </c>
      <c r="K748" t="s">
        <v>282</v>
      </c>
      <c r="L748">
        <v>1346</v>
      </c>
      <c r="N748">
        <v>1009</v>
      </c>
      <c r="O748" t="s">
        <v>1216</v>
      </c>
      <c r="P748" t="s">
        <v>1216</v>
      </c>
      <c r="Q748">
        <v>1</v>
      </c>
      <c r="W748">
        <v>0</v>
      </c>
      <c r="X748">
        <v>450790165</v>
      </c>
      <c r="Y748">
        <v>4.0000000000000001E-3</v>
      </c>
      <c r="AA748">
        <v>13.14</v>
      </c>
      <c r="AB748">
        <v>0</v>
      </c>
      <c r="AC748">
        <v>0</v>
      </c>
      <c r="AD748">
        <v>0</v>
      </c>
      <c r="AE748">
        <v>2.15</v>
      </c>
      <c r="AF748">
        <v>0</v>
      </c>
      <c r="AG748">
        <v>0</v>
      </c>
      <c r="AH748">
        <v>0</v>
      </c>
      <c r="AI748">
        <v>6.11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1069</v>
      </c>
      <c r="AT748">
        <v>4.0000000000000001E-3</v>
      </c>
      <c r="AU748" t="s">
        <v>1069</v>
      </c>
      <c r="AV748">
        <v>0</v>
      </c>
      <c r="AW748">
        <v>2</v>
      </c>
      <c r="AX748">
        <v>27907988</v>
      </c>
      <c r="AY748">
        <v>1</v>
      </c>
      <c r="AZ748">
        <v>0</v>
      </c>
      <c r="BA748">
        <v>735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 ca="1">Y748*Source!I334</f>
        <v>1.6000000000000001E-3</v>
      </c>
      <c r="CY748">
        <f t="shared" si="109"/>
        <v>13.14</v>
      </c>
      <c r="CZ748">
        <f t="shared" si="110"/>
        <v>2.15</v>
      </c>
      <c r="DA748">
        <f t="shared" si="111"/>
        <v>6.11</v>
      </c>
      <c r="DB748">
        <f t="shared" si="112"/>
        <v>0.01</v>
      </c>
      <c r="DC748">
        <f t="shared" si="113"/>
        <v>0</v>
      </c>
    </row>
    <row r="749" spans="1:107">
      <c r="A749">
        <f ca="1">ROW(Source!A334)</f>
        <v>334</v>
      </c>
      <c r="B749">
        <v>27906248</v>
      </c>
      <c r="C749">
        <v>27907959</v>
      </c>
      <c r="D749">
        <v>25186365</v>
      </c>
      <c r="E749">
        <v>1</v>
      </c>
      <c r="F749">
        <v>1</v>
      </c>
      <c r="G749">
        <v>1</v>
      </c>
      <c r="H749">
        <v>3</v>
      </c>
      <c r="I749" t="s">
        <v>1028</v>
      </c>
      <c r="J749" t="s">
        <v>1029</v>
      </c>
      <c r="K749" t="s">
        <v>1030</v>
      </c>
      <c r="L749">
        <v>1348</v>
      </c>
      <c r="N749">
        <v>1009</v>
      </c>
      <c r="O749" t="s">
        <v>1094</v>
      </c>
      <c r="P749" t="s">
        <v>1094</v>
      </c>
      <c r="Q749">
        <v>1000</v>
      </c>
      <c r="W749">
        <v>0</v>
      </c>
      <c r="X749">
        <v>570223526</v>
      </c>
      <c r="Y749">
        <v>4.4000000000000002E-4</v>
      </c>
      <c r="AA749">
        <v>92377.09</v>
      </c>
      <c r="AB749">
        <v>0</v>
      </c>
      <c r="AC749">
        <v>0</v>
      </c>
      <c r="AD749">
        <v>0</v>
      </c>
      <c r="AE749">
        <v>15119</v>
      </c>
      <c r="AF749">
        <v>0</v>
      </c>
      <c r="AG749">
        <v>0</v>
      </c>
      <c r="AH749">
        <v>0</v>
      </c>
      <c r="AI749">
        <v>6.11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1069</v>
      </c>
      <c r="AT749">
        <v>4.4000000000000002E-4</v>
      </c>
      <c r="AU749" t="s">
        <v>1069</v>
      </c>
      <c r="AV749">
        <v>0</v>
      </c>
      <c r="AW749">
        <v>2</v>
      </c>
      <c r="AX749">
        <v>27907989</v>
      </c>
      <c r="AY749">
        <v>1</v>
      </c>
      <c r="AZ749">
        <v>0</v>
      </c>
      <c r="BA749">
        <v>736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 ca="1">Y749*Source!I334</f>
        <v>1.7600000000000002E-4</v>
      </c>
      <c r="CY749">
        <f t="shared" si="109"/>
        <v>92377.09</v>
      </c>
      <c r="CZ749">
        <f t="shared" si="110"/>
        <v>15119</v>
      </c>
      <c r="DA749">
        <f t="shared" si="111"/>
        <v>6.11</v>
      </c>
      <c r="DB749">
        <f t="shared" si="112"/>
        <v>6.65</v>
      </c>
      <c r="DC749">
        <f t="shared" si="113"/>
        <v>0</v>
      </c>
    </row>
    <row r="750" spans="1:107">
      <c r="A750">
        <f ca="1">ROW(Source!A334)</f>
        <v>334</v>
      </c>
      <c r="B750">
        <v>27906248</v>
      </c>
      <c r="C750">
        <v>27907959</v>
      </c>
      <c r="D750">
        <v>25187091</v>
      </c>
      <c r="E750">
        <v>1</v>
      </c>
      <c r="F750">
        <v>1</v>
      </c>
      <c r="G750">
        <v>1</v>
      </c>
      <c r="H750">
        <v>3</v>
      </c>
      <c r="I750" t="s">
        <v>765</v>
      </c>
      <c r="J750" t="s">
        <v>766</v>
      </c>
      <c r="K750" t="s">
        <v>767</v>
      </c>
      <c r="L750">
        <v>1348</v>
      </c>
      <c r="N750">
        <v>1009</v>
      </c>
      <c r="O750" t="s">
        <v>1094</v>
      </c>
      <c r="P750" t="s">
        <v>1094</v>
      </c>
      <c r="Q750">
        <v>1000</v>
      </c>
      <c r="W750">
        <v>0</v>
      </c>
      <c r="X750">
        <v>-909021926</v>
      </c>
      <c r="Y750">
        <v>5.2999999999999998E-4</v>
      </c>
      <c r="AA750">
        <v>103564.5</v>
      </c>
      <c r="AB750">
        <v>0</v>
      </c>
      <c r="AC750">
        <v>0</v>
      </c>
      <c r="AD750">
        <v>0</v>
      </c>
      <c r="AE750">
        <v>16950</v>
      </c>
      <c r="AF750">
        <v>0</v>
      </c>
      <c r="AG750">
        <v>0</v>
      </c>
      <c r="AH750">
        <v>0</v>
      </c>
      <c r="AI750">
        <v>6.11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1069</v>
      </c>
      <c r="AT750">
        <v>5.2999999999999998E-4</v>
      </c>
      <c r="AU750" t="s">
        <v>1069</v>
      </c>
      <c r="AV750">
        <v>0</v>
      </c>
      <c r="AW750">
        <v>2</v>
      </c>
      <c r="AX750">
        <v>27907990</v>
      </c>
      <c r="AY750">
        <v>1</v>
      </c>
      <c r="AZ750">
        <v>0</v>
      </c>
      <c r="BA750">
        <v>737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 ca="1">Y750*Source!I334</f>
        <v>2.12E-4</v>
      </c>
      <c r="CY750">
        <f t="shared" si="109"/>
        <v>103564.5</v>
      </c>
      <c r="CZ750">
        <f t="shared" si="110"/>
        <v>16950</v>
      </c>
      <c r="DA750">
        <f t="shared" si="111"/>
        <v>6.11</v>
      </c>
      <c r="DB750">
        <f t="shared" si="112"/>
        <v>8.98</v>
      </c>
      <c r="DC750">
        <f t="shared" si="113"/>
        <v>0</v>
      </c>
    </row>
    <row r="751" spans="1:107">
      <c r="A751">
        <f ca="1">ROW(Source!A334)</f>
        <v>334</v>
      </c>
      <c r="B751">
        <v>27906248</v>
      </c>
      <c r="C751">
        <v>27907959</v>
      </c>
      <c r="D751">
        <v>25209316</v>
      </c>
      <c r="E751">
        <v>1</v>
      </c>
      <c r="F751">
        <v>1</v>
      </c>
      <c r="G751">
        <v>1</v>
      </c>
      <c r="H751">
        <v>3</v>
      </c>
      <c r="I751" t="s">
        <v>491</v>
      </c>
      <c r="J751" t="s">
        <v>493</v>
      </c>
      <c r="K751" t="s">
        <v>492</v>
      </c>
      <c r="L751">
        <v>1358</v>
      </c>
      <c r="N751">
        <v>1010</v>
      </c>
      <c r="O751" t="s">
        <v>827</v>
      </c>
      <c r="P751" t="s">
        <v>827</v>
      </c>
      <c r="Q751">
        <v>10</v>
      </c>
      <c r="W751">
        <v>0</v>
      </c>
      <c r="X751">
        <v>-1776302882</v>
      </c>
      <c r="Y751">
        <v>5</v>
      </c>
      <c r="AA751">
        <v>215.68</v>
      </c>
      <c r="AB751">
        <v>0</v>
      </c>
      <c r="AC751">
        <v>0</v>
      </c>
      <c r="AD751">
        <v>0</v>
      </c>
      <c r="AE751">
        <v>35.299999999999997</v>
      </c>
      <c r="AF751">
        <v>0</v>
      </c>
      <c r="AG751">
        <v>0</v>
      </c>
      <c r="AH751">
        <v>0</v>
      </c>
      <c r="AI751">
        <v>6.11</v>
      </c>
      <c r="AJ751">
        <v>1</v>
      </c>
      <c r="AK751">
        <v>1</v>
      </c>
      <c r="AL751">
        <v>1</v>
      </c>
      <c r="AN751">
        <v>0</v>
      </c>
      <c r="AO751">
        <v>0</v>
      </c>
      <c r="AP751">
        <v>0</v>
      </c>
      <c r="AQ751">
        <v>0</v>
      </c>
      <c r="AR751">
        <v>0</v>
      </c>
      <c r="AS751" t="s">
        <v>1069</v>
      </c>
      <c r="AT751">
        <v>5</v>
      </c>
      <c r="AU751" t="s">
        <v>1069</v>
      </c>
      <c r="AV751">
        <v>0</v>
      </c>
      <c r="AW751">
        <v>1</v>
      </c>
      <c r="AX751">
        <v>-1</v>
      </c>
      <c r="AY751">
        <v>0</v>
      </c>
      <c r="AZ751">
        <v>0</v>
      </c>
      <c r="BA751" t="s">
        <v>1069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 ca="1">Y751*Source!I334</f>
        <v>2</v>
      </c>
      <c r="CY751">
        <f t="shared" si="109"/>
        <v>215.68</v>
      </c>
      <c r="CZ751">
        <f t="shared" si="110"/>
        <v>35.299999999999997</v>
      </c>
      <c r="DA751">
        <f t="shared" si="111"/>
        <v>6.11</v>
      </c>
      <c r="DB751">
        <f t="shared" si="112"/>
        <v>176.5</v>
      </c>
      <c r="DC751">
        <f t="shared" si="113"/>
        <v>0</v>
      </c>
    </row>
    <row r="752" spans="1:107">
      <c r="A752">
        <f ca="1">ROW(Source!A334)</f>
        <v>334</v>
      </c>
      <c r="B752">
        <v>27906248</v>
      </c>
      <c r="C752">
        <v>27907959</v>
      </c>
      <c r="D752">
        <v>25210262</v>
      </c>
      <c r="E752">
        <v>1</v>
      </c>
      <c r="F752">
        <v>1</v>
      </c>
      <c r="G752">
        <v>1</v>
      </c>
      <c r="H752">
        <v>3</v>
      </c>
      <c r="I752" t="s">
        <v>487</v>
      </c>
      <c r="J752" t="s">
        <v>489</v>
      </c>
      <c r="K752" t="s">
        <v>488</v>
      </c>
      <c r="L752">
        <v>1301</v>
      </c>
      <c r="N752">
        <v>1003</v>
      </c>
      <c r="O752" t="s">
        <v>222</v>
      </c>
      <c r="P752" t="s">
        <v>222</v>
      </c>
      <c r="Q752">
        <v>1</v>
      </c>
      <c r="W752">
        <v>0</v>
      </c>
      <c r="X752">
        <v>-219683343</v>
      </c>
      <c r="Y752">
        <v>100</v>
      </c>
      <c r="AA752">
        <v>154.4</v>
      </c>
      <c r="AB752">
        <v>0</v>
      </c>
      <c r="AC752">
        <v>0</v>
      </c>
      <c r="AD752">
        <v>0</v>
      </c>
      <c r="AE752">
        <v>25.27</v>
      </c>
      <c r="AF752">
        <v>0</v>
      </c>
      <c r="AG752">
        <v>0</v>
      </c>
      <c r="AH752">
        <v>0</v>
      </c>
      <c r="AI752">
        <v>6.11</v>
      </c>
      <c r="AJ752">
        <v>1</v>
      </c>
      <c r="AK752">
        <v>1</v>
      </c>
      <c r="AL752">
        <v>1</v>
      </c>
      <c r="AN752">
        <v>0</v>
      </c>
      <c r="AO752">
        <v>0</v>
      </c>
      <c r="AP752">
        <v>0</v>
      </c>
      <c r="AQ752">
        <v>0</v>
      </c>
      <c r="AR752">
        <v>0</v>
      </c>
      <c r="AS752" t="s">
        <v>1069</v>
      </c>
      <c r="AT752">
        <v>100</v>
      </c>
      <c r="AU752" t="s">
        <v>1069</v>
      </c>
      <c r="AV752">
        <v>0</v>
      </c>
      <c r="AW752">
        <v>1</v>
      </c>
      <c r="AX752">
        <v>-1</v>
      </c>
      <c r="AY752">
        <v>0</v>
      </c>
      <c r="AZ752">
        <v>0</v>
      </c>
      <c r="BA752" t="s">
        <v>1069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 ca="1">Y752*Source!I334</f>
        <v>40</v>
      </c>
      <c r="CY752">
        <f t="shared" si="109"/>
        <v>154.4</v>
      </c>
      <c r="CZ752">
        <f t="shared" si="110"/>
        <v>25.27</v>
      </c>
      <c r="DA752">
        <f t="shared" si="111"/>
        <v>6.11</v>
      </c>
      <c r="DB752">
        <f t="shared" si="112"/>
        <v>2527</v>
      </c>
      <c r="DC752">
        <f t="shared" si="113"/>
        <v>0</v>
      </c>
    </row>
    <row r="753" spans="1:107">
      <c r="A753">
        <f ca="1">ROW(Source!A337)</f>
        <v>337</v>
      </c>
      <c r="B753">
        <v>27906248</v>
      </c>
      <c r="C753">
        <v>27907997</v>
      </c>
      <c r="D753">
        <v>25419089</v>
      </c>
      <c r="E753">
        <v>1</v>
      </c>
      <c r="F753">
        <v>1</v>
      </c>
      <c r="G753">
        <v>1</v>
      </c>
      <c r="H753">
        <v>1</v>
      </c>
      <c r="I753" t="s">
        <v>689</v>
      </c>
      <c r="J753" t="s">
        <v>1069</v>
      </c>
      <c r="K753" t="s">
        <v>690</v>
      </c>
      <c r="L753">
        <v>1191</v>
      </c>
      <c r="N753">
        <v>1013</v>
      </c>
      <c r="O753" t="s">
        <v>600</v>
      </c>
      <c r="P753" t="s">
        <v>600</v>
      </c>
      <c r="Q753">
        <v>1</v>
      </c>
      <c r="W753">
        <v>0</v>
      </c>
      <c r="X753">
        <v>1069510174</v>
      </c>
      <c r="Y753">
        <v>47.058</v>
      </c>
      <c r="AA753">
        <v>0</v>
      </c>
      <c r="AB753">
        <v>0</v>
      </c>
      <c r="AC753">
        <v>0</v>
      </c>
      <c r="AD753">
        <v>58.78</v>
      </c>
      <c r="AE753">
        <v>0</v>
      </c>
      <c r="AF753">
        <v>0</v>
      </c>
      <c r="AG753">
        <v>0</v>
      </c>
      <c r="AH753">
        <v>9.6199999999999992</v>
      </c>
      <c r="AI753">
        <v>1</v>
      </c>
      <c r="AJ753">
        <v>1</v>
      </c>
      <c r="AK753">
        <v>1</v>
      </c>
      <c r="AL753">
        <v>6.11</v>
      </c>
      <c r="AN753">
        <v>0</v>
      </c>
      <c r="AO753">
        <v>1</v>
      </c>
      <c r="AP753">
        <v>1</v>
      </c>
      <c r="AQ753">
        <v>0</v>
      </c>
      <c r="AR753">
        <v>0</v>
      </c>
      <c r="AS753" t="s">
        <v>1069</v>
      </c>
      <c r="AT753">
        <v>40.92</v>
      </c>
      <c r="AU753" t="s">
        <v>1084</v>
      </c>
      <c r="AV753">
        <v>1</v>
      </c>
      <c r="AW753">
        <v>2</v>
      </c>
      <c r="AX753">
        <v>27908015</v>
      </c>
      <c r="AY753">
        <v>1</v>
      </c>
      <c r="AZ753">
        <v>0</v>
      </c>
      <c r="BA753">
        <v>741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 ca="1">Y753*Source!I337</f>
        <v>33.88176</v>
      </c>
      <c r="CY753">
        <f>AD753</f>
        <v>58.78</v>
      </c>
      <c r="CZ753">
        <f>AH753</f>
        <v>9.6199999999999992</v>
      </c>
      <c r="DA753">
        <f>AL753</f>
        <v>6.11</v>
      </c>
      <c r="DB753">
        <f>ROUND((ROUND(AT753*CZ753,2)*1.15),2)</f>
        <v>452.7</v>
      </c>
      <c r="DC753">
        <f>ROUND((ROUND(AT753*AG753,2)*1.15),2)</f>
        <v>0</v>
      </c>
    </row>
    <row r="754" spans="1:107">
      <c r="A754">
        <f ca="1">ROW(Source!A337)</f>
        <v>337</v>
      </c>
      <c r="B754">
        <v>27906248</v>
      </c>
      <c r="C754">
        <v>27907997</v>
      </c>
      <c r="D754">
        <v>25412928</v>
      </c>
      <c r="E754">
        <v>1</v>
      </c>
      <c r="F754">
        <v>1</v>
      </c>
      <c r="G754">
        <v>1</v>
      </c>
      <c r="H754">
        <v>1</v>
      </c>
      <c r="I754" t="s">
        <v>601</v>
      </c>
      <c r="J754" t="s">
        <v>1069</v>
      </c>
      <c r="K754" t="s">
        <v>602</v>
      </c>
      <c r="L754">
        <v>1191</v>
      </c>
      <c r="N754">
        <v>1013</v>
      </c>
      <c r="O754" t="s">
        <v>600</v>
      </c>
      <c r="P754" t="s">
        <v>600</v>
      </c>
      <c r="Q754">
        <v>1</v>
      </c>
      <c r="W754">
        <v>0</v>
      </c>
      <c r="X754">
        <v>-1417349443</v>
      </c>
      <c r="Y754">
        <v>1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6.11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1069</v>
      </c>
      <c r="AT754">
        <v>1</v>
      </c>
      <c r="AU754" t="s">
        <v>1069</v>
      </c>
      <c r="AV754">
        <v>2</v>
      </c>
      <c r="AW754">
        <v>2</v>
      </c>
      <c r="AX754">
        <v>27908016</v>
      </c>
      <c r="AY754">
        <v>1</v>
      </c>
      <c r="AZ754">
        <v>2048</v>
      </c>
      <c r="BA754">
        <v>742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 ca="1">Y754*Source!I337</f>
        <v>0.72</v>
      </c>
      <c r="CY754">
        <f>AD754</f>
        <v>0</v>
      </c>
      <c r="CZ754">
        <f>AH754</f>
        <v>0</v>
      </c>
      <c r="DA754">
        <f>AL754</f>
        <v>1</v>
      </c>
      <c r="DB754">
        <f>ROUND(ROUND(AT754*CZ754,2),2)</f>
        <v>0</v>
      </c>
      <c r="DC754">
        <f>ROUND(ROUND(AT754*AG754,2),2)</f>
        <v>0</v>
      </c>
    </row>
    <row r="755" spans="1:107">
      <c r="A755">
        <f ca="1">ROW(Source!A337)</f>
        <v>337</v>
      </c>
      <c r="B755">
        <v>27906248</v>
      </c>
      <c r="C755">
        <v>27907997</v>
      </c>
      <c r="D755">
        <v>25230118</v>
      </c>
      <c r="E755">
        <v>1</v>
      </c>
      <c r="F755">
        <v>1</v>
      </c>
      <c r="G755">
        <v>1</v>
      </c>
      <c r="H755">
        <v>2</v>
      </c>
      <c r="I755" t="s">
        <v>1016</v>
      </c>
      <c r="J755" t="s">
        <v>1017</v>
      </c>
      <c r="K755" t="s">
        <v>1018</v>
      </c>
      <c r="L755">
        <v>1368</v>
      </c>
      <c r="N755">
        <v>1011</v>
      </c>
      <c r="O755" t="s">
        <v>606</v>
      </c>
      <c r="P755" t="s">
        <v>606</v>
      </c>
      <c r="Q755">
        <v>1</v>
      </c>
      <c r="W755">
        <v>0</v>
      </c>
      <c r="X755">
        <v>-1460065968</v>
      </c>
      <c r="Y755">
        <v>0.15</v>
      </c>
      <c r="AA755">
        <v>0</v>
      </c>
      <c r="AB755">
        <v>527.9</v>
      </c>
      <c r="AC755">
        <v>13.5</v>
      </c>
      <c r="AD755">
        <v>0</v>
      </c>
      <c r="AE755">
        <v>0</v>
      </c>
      <c r="AF755">
        <v>86.4</v>
      </c>
      <c r="AG755">
        <v>13.5</v>
      </c>
      <c r="AH755">
        <v>0</v>
      </c>
      <c r="AI755">
        <v>1</v>
      </c>
      <c r="AJ755">
        <v>6.11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1069</v>
      </c>
      <c r="AT755">
        <v>0.12</v>
      </c>
      <c r="AU755" t="s">
        <v>1083</v>
      </c>
      <c r="AV755">
        <v>0</v>
      </c>
      <c r="AW755">
        <v>2</v>
      </c>
      <c r="AX755">
        <v>27908017</v>
      </c>
      <c r="AY755">
        <v>1</v>
      </c>
      <c r="AZ755">
        <v>0</v>
      </c>
      <c r="BA755">
        <v>743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 ca="1">Y755*Source!I337</f>
        <v>0.108</v>
      </c>
      <c r="CY755">
        <f>AB755</f>
        <v>527.9</v>
      </c>
      <c r="CZ755">
        <f>AF755</f>
        <v>86.4</v>
      </c>
      <c r="DA755">
        <f>AJ755</f>
        <v>6.11</v>
      </c>
      <c r="DB755">
        <f>ROUND((ROUND(AT755*CZ755,2)*1.25),2)</f>
        <v>12.96</v>
      </c>
      <c r="DC755">
        <f>ROUND((ROUND(AT755*AG755,2)*1.25),2)</f>
        <v>2.0299999999999998</v>
      </c>
    </row>
    <row r="756" spans="1:107">
      <c r="A756">
        <f ca="1">ROW(Source!A337)</f>
        <v>337</v>
      </c>
      <c r="B756">
        <v>27906248</v>
      </c>
      <c r="C756">
        <v>27907997</v>
      </c>
      <c r="D756">
        <v>25230220</v>
      </c>
      <c r="E756">
        <v>1</v>
      </c>
      <c r="F756">
        <v>1</v>
      </c>
      <c r="G756">
        <v>1</v>
      </c>
      <c r="H756">
        <v>2</v>
      </c>
      <c r="I756" t="s">
        <v>612</v>
      </c>
      <c r="J756" t="s">
        <v>613</v>
      </c>
      <c r="K756" t="s">
        <v>614</v>
      </c>
      <c r="L756">
        <v>1368</v>
      </c>
      <c r="N756">
        <v>1011</v>
      </c>
      <c r="O756" t="s">
        <v>606</v>
      </c>
      <c r="P756" t="s">
        <v>606</v>
      </c>
      <c r="Q756">
        <v>1</v>
      </c>
      <c r="W756">
        <v>0</v>
      </c>
      <c r="X756">
        <v>-1718674368</v>
      </c>
      <c r="Y756">
        <v>8.7500000000000008E-2</v>
      </c>
      <c r="AA756">
        <v>0</v>
      </c>
      <c r="AB756">
        <v>684.26</v>
      </c>
      <c r="AC756">
        <v>13.5</v>
      </c>
      <c r="AD756">
        <v>0</v>
      </c>
      <c r="AE756">
        <v>0</v>
      </c>
      <c r="AF756">
        <v>111.99</v>
      </c>
      <c r="AG756">
        <v>13.5</v>
      </c>
      <c r="AH756">
        <v>0</v>
      </c>
      <c r="AI756">
        <v>1</v>
      </c>
      <c r="AJ756">
        <v>6.11</v>
      </c>
      <c r="AK756">
        <v>1</v>
      </c>
      <c r="AL756">
        <v>1</v>
      </c>
      <c r="AN756">
        <v>0</v>
      </c>
      <c r="AO756">
        <v>1</v>
      </c>
      <c r="AP756">
        <v>1</v>
      </c>
      <c r="AQ756">
        <v>0</v>
      </c>
      <c r="AR756">
        <v>0</v>
      </c>
      <c r="AS756" t="s">
        <v>1069</v>
      </c>
      <c r="AT756">
        <v>7.0000000000000007E-2</v>
      </c>
      <c r="AU756" t="s">
        <v>1083</v>
      </c>
      <c r="AV756">
        <v>0</v>
      </c>
      <c r="AW756">
        <v>2</v>
      </c>
      <c r="AX756">
        <v>27908018</v>
      </c>
      <c r="AY756">
        <v>1</v>
      </c>
      <c r="AZ756">
        <v>0</v>
      </c>
      <c r="BA756">
        <v>744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 ca="1">Y756*Source!I337</f>
        <v>6.3E-2</v>
      </c>
      <c r="CY756">
        <f>AB756</f>
        <v>684.26</v>
      </c>
      <c r="CZ756">
        <f>AF756</f>
        <v>111.99</v>
      </c>
      <c r="DA756">
        <f>AJ756</f>
        <v>6.11</v>
      </c>
      <c r="DB756">
        <f>ROUND((ROUND(AT756*CZ756,2)*1.25),2)</f>
        <v>9.8000000000000007</v>
      </c>
      <c r="DC756">
        <f>ROUND((ROUND(AT756*AG756,2)*1.25),2)</f>
        <v>1.19</v>
      </c>
    </row>
    <row r="757" spans="1:107">
      <c r="A757">
        <f ca="1">ROW(Source!A337)</f>
        <v>337</v>
      </c>
      <c r="B757">
        <v>27906248</v>
      </c>
      <c r="C757">
        <v>27907997</v>
      </c>
      <c r="D757">
        <v>25231607</v>
      </c>
      <c r="E757">
        <v>1</v>
      </c>
      <c r="F757">
        <v>1</v>
      </c>
      <c r="G757">
        <v>1</v>
      </c>
      <c r="H757">
        <v>2</v>
      </c>
      <c r="I757" t="s">
        <v>603</v>
      </c>
      <c r="J757" t="s">
        <v>604</v>
      </c>
      <c r="K757" t="s">
        <v>605</v>
      </c>
      <c r="L757">
        <v>1368</v>
      </c>
      <c r="N757">
        <v>1011</v>
      </c>
      <c r="O757" t="s">
        <v>606</v>
      </c>
      <c r="P757" t="s">
        <v>606</v>
      </c>
      <c r="Q757">
        <v>1</v>
      </c>
      <c r="W757">
        <v>0</v>
      </c>
      <c r="X757">
        <v>1372534845</v>
      </c>
      <c r="Y757">
        <v>1.0125000000000002</v>
      </c>
      <c r="AA757">
        <v>0</v>
      </c>
      <c r="AB757">
        <v>401.49</v>
      </c>
      <c r="AC757">
        <v>11.6</v>
      </c>
      <c r="AD757">
        <v>0</v>
      </c>
      <c r="AE757">
        <v>0</v>
      </c>
      <c r="AF757">
        <v>65.709999999999994</v>
      </c>
      <c r="AG757">
        <v>11.6</v>
      </c>
      <c r="AH757">
        <v>0</v>
      </c>
      <c r="AI757">
        <v>1</v>
      </c>
      <c r="AJ757">
        <v>6.11</v>
      </c>
      <c r="AK757">
        <v>1</v>
      </c>
      <c r="AL757">
        <v>1</v>
      </c>
      <c r="AN757">
        <v>0</v>
      </c>
      <c r="AO757">
        <v>1</v>
      </c>
      <c r="AP757">
        <v>1</v>
      </c>
      <c r="AQ757">
        <v>0</v>
      </c>
      <c r="AR757">
        <v>0</v>
      </c>
      <c r="AS757" t="s">
        <v>1069</v>
      </c>
      <c r="AT757">
        <v>0.81</v>
      </c>
      <c r="AU757" t="s">
        <v>1083</v>
      </c>
      <c r="AV757">
        <v>0</v>
      </c>
      <c r="AW757">
        <v>2</v>
      </c>
      <c r="AX757">
        <v>27908019</v>
      </c>
      <c r="AY757">
        <v>1</v>
      </c>
      <c r="AZ757">
        <v>0</v>
      </c>
      <c r="BA757">
        <v>745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 ca="1">Y757*Source!I337</f>
        <v>0.72900000000000009</v>
      </c>
      <c r="CY757">
        <f>AB757</f>
        <v>401.49</v>
      </c>
      <c r="CZ757">
        <f>AF757</f>
        <v>65.709999999999994</v>
      </c>
      <c r="DA757">
        <f>AJ757</f>
        <v>6.11</v>
      </c>
      <c r="DB757">
        <f>ROUND((ROUND(AT757*CZ757,2)*1.25),2)</f>
        <v>66.540000000000006</v>
      </c>
      <c r="DC757">
        <f>ROUND((ROUND(AT757*AG757,2)*1.25),2)</f>
        <v>11.75</v>
      </c>
    </row>
    <row r="758" spans="1:107">
      <c r="A758">
        <f ca="1">ROW(Source!A337)</f>
        <v>337</v>
      </c>
      <c r="B758">
        <v>27906248</v>
      </c>
      <c r="C758">
        <v>27907997</v>
      </c>
      <c r="D758">
        <v>25231842</v>
      </c>
      <c r="E758">
        <v>1</v>
      </c>
      <c r="F758">
        <v>1</v>
      </c>
      <c r="G758">
        <v>1</v>
      </c>
      <c r="H758">
        <v>2</v>
      </c>
      <c r="I758" t="s">
        <v>618</v>
      </c>
      <c r="J758" t="s">
        <v>619</v>
      </c>
      <c r="K758" t="s">
        <v>620</v>
      </c>
      <c r="L758">
        <v>1368</v>
      </c>
      <c r="N758">
        <v>1011</v>
      </c>
      <c r="O758" t="s">
        <v>606</v>
      </c>
      <c r="P758" t="s">
        <v>606</v>
      </c>
      <c r="Q758">
        <v>1</v>
      </c>
      <c r="W758">
        <v>0</v>
      </c>
      <c r="X758">
        <v>792402865</v>
      </c>
      <c r="Y758">
        <v>2.0874999999999999</v>
      </c>
      <c r="AA758">
        <v>0</v>
      </c>
      <c r="AB758">
        <v>7.33</v>
      </c>
      <c r="AC758">
        <v>0</v>
      </c>
      <c r="AD758">
        <v>0</v>
      </c>
      <c r="AE758">
        <v>0</v>
      </c>
      <c r="AF758">
        <v>1.2</v>
      </c>
      <c r="AG758">
        <v>0</v>
      </c>
      <c r="AH758">
        <v>0</v>
      </c>
      <c r="AI758">
        <v>1</v>
      </c>
      <c r="AJ758">
        <v>6.11</v>
      </c>
      <c r="AK758">
        <v>1</v>
      </c>
      <c r="AL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 t="s">
        <v>1069</v>
      </c>
      <c r="AT758">
        <v>1.67</v>
      </c>
      <c r="AU758" t="s">
        <v>1083</v>
      </c>
      <c r="AV758">
        <v>0</v>
      </c>
      <c r="AW758">
        <v>2</v>
      </c>
      <c r="AX758">
        <v>27908020</v>
      </c>
      <c r="AY758">
        <v>1</v>
      </c>
      <c r="AZ758">
        <v>0</v>
      </c>
      <c r="BA758">
        <v>746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 ca="1">Y758*Source!I337</f>
        <v>1.5029999999999999</v>
      </c>
      <c r="CY758">
        <f>AB758</f>
        <v>7.33</v>
      </c>
      <c r="CZ758">
        <f>AF758</f>
        <v>1.2</v>
      </c>
      <c r="DA758">
        <f>AJ758</f>
        <v>6.11</v>
      </c>
      <c r="DB758">
        <f>ROUND((ROUND(AT758*CZ758,2)*1.25),2)</f>
        <v>2.5</v>
      </c>
      <c r="DC758">
        <f>ROUND((ROUND(AT758*AG758,2)*1.25),2)</f>
        <v>0</v>
      </c>
    </row>
    <row r="759" spans="1:107">
      <c r="A759">
        <f ca="1">ROW(Source!A337)</f>
        <v>337</v>
      </c>
      <c r="B759">
        <v>27906248</v>
      </c>
      <c r="C759">
        <v>27907997</v>
      </c>
      <c r="D759">
        <v>25148310</v>
      </c>
      <c r="E759">
        <v>1</v>
      </c>
      <c r="F759">
        <v>1</v>
      </c>
      <c r="G759">
        <v>1</v>
      </c>
      <c r="H759">
        <v>3</v>
      </c>
      <c r="I759" t="s">
        <v>1058</v>
      </c>
      <c r="J759" t="s">
        <v>1059</v>
      </c>
      <c r="K759" t="s">
        <v>1060</v>
      </c>
      <c r="L759">
        <v>1348</v>
      </c>
      <c r="N759">
        <v>1009</v>
      </c>
      <c r="O759" t="s">
        <v>1094</v>
      </c>
      <c r="P759" t="s">
        <v>1094</v>
      </c>
      <c r="Q759">
        <v>1000</v>
      </c>
      <c r="W759">
        <v>0</v>
      </c>
      <c r="X759">
        <v>993149205</v>
      </c>
      <c r="Y759">
        <v>5.2999999999999998E-4</v>
      </c>
      <c r="AA759">
        <v>200591.3</v>
      </c>
      <c r="AB759">
        <v>0</v>
      </c>
      <c r="AC759">
        <v>0</v>
      </c>
      <c r="AD759">
        <v>0</v>
      </c>
      <c r="AE759">
        <v>32830</v>
      </c>
      <c r="AF759">
        <v>0</v>
      </c>
      <c r="AG759">
        <v>0</v>
      </c>
      <c r="AH759">
        <v>0</v>
      </c>
      <c r="AI759">
        <v>6.11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1069</v>
      </c>
      <c r="AT759">
        <v>5.2999999999999998E-4</v>
      </c>
      <c r="AU759" t="s">
        <v>1069</v>
      </c>
      <c r="AV759">
        <v>0</v>
      </c>
      <c r="AW759">
        <v>2</v>
      </c>
      <c r="AX759">
        <v>27908021</v>
      </c>
      <c r="AY759">
        <v>1</v>
      </c>
      <c r="AZ759">
        <v>0</v>
      </c>
      <c r="BA759">
        <v>747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 ca="1">Y759*Source!I337</f>
        <v>3.8159999999999995E-4</v>
      </c>
      <c r="CY759">
        <f t="shared" ref="CY759:CY768" si="114">AA759</f>
        <v>200591.3</v>
      </c>
      <c r="CZ759">
        <f t="shared" ref="CZ759:CZ768" si="115">AE759</f>
        <v>32830</v>
      </c>
      <c r="DA759">
        <f t="shared" ref="DA759:DA768" si="116">AI759</f>
        <v>6.11</v>
      </c>
      <c r="DB759">
        <f t="shared" ref="DB759:DB768" si="117">ROUND(ROUND(AT759*CZ759,2),2)</f>
        <v>17.399999999999999</v>
      </c>
      <c r="DC759">
        <f t="shared" ref="DC759:DC768" si="118">ROUND(ROUND(AT759*AG759,2),2)</f>
        <v>0</v>
      </c>
    </row>
    <row r="760" spans="1:107">
      <c r="A760">
        <f ca="1">ROW(Source!A337)</f>
        <v>337</v>
      </c>
      <c r="B760">
        <v>27906248</v>
      </c>
      <c r="C760">
        <v>27907997</v>
      </c>
      <c r="D760">
        <v>25148328</v>
      </c>
      <c r="E760">
        <v>1</v>
      </c>
      <c r="F760">
        <v>1</v>
      </c>
      <c r="G760">
        <v>1</v>
      </c>
      <c r="H760">
        <v>3</v>
      </c>
      <c r="I760" t="s">
        <v>624</v>
      </c>
      <c r="J760" t="s">
        <v>625</v>
      </c>
      <c r="K760" t="s">
        <v>626</v>
      </c>
      <c r="L760">
        <v>1339</v>
      </c>
      <c r="N760">
        <v>1007</v>
      </c>
      <c r="O760" t="s">
        <v>1325</v>
      </c>
      <c r="P760" t="s">
        <v>1325</v>
      </c>
      <c r="Q760">
        <v>1</v>
      </c>
      <c r="W760">
        <v>0</v>
      </c>
      <c r="X760">
        <v>1262771840</v>
      </c>
      <c r="Y760">
        <v>0.438</v>
      </c>
      <c r="AA760">
        <v>38</v>
      </c>
      <c r="AB760">
        <v>0</v>
      </c>
      <c r="AC760">
        <v>0</v>
      </c>
      <c r="AD760">
        <v>0</v>
      </c>
      <c r="AE760">
        <v>6.22</v>
      </c>
      <c r="AF760">
        <v>0</v>
      </c>
      <c r="AG760">
        <v>0</v>
      </c>
      <c r="AH760">
        <v>0</v>
      </c>
      <c r="AI760">
        <v>6.11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1069</v>
      </c>
      <c r="AT760">
        <v>0.438</v>
      </c>
      <c r="AU760" t="s">
        <v>1069</v>
      </c>
      <c r="AV760">
        <v>0</v>
      </c>
      <c r="AW760">
        <v>2</v>
      </c>
      <c r="AX760">
        <v>27908022</v>
      </c>
      <c r="AY760">
        <v>1</v>
      </c>
      <c r="AZ760">
        <v>0</v>
      </c>
      <c r="BA760">
        <v>748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 ca="1">Y760*Source!I337</f>
        <v>0.31535999999999997</v>
      </c>
      <c r="CY760">
        <f t="shared" si="114"/>
        <v>38</v>
      </c>
      <c r="CZ760">
        <f t="shared" si="115"/>
        <v>6.22</v>
      </c>
      <c r="DA760">
        <f t="shared" si="116"/>
        <v>6.11</v>
      </c>
      <c r="DB760">
        <f t="shared" si="117"/>
        <v>2.72</v>
      </c>
      <c r="DC760">
        <f t="shared" si="118"/>
        <v>0</v>
      </c>
    </row>
    <row r="761" spans="1:107">
      <c r="A761">
        <f ca="1">ROW(Source!A337)</f>
        <v>337</v>
      </c>
      <c r="B761">
        <v>27906248</v>
      </c>
      <c r="C761">
        <v>27907997</v>
      </c>
      <c r="D761">
        <v>25149961</v>
      </c>
      <c r="E761">
        <v>1</v>
      </c>
      <c r="F761">
        <v>1</v>
      </c>
      <c r="G761">
        <v>1</v>
      </c>
      <c r="H761">
        <v>3</v>
      </c>
      <c r="I761" t="s">
        <v>728</v>
      </c>
      <c r="J761" t="s">
        <v>729</v>
      </c>
      <c r="K761" t="s">
        <v>730</v>
      </c>
      <c r="L761">
        <v>1339</v>
      </c>
      <c r="N761">
        <v>1007</v>
      </c>
      <c r="O761" t="s">
        <v>1325</v>
      </c>
      <c r="P761" t="s">
        <v>1325</v>
      </c>
      <c r="Q761">
        <v>1</v>
      </c>
      <c r="W761">
        <v>0</v>
      </c>
      <c r="X761">
        <v>-1660354250</v>
      </c>
      <c r="Y761">
        <v>2.75</v>
      </c>
      <c r="AA761">
        <v>14.91</v>
      </c>
      <c r="AB761">
        <v>0</v>
      </c>
      <c r="AC761">
        <v>0</v>
      </c>
      <c r="AD761">
        <v>0</v>
      </c>
      <c r="AE761">
        <v>2.44</v>
      </c>
      <c r="AF761">
        <v>0</v>
      </c>
      <c r="AG761">
        <v>0</v>
      </c>
      <c r="AH761">
        <v>0</v>
      </c>
      <c r="AI761">
        <v>6.11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0</v>
      </c>
      <c r="AQ761">
        <v>0</v>
      </c>
      <c r="AR761">
        <v>0</v>
      </c>
      <c r="AS761" t="s">
        <v>1069</v>
      </c>
      <c r="AT761">
        <v>2.75</v>
      </c>
      <c r="AU761" t="s">
        <v>1069</v>
      </c>
      <c r="AV761">
        <v>0</v>
      </c>
      <c r="AW761">
        <v>2</v>
      </c>
      <c r="AX761">
        <v>27908023</v>
      </c>
      <c r="AY761">
        <v>1</v>
      </c>
      <c r="AZ761">
        <v>0</v>
      </c>
      <c r="BA761">
        <v>749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 ca="1">Y761*Source!I337</f>
        <v>1.98</v>
      </c>
      <c r="CY761">
        <f t="shared" si="114"/>
        <v>14.91</v>
      </c>
      <c r="CZ761">
        <f t="shared" si="115"/>
        <v>2.44</v>
      </c>
      <c r="DA761">
        <f t="shared" si="116"/>
        <v>6.11</v>
      </c>
      <c r="DB761">
        <f t="shared" si="117"/>
        <v>6.71</v>
      </c>
      <c r="DC761">
        <f t="shared" si="118"/>
        <v>0</v>
      </c>
    </row>
    <row r="762" spans="1:107">
      <c r="A762">
        <f ca="1">ROW(Source!A337)</f>
        <v>337</v>
      </c>
      <c r="B762">
        <v>27906248</v>
      </c>
      <c r="C762">
        <v>27907997</v>
      </c>
      <c r="D762">
        <v>25150638</v>
      </c>
      <c r="E762">
        <v>1</v>
      </c>
      <c r="F762">
        <v>1</v>
      </c>
      <c r="G762">
        <v>1</v>
      </c>
      <c r="H762">
        <v>3</v>
      </c>
      <c r="I762" t="s">
        <v>1019</v>
      </c>
      <c r="J762" t="s">
        <v>1020</v>
      </c>
      <c r="K762" t="s">
        <v>1021</v>
      </c>
      <c r="L762">
        <v>1346</v>
      </c>
      <c r="N762">
        <v>1009</v>
      </c>
      <c r="O762" t="s">
        <v>1216</v>
      </c>
      <c r="P762" t="s">
        <v>1216</v>
      </c>
      <c r="Q762">
        <v>1</v>
      </c>
      <c r="W762">
        <v>0</v>
      </c>
      <c r="X762">
        <v>-490687590</v>
      </c>
      <c r="Y762">
        <v>0.02</v>
      </c>
      <c r="AA762">
        <v>227.84</v>
      </c>
      <c r="AB762">
        <v>0</v>
      </c>
      <c r="AC762">
        <v>0</v>
      </c>
      <c r="AD762">
        <v>0</v>
      </c>
      <c r="AE762">
        <v>37.29</v>
      </c>
      <c r="AF762">
        <v>0</v>
      </c>
      <c r="AG762">
        <v>0</v>
      </c>
      <c r="AH762">
        <v>0</v>
      </c>
      <c r="AI762">
        <v>6.11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1069</v>
      </c>
      <c r="AT762">
        <v>0.02</v>
      </c>
      <c r="AU762" t="s">
        <v>1069</v>
      </c>
      <c r="AV762">
        <v>0</v>
      </c>
      <c r="AW762">
        <v>2</v>
      </c>
      <c r="AX762">
        <v>27908024</v>
      </c>
      <c r="AY762">
        <v>1</v>
      </c>
      <c r="AZ762">
        <v>0</v>
      </c>
      <c r="BA762">
        <v>750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 ca="1">Y762*Source!I337</f>
        <v>1.44E-2</v>
      </c>
      <c r="CY762">
        <f t="shared" si="114"/>
        <v>227.84</v>
      </c>
      <c r="CZ762">
        <f t="shared" si="115"/>
        <v>37.29</v>
      </c>
      <c r="DA762">
        <f t="shared" si="116"/>
        <v>6.11</v>
      </c>
      <c r="DB762">
        <f t="shared" si="117"/>
        <v>0.75</v>
      </c>
      <c r="DC762">
        <f t="shared" si="118"/>
        <v>0</v>
      </c>
    </row>
    <row r="763" spans="1:107">
      <c r="A763">
        <f ca="1">ROW(Source!A337)</f>
        <v>337</v>
      </c>
      <c r="B763">
        <v>27906248</v>
      </c>
      <c r="C763">
        <v>27907997</v>
      </c>
      <c r="D763">
        <v>25151370</v>
      </c>
      <c r="E763">
        <v>1</v>
      </c>
      <c r="F763">
        <v>1</v>
      </c>
      <c r="G763">
        <v>1</v>
      </c>
      <c r="H763">
        <v>3</v>
      </c>
      <c r="I763" t="s">
        <v>1061</v>
      </c>
      <c r="J763" t="s">
        <v>1062</v>
      </c>
      <c r="K763" t="s">
        <v>1063</v>
      </c>
      <c r="L763">
        <v>1348</v>
      </c>
      <c r="N763">
        <v>1009</v>
      </c>
      <c r="O763" t="s">
        <v>1094</v>
      </c>
      <c r="P763" t="s">
        <v>1094</v>
      </c>
      <c r="Q763">
        <v>1000</v>
      </c>
      <c r="W763">
        <v>0</v>
      </c>
      <c r="X763">
        <v>-531507062</v>
      </c>
      <c r="Y763">
        <v>2.5999999999999998E-4</v>
      </c>
      <c r="AA763">
        <v>82851.600000000006</v>
      </c>
      <c r="AB763">
        <v>0</v>
      </c>
      <c r="AC763">
        <v>0</v>
      </c>
      <c r="AD763">
        <v>0</v>
      </c>
      <c r="AE763">
        <v>13560</v>
      </c>
      <c r="AF763">
        <v>0</v>
      </c>
      <c r="AG763">
        <v>0</v>
      </c>
      <c r="AH763">
        <v>0</v>
      </c>
      <c r="AI763">
        <v>6.11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1069</v>
      </c>
      <c r="AT763">
        <v>2.5999999999999998E-4</v>
      </c>
      <c r="AU763" t="s">
        <v>1069</v>
      </c>
      <c r="AV763">
        <v>0</v>
      </c>
      <c r="AW763">
        <v>2</v>
      </c>
      <c r="AX763">
        <v>27908025</v>
      </c>
      <c r="AY763">
        <v>1</v>
      </c>
      <c r="AZ763">
        <v>0</v>
      </c>
      <c r="BA763">
        <v>751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 ca="1">Y763*Source!I337</f>
        <v>1.8719999999999997E-4</v>
      </c>
      <c r="CY763">
        <f t="shared" si="114"/>
        <v>82851.600000000006</v>
      </c>
      <c r="CZ763">
        <f t="shared" si="115"/>
        <v>13560</v>
      </c>
      <c r="DA763">
        <f t="shared" si="116"/>
        <v>6.11</v>
      </c>
      <c r="DB763">
        <f t="shared" si="117"/>
        <v>3.53</v>
      </c>
      <c r="DC763">
        <f t="shared" si="118"/>
        <v>0</v>
      </c>
    </row>
    <row r="764" spans="1:107">
      <c r="A764">
        <f ca="1">ROW(Source!A337)</f>
        <v>337</v>
      </c>
      <c r="B764">
        <v>27906248</v>
      </c>
      <c r="C764">
        <v>27907997</v>
      </c>
      <c r="D764">
        <v>25154689</v>
      </c>
      <c r="E764">
        <v>1</v>
      </c>
      <c r="F764">
        <v>1</v>
      </c>
      <c r="G764">
        <v>1</v>
      </c>
      <c r="H764">
        <v>3</v>
      </c>
      <c r="I764" t="s">
        <v>280</v>
      </c>
      <c r="J764" t="s">
        <v>281</v>
      </c>
      <c r="K764" t="s">
        <v>282</v>
      </c>
      <c r="L764">
        <v>1346</v>
      </c>
      <c r="N764">
        <v>1009</v>
      </c>
      <c r="O764" t="s">
        <v>1216</v>
      </c>
      <c r="P764" t="s">
        <v>1216</v>
      </c>
      <c r="Q764">
        <v>1</v>
      </c>
      <c r="W764">
        <v>0</v>
      </c>
      <c r="X764">
        <v>450790165</v>
      </c>
      <c r="Y764">
        <v>9.9000000000000008E-3</v>
      </c>
      <c r="AA764">
        <v>13.14</v>
      </c>
      <c r="AB764">
        <v>0</v>
      </c>
      <c r="AC764">
        <v>0</v>
      </c>
      <c r="AD764">
        <v>0</v>
      </c>
      <c r="AE764">
        <v>2.15</v>
      </c>
      <c r="AF764">
        <v>0</v>
      </c>
      <c r="AG764">
        <v>0</v>
      </c>
      <c r="AH764">
        <v>0</v>
      </c>
      <c r="AI764">
        <v>6.11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1069</v>
      </c>
      <c r="AT764">
        <v>9.9000000000000008E-3</v>
      </c>
      <c r="AU764" t="s">
        <v>1069</v>
      </c>
      <c r="AV764">
        <v>0</v>
      </c>
      <c r="AW764">
        <v>2</v>
      </c>
      <c r="AX764">
        <v>27908026</v>
      </c>
      <c r="AY764">
        <v>1</v>
      </c>
      <c r="AZ764">
        <v>0</v>
      </c>
      <c r="BA764">
        <v>752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 ca="1">Y764*Source!I337</f>
        <v>7.1280000000000007E-3</v>
      </c>
      <c r="CY764">
        <f t="shared" si="114"/>
        <v>13.14</v>
      </c>
      <c r="CZ764">
        <f t="shared" si="115"/>
        <v>2.15</v>
      </c>
      <c r="DA764">
        <f t="shared" si="116"/>
        <v>6.11</v>
      </c>
      <c r="DB764">
        <f t="shared" si="117"/>
        <v>0.02</v>
      </c>
      <c r="DC764">
        <f t="shared" si="118"/>
        <v>0</v>
      </c>
    </row>
    <row r="765" spans="1:107">
      <c r="A765">
        <f ca="1">ROW(Source!A337)</f>
        <v>337</v>
      </c>
      <c r="B765">
        <v>27906248</v>
      </c>
      <c r="C765">
        <v>27907997</v>
      </c>
      <c r="D765">
        <v>25186365</v>
      </c>
      <c r="E765">
        <v>1</v>
      </c>
      <c r="F765">
        <v>1</v>
      </c>
      <c r="G765">
        <v>1</v>
      </c>
      <c r="H765">
        <v>3</v>
      </c>
      <c r="I765" t="s">
        <v>1028</v>
      </c>
      <c r="J765" t="s">
        <v>1029</v>
      </c>
      <c r="K765" t="s">
        <v>1030</v>
      </c>
      <c r="L765">
        <v>1348</v>
      </c>
      <c r="N765">
        <v>1009</v>
      </c>
      <c r="O765" t="s">
        <v>1094</v>
      </c>
      <c r="P765" t="s">
        <v>1094</v>
      </c>
      <c r="Q765">
        <v>1000</v>
      </c>
      <c r="W765">
        <v>0</v>
      </c>
      <c r="X765">
        <v>570223526</v>
      </c>
      <c r="Y765">
        <v>5.5000000000000003E-4</v>
      </c>
      <c r="AA765">
        <v>92377.09</v>
      </c>
      <c r="AB765">
        <v>0</v>
      </c>
      <c r="AC765">
        <v>0</v>
      </c>
      <c r="AD765">
        <v>0</v>
      </c>
      <c r="AE765">
        <v>15119</v>
      </c>
      <c r="AF765">
        <v>0</v>
      </c>
      <c r="AG765">
        <v>0</v>
      </c>
      <c r="AH765">
        <v>0</v>
      </c>
      <c r="AI765">
        <v>6.11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1069</v>
      </c>
      <c r="AT765">
        <v>5.5000000000000003E-4</v>
      </c>
      <c r="AU765" t="s">
        <v>1069</v>
      </c>
      <c r="AV765">
        <v>0</v>
      </c>
      <c r="AW765">
        <v>2</v>
      </c>
      <c r="AX765">
        <v>27908027</v>
      </c>
      <c r="AY765">
        <v>1</v>
      </c>
      <c r="AZ765">
        <v>0</v>
      </c>
      <c r="BA765">
        <v>753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 ca="1">Y765*Source!I337</f>
        <v>3.9600000000000003E-4</v>
      </c>
      <c r="CY765">
        <f t="shared" si="114"/>
        <v>92377.09</v>
      </c>
      <c r="CZ765">
        <f t="shared" si="115"/>
        <v>15119</v>
      </c>
      <c r="DA765">
        <f t="shared" si="116"/>
        <v>6.11</v>
      </c>
      <c r="DB765">
        <f t="shared" si="117"/>
        <v>8.32</v>
      </c>
      <c r="DC765">
        <f t="shared" si="118"/>
        <v>0</v>
      </c>
    </row>
    <row r="766" spans="1:107">
      <c r="A766">
        <f ca="1">ROW(Source!A337)</f>
        <v>337</v>
      </c>
      <c r="B766">
        <v>27906248</v>
      </c>
      <c r="C766">
        <v>27907997</v>
      </c>
      <c r="D766">
        <v>25187091</v>
      </c>
      <c r="E766">
        <v>1</v>
      </c>
      <c r="F766">
        <v>1</v>
      </c>
      <c r="G766">
        <v>1</v>
      </c>
      <c r="H766">
        <v>3</v>
      </c>
      <c r="I766" t="s">
        <v>765</v>
      </c>
      <c r="J766" t="s">
        <v>766</v>
      </c>
      <c r="K766" t="s">
        <v>767</v>
      </c>
      <c r="L766">
        <v>1348</v>
      </c>
      <c r="N766">
        <v>1009</v>
      </c>
      <c r="O766" t="s">
        <v>1094</v>
      </c>
      <c r="P766" t="s">
        <v>1094</v>
      </c>
      <c r="Q766">
        <v>1000</v>
      </c>
      <c r="W766">
        <v>0</v>
      </c>
      <c r="X766">
        <v>-909021926</v>
      </c>
      <c r="Y766">
        <v>6.2E-4</v>
      </c>
      <c r="AA766">
        <v>103564.5</v>
      </c>
      <c r="AB766">
        <v>0</v>
      </c>
      <c r="AC766">
        <v>0</v>
      </c>
      <c r="AD766">
        <v>0</v>
      </c>
      <c r="AE766">
        <v>16950</v>
      </c>
      <c r="AF766">
        <v>0</v>
      </c>
      <c r="AG766">
        <v>0</v>
      </c>
      <c r="AH766">
        <v>0</v>
      </c>
      <c r="AI766">
        <v>6.11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1069</v>
      </c>
      <c r="AT766">
        <v>6.2E-4</v>
      </c>
      <c r="AU766" t="s">
        <v>1069</v>
      </c>
      <c r="AV766">
        <v>0</v>
      </c>
      <c r="AW766">
        <v>2</v>
      </c>
      <c r="AX766">
        <v>27908028</v>
      </c>
      <c r="AY766">
        <v>1</v>
      </c>
      <c r="AZ766">
        <v>0</v>
      </c>
      <c r="BA766">
        <v>754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 ca="1">Y766*Source!I337</f>
        <v>4.4640000000000001E-4</v>
      </c>
      <c r="CY766">
        <f t="shared" si="114"/>
        <v>103564.5</v>
      </c>
      <c r="CZ766">
        <f t="shared" si="115"/>
        <v>16950</v>
      </c>
      <c r="DA766">
        <f t="shared" si="116"/>
        <v>6.11</v>
      </c>
      <c r="DB766">
        <f t="shared" si="117"/>
        <v>10.51</v>
      </c>
      <c r="DC766">
        <f t="shared" si="118"/>
        <v>0</v>
      </c>
    </row>
    <row r="767" spans="1:107">
      <c r="A767">
        <f ca="1">ROW(Source!A337)</f>
        <v>337</v>
      </c>
      <c r="B767">
        <v>27906248</v>
      </c>
      <c r="C767">
        <v>27907997</v>
      </c>
      <c r="D767">
        <v>25209322</v>
      </c>
      <c r="E767">
        <v>1</v>
      </c>
      <c r="F767">
        <v>1</v>
      </c>
      <c r="G767">
        <v>1</v>
      </c>
      <c r="H767">
        <v>3</v>
      </c>
      <c r="I767" t="s">
        <v>503</v>
      </c>
      <c r="J767" t="s">
        <v>505</v>
      </c>
      <c r="K767" t="s">
        <v>504</v>
      </c>
      <c r="L767">
        <v>1358</v>
      </c>
      <c r="N767">
        <v>1010</v>
      </c>
      <c r="O767" t="s">
        <v>827</v>
      </c>
      <c r="P767" t="s">
        <v>827</v>
      </c>
      <c r="Q767">
        <v>10</v>
      </c>
      <c r="W767">
        <v>0</v>
      </c>
      <c r="X767">
        <v>-1537885790</v>
      </c>
      <c r="Y767">
        <v>5</v>
      </c>
      <c r="AA767">
        <v>228.7</v>
      </c>
      <c r="AB767">
        <v>0</v>
      </c>
      <c r="AC767">
        <v>0</v>
      </c>
      <c r="AD767">
        <v>0</v>
      </c>
      <c r="AE767">
        <v>37.43</v>
      </c>
      <c r="AF767">
        <v>0</v>
      </c>
      <c r="AG767">
        <v>0</v>
      </c>
      <c r="AH767">
        <v>0</v>
      </c>
      <c r="AI767">
        <v>6.11</v>
      </c>
      <c r="AJ767">
        <v>1</v>
      </c>
      <c r="AK767">
        <v>1</v>
      </c>
      <c r="AL767">
        <v>1</v>
      </c>
      <c r="AN767">
        <v>0</v>
      </c>
      <c r="AO767">
        <v>0</v>
      </c>
      <c r="AP767">
        <v>0</v>
      </c>
      <c r="AQ767">
        <v>0</v>
      </c>
      <c r="AR767">
        <v>0</v>
      </c>
      <c r="AS767" t="s">
        <v>1069</v>
      </c>
      <c r="AT767">
        <v>5</v>
      </c>
      <c r="AU767" t="s">
        <v>1069</v>
      </c>
      <c r="AV767">
        <v>0</v>
      </c>
      <c r="AW767">
        <v>1</v>
      </c>
      <c r="AX767">
        <v>-1</v>
      </c>
      <c r="AY767">
        <v>0</v>
      </c>
      <c r="AZ767">
        <v>0</v>
      </c>
      <c r="BA767" t="s">
        <v>1069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 ca="1">Y767*Source!I337</f>
        <v>3.5999999999999996</v>
      </c>
      <c r="CY767">
        <f t="shared" si="114"/>
        <v>228.7</v>
      </c>
      <c r="CZ767">
        <f t="shared" si="115"/>
        <v>37.43</v>
      </c>
      <c r="DA767">
        <f t="shared" si="116"/>
        <v>6.11</v>
      </c>
      <c r="DB767">
        <f t="shared" si="117"/>
        <v>187.15</v>
      </c>
      <c r="DC767">
        <f t="shared" si="118"/>
        <v>0</v>
      </c>
    </row>
    <row r="768" spans="1:107">
      <c r="A768">
        <f ca="1">ROW(Source!A337)</f>
        <v>337</v>
      </c>
      <c r="B768">
        <v>27906248</v>
      </c>
      <c r="C768">
        <v>27907997</v>
      </c>
      <c r="D768">
        <v>25211677</v>
      </c>
      <c r="E768">
        <v>1</v>
      </c>
      <c r="F768">
        <v>1</v>
      </c>
      <c r="G768">
        <v>1</v>
      </c>
      <c r="H768">
        <v>3</v>
      </c>
      <c r="I768" t="s">
        <v>499</v>
      </c>
      <c r="J768" t="s">
        <v>501</v>
      </c>
      <c r="K768" t="s">
        <v>500</v>
      </c>
      <c r="L768">
        <v>1301</v>
      </c>
      <c r="N768">
        <v>1003</v>
      </c>
      <c r="O768" t="s">
        <v>222</v>
      </c>
      <c r="P768" t="s">
        <v>222</v>
      </c>
      <c r="Q768">
        <v>1</v>
      </c>
      <c r="W768">
        <v>0</v>
      </c>
      <c r="X768">
        <v>211673643</v>
      </c>
      <c r="Y768">
        <v>100</v>
      </c>
      <c r="AA768">
        <v>466.19</v>
      </c>
      <c r="AB768">
        <v>0</v>
      </c>
      <c r="AC768">
        <v>0</v>
      </c>
      <c r="AD768">
        <v>0</v>
      </c>
      <c r="AE768">
        <v>76.3</v>
      </c>
      <c r="AF768">
        <v>0</v>
      </c>
      <c r="AG768">
        <v>0</v>
      </c>
      <c r="AH768">
        <v>0</v>
      </c>
      <c r="AI768">
        <v>6.11</v>
      </c>
      <c r="AJ768">
        <v>1</v>
      </c>
      <c r="AK768">
        <v>1</v>
      </c>
      <c r="AL768">
        <v>1</v>
      </c>
      <c r="AN768">
        <v>0</v>
      </c>
      <c r="AO768">
        <v>0</v>
      </c>
      <c r="AP768">
        <v>0</v>
      </c>
      <c r="AQ768">
        <v>0</v>
      </c>
      <c r="AR768">
        <v>0</v>
      </c>
      <c r="AS768" t="s">
        <v>1069</v>
      </c>
      <c r="AT768">
        <v>100</v>
      </c>
      <c r="AU768" t="s">
        <v>1069</v>
      </c>
      <c r="AV768">
        <v>0</v>
      </c>
      <c r="AW768">
        <v>1</v>
      </c>
      <c r="AX768">
        <v>-1</v>
      </c>
      <c r="AY768">
        <v>0</v>
      </c>
      <c r="AZ768">
        <v>0</v>
      </c>
      <c r="BA768" t="s">
        <v>1069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 ca="1">Y768*Source!I337</f>
        <v>72</v>
      </c>
      <c r="CY768">
        <f t="shared" si="114"/>
        <v>466.19</v>
      </c>
      <c r="CZ768">
        <f t="shared" si="115"/>
        <v>76.3</v>
      </c>
      <c r="DA768">
        <f t="shared" si="116"/>
        <v>6.11</v>
      </c>
      <c r="DB768">
        <f t="shared" si="117"/>
        <v>7630</v>
      </c>
      <c r="DC768">
        <f t="shared" si="118"/>
        <v>0</v>
      </c>
    </row>
    <row r="769" spans="1:107">
      <c r="A769">
        <f ca="1">ROW(Source!A340)</f>
        <v>340</v>
      </c>
      <c r="B769">
        <v>27906248</v>
      </c>
      <c r="C769">
        <v>27908036</v>
      </c>
      <c r="D769">
        <v>25412980</v>
      </c>
      <c r="E769">
        <v>1</v>
      </c>
      <c r="F769">
        <v>1</v>
      </c>
      <c r="G769">
        <v>1</v>
      </c>
      <c r="H769">
        <v>1</v>
      </c>
      <c r="I769" t="s">
        <v>2</v>
      </c>
      <c r="J769" t="s">
        <v>1069</v>
      </c>
      <c r="K769" t="s">
        <v>3</v>
      </c>
      <c r="L769">
        <v>1191</v>
      </c>
      <c r="N769">
        <v>1013</v>
      </c>
      <c r="O769" t="s">
        <v>600</v>
      </c>
      <c r="P769" t="s">
        <v>600</v>
      </c>
      <c r="Q769">
        <v>1</v>
      </c>
      <c r="W769">
        <v>0</v>
      </c>
      <c r="X769">
        <v>145020957</v>
      </c>
      <c r="Y769">
        <v>1.6904999999999999</v>
      </c>
      <c r="AA769">
        <v>0</v>
      </c>
      <c r="AB769">
        <v>0</v>
      </c>
      <c r="AC769">
        <v>0</v>
      </c>
      <c r="AD769">
        <v>55.42</v>
      </c>
      <c r="AE769">
        <v>0</v>
      </c>
      <c r="AF769">
        <v>0</v>
      </c>
      <c r="AG769">
        <v>0</v>
      </c>
      <c r="AH769">
        <v>9.07</v>
      </c>
      <c r="AI769">
        <v>1</v>
      </c>
      <c r="AJ769">
        <v>1</v>
      </c>
      <c r="AK769">
        <v>1</v>
      </c>
      <c r="AL769">
        <v>6.11</v>
      </c>
      <c r="AN769">
        <v>0</v>
      </c>
      <c r="AO769">
        <v>1</v>
      </c>
      <c r="AP769">
        <v>1</v>
      </c>
      <c r="AQ769">
        <v>0</v>
      </c>
      <c r="AR769">
        <v>0</v>
      </c>
      <c r="AS769" t="s">
        <v>1069</v>
      </c>
      <c r="AT769">
        <v>1.47</v>
      </c>
      <c r="AU769" t="s">
        <v>1084</v>
      </c>
      <c r="AV769">
        <v>1</v>
      </c>
      <c r="AW769">
        <v>2</v>
      </c>
      <c r="AX769">
        <v>27908047</v>
      </c>
      <c r="AY769">
        <v>1</v>
      </c>
      <c r="AZ769">
        <v>0</v>
      </c>
      <c r="BA769">
        <v>758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 ca="1">Y769*Source!I340</f>
        <v>5.0714999999999995</v>
      </c>
      <c r="CY769">
        <f>AD769</f>
        <v>55.42</v>
      </c>
      <c r="CZ769">
        <f>AH769</f>
        <v>9.07</v>
      </c>
      <c r="DA769">
        <f>AL769</f>
        <v>6.11</v>
      </c>
      <c r="DB769">
        <f>ROUND((ROUND(AT769*CZ769,2)*1.15),2)</f>
        <v>15.33</v>
      </c>
      <c r="DC769">
        <f>ROUND((ROUND(AT769*AG769,2)*1.15),2)</f>
        <v>0</v>
      </c>
    </row>
    <row r="770" spans="1:107">
      <c r="A770">
        <f ca="1">ROW(Source!A340)</f>
        <v>340</v>
      </c>
      <c r="B770">
        <v>27906248</v>
      </c>
      <c r="C770">
        <v>27908036</v>
      </c>
      <c r="D770">
        <v>25412928</v>
      </c>
      <c r="E770">
        <v>1</v>
      </c>
      <c r="F770">
        <v>1</v>
      </c>
      <c r="G770">
        <v>1</v>
      </c>
      <c r="H770">
        <v>1</v>
      </c>
      <c r="I770" t="s">
        <v>601</v>
      </c>
      <c r="J770" t="s">
        <v>1069</v>
      </c>
      <c r="K770" t="s">
        <v>602</v>
      </c>
      <c r="L770">
        <v>1191</v>
      </c>
      <c r="N770">
        <v>1013</v>
      </c>
      <c r="O770" t="s">
        <v>600</v>
      </c>
      <c r="P770" t="s">
        <v>600</v>
      </c>
      <c r="Q770">
        <v>1</v>
      </c>
      <c r="W770">
        <v>0</v>
      </c>
      <c r="X770">
        <v>-1417349443</v>
      </c>
      <c r="Y770">
        <v>0.02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1</v>
      </c>
      <c r="AJ770">
        <v>1</v>
      </c>
      <c r="AK770">
        <v>6.11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1069</v>
      </c>
      <c r="AT770">
        <v>0.02</v>
      </c>
      <c r="AU770" t="s">
        <v>1069</v>
      </c>
      <c r="AV770">
        <v>2</v>
      </c>
      <c r="AW770">
        <v>2</v>
      </c>
      <c r="AX770">
        <v>27908048</v>
      </c>
      <c r="AY770">
        <v>1</v>
      </c>
      <c r="AZ770">
        <v>2048</v>
      </c>
      <c r="BA770">
        <v>759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 ca="1">Y770*Source!I340</f>
        <v>0.06</v>
      </c>
      <c r="CY770">
        <f>AD770</f>
        <v>0</v>
      </c>
      <c r="CZ770">
        <f>AH770</f>
        <v>0</v>
      </c>
      <c r="DA770">
        <f>AL770</f>
        <v>1</v>
      </c>
      <c r="DB770">
        <f>ROUND(ROUND(AT770*CZ770,2),2)</f>
        <v>0</v>
      </c>
      <c r="DC770">
        <f>ROUND(ROUND(AT770*AG770,2),2)</f>
        <v>0</v>
      </c>
    </row>
    <row r="771" spans="1:107">
      <c r="A771">
        <f ca="1">ROW(Source!A340)</f>
        <v>340</v>
      </c>
      <c r="B771">
        <v>27906248</v>
      </c>
      <c r="C771">
        <v>27908036</v>
      </c>
      <c r="D771">
        <v>25231607</v>
      </c>
      <c r="E771">
        <v>1</v>
      </c>
      <c r="F771">
        <v>1</v>
      </c>
      <c r="G771">
        <v>1</v>
      </c>
      <c r="H771">
        <v>2</v>
      </c>
      <c r="I771" t="s">
        <v>603</v>
      </c>
      <c r="J771" t="s">
        <v>604</v>
      </c>
      <c r="K771" t="s">
        <v>605</v>
      </c>
      <c r="L771">
        <v>1368</v>
      </c>
      <c r="N771">
        <v>1011</v>
      </c>
      <c r="O771" t="s">
        <v>606</v>
      </c>
      <c r="P771" t="s">
        <v>606</v>
      </c>
      <c r="Q771">
        <v>1</v>
      </c>
      <c r="W771">
        <v>0</v>
      </c>
      <c r="X771">
        <v>1372534845</v>
      </c>
      <c r="Y771">
        <v>2.5000000000000001E-2</v>
      </c>
      <c r="AA771">
        <v>0</v>
      </c>
      <c r="AB771">
        <v>401.49</v>
      </c>
      <c r="AC771">
        <v>11.6</v>
      </c>
      <c r="AD771">
        <v>0</v>
      </c>
      <c r="AE771">
        <v>0</v>
      </c>
      <c r="AF771">
        <v>65.709999999999994</v>
      </c>
      <c r="AG771">
        <v>11.6</v>
      </c>
      <c r="AH771">
        <v>0</v>
      </c>
      <c r="AI771">
        <v>1</v>
      </c>
      <c r="AJ771">
        <v>6.11</v>
      </c>
      <c r="AK771">
        <v>1</v>
      </c>
      <c r="AL771">
        <v>1</v>
      </c>
      <c r="AN771">
        <v>0</v>
      </c>
      <c r="AO771">
        <v>1</v>
      </c>
      <c r="AP771">
        <v>1</v>
      </c>
      <c r="AQ771">
        <v>0</v>
      </c>
      <c r="AR771">
        <v>0</v>
      </c>
      <c r="AS771" t="s">
        <v>1069</v>
      </c>
      <c r="AT771">
        <v>0.02</v>
      </c>
      <c r="AU771" t="s">
        <v>1083</v>
      </c>
      <c r="AV771">
        <v>0</v>
      </c>
      <c r="AW771">
        <v>2</v>
      </c>
      <c r="AX771">
        <v>27908049</v>
      </c>
      <c r="AY771">
        <v>1</v>
      </c>
      <c r="AZ771">
        <v>0</v>
      </c>
      <c r="BA771">
        <v>760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 ca="1">Y771*Source!I340</f>
        <v>7.5000000000000011E-2</v>
      </c>
      <c r="CY771">
        <f>AB771</f>
        <v>401.49</v>
      </c>
      <c r="CZ771">
        <f>AF771</f>
        <v>65.709999999999994</v>
      </c>
      <c r="DA771">
        <f>AJ771</f>
        <v>6.11</v>
      </c>
      <c r="DB771">
        <f>ROUND((ROUND(AT771*CZ771,2)*1.25),2)</f>
        <v>1.64</v>
      </c>
      <c r="DC771">
        <f>ROUND((ROUND(AT771*AG771,2)*1.25),2)</f>
        <v>0.28999999999999998</v>
      </c>
    </row>
    <row r="772" spans="1:107">
      <c r="A772">
        <f ca="1">ROW(Source!A340)</f>
        <v>340</v>
      </c>
      <c r="B772">
        <v>27906248</v>
      </c>
      <c r="C772">
        <v>27908036</v>
      </c>
      <c r="D772">
        <v>25231911</v>
      </c>
      <c r="E772">
        <v>1</v>
      </c>
      <c r="F772">
        <v>1</v>
      </c>
      <c r="G772">
        <v>1</v>
      </c>
      <c r="H772">
        <v>2</v>
      </c>
      <c r="I772" t="s">
        <v>663</v>
      </c>
      <c r="J772" t="s">
        <v>664</v>
      </c>
      <c r="K772" t="s">
        <v>665</v>
      </c>
      <c r="L772">
        <v>1368</v>
      </c>
      <c r="N772">
        <v>1011</v>
      </c>
      <c r="O772" t="s">
        <v>606</v>
      </c>
      <c r="P772" t="s">
        <v>606</v>
      </c>
      <c r="Q772">
        <v>1</v>
      </c>
      <c r="W772">
        <v>0</v>
      </c>
      <c r="X772">
        <v>-353815937</v>
      </c>
      <c r="Y772">
        <v>0.4375</v>
      </c>
      <c r="AA772">
        <v>0</v>
      </c>
      <c r="AB772">
        <v>49.49</v>
      </c>
      <c r="AC772">
        <v>0</v>
      </c>
      <c r="AD772">
        <v>0</v>
      </c>
      <c r="AE772">
        <v>0</v>
      </c>
      <c r="AF772">
        <v>8.1</v>
      </c>
      <c r="AG772">
        <v>0</v>
      </c>
      <c r="AH772">
        <v>0</v>
      </c>
      <c r="AI772">
        <v>1</v>
      </c>
      <c r="AJ772">
        <v>6.11</v>
      </c>
      <c r="AK772">
        <v>1</v>
      </c>
      <c r="AL772">
        <v>1</v>
      </c>
      <c r="AN772">
        <v>0</v>
      </c>
      <c r="AO772">
        <v>1</v>
      </c>
      <c r="AP772">
        <v>1</v>
      </c>
      <c r="AQ772">
        <v>0</v>
      </c>
      <c r="AR772">
        <v>0</v>
      </c>
      <c r="AS772" t="s">
        <v>1069</v>
      </c>
      <c r="AT772">
        <v>0.35</v>
      </c>
      <c r="AU772" t="s">
        <v>1083</v>
      </c>
      <c r="AV772">
        <v>0</v>
      </c>
      <c r="AW772">
        <v>2</v>
      </c>
      <c r="AX772">
        <v>27908050</v>
      </c>
      <c r="AY772">
        <v>1</v>
      </c>
      <c r="AZ772">
        <v>0</v>
      </c>
      <c r="BA772">
        <v>761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 ca="1">Y772*Source!I340</f>
        <v>1.3125</v>
      </c>
      <c r="CY772">
        <f>AB772</f>
        <v>49.49</v>
      </c>
      <c r="CZ772">
        <f>AF772</f>
        <v>8.1</v>
      </c>
      <c r="DA772">
        <f>AJ772</f>
        <v>6.11</v>
      </c>
      <c r="DB772">
        <f>ROUND((ROUND(AT772*CZ772,2)*1.25),2)</f>
        <v>3.55</v>
      </c>
      <c r="DC772">
        <f>ROUND((ROUND(AT772*AG772,2)*1.25),2)</f>
        <v>0</v>
      </c>
    </row>
    <row r="773" spans="1:107">
      <c r="A773">
        <f ca="1">ROW(Source!A340)</f>
        <v>340</v>
      </c>
      <c r="B773">
        <v>27906248</v>
      </c>
      <c r="C773">
        <v>27908036</v>
      </c>
      <c r="D773">
        <v>25147943</v>
      </c>
      <c r="E773">
        <v>1</v>
      </c>
      <c r="F773">
        <v>1</v>
      </c>
      <c r="G773">
        <v>1</v>
      </c>
      <c r="H773">
        <v>3</v>
      </c>
      <c r="I773" t="s">
        <v>1049</v>
      </c>
      <c r="J773" t="s">
        <v>1050</v>
      </c>
      <c r="K773" t="s">
        <v>1051</v>
      </c>
      <c r="L773">
        <v>1356</v>
      </c>
      <c r="N773">
        <v>1010</v>
      </c>
      <c r="O773" t="s">
        <v>998</v>
      </c>
      <c r="P773" t="s">
        <v>998</v>
      </c>
      <c r="Q773">
        <v>1000</v>
      </c>
      <c r="W773">
        <v>0</v>
      </c>
      <c r="X773">
        <v>-1705143825</v>
      </c>
      <c r="Y773">
        <v>2E-3</v>
      </c>
      <c r="AA773">
        <v>21079.5</v>
      </c>
      <c r="AB773">
        <v>0</v>
      </c>
      <c r="AC773">
        <v>0</v>
      </c>
      <c r="AD773">
        <v>0</v>
      </c>
      <c r="AE773">
        <v>3450</v>
      </c>
      <c r="AF773">
        <v>0</v>
      </c>
      <c r="AG773">
        <v>0</v>
      </c>
      <c r="AH773">
        <v>0</v>
      </c>
      <c r="AI773">
        <v>6.11</v>
      </c>
      <c r="AJ773">
        <v>1</v>
      </c>
      <c r="AK773">
        <v>1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1069</v>
      </c>
      <c r="AT773">
        <v>2E-3</v>
      </c>
      <c r="AU773" t="s">
        <v>1069</v>
      </c>
      <c r="AV773">
        <v>0</v>
      </c>
      <c r="AW773">
        <v>2</v>
      </c>
      <c r="AX773">
        <v>27908051</v>
      </c>
      <c r="AY773">
        <v>1</v>
      </c>
      <c r="AZ773">
        <v>0</v>
      </c>
      <c r="BA773">
        <v>762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 ca="1">Y773*Source!I340</f>
        <v>6.0000000000000001E-3</v>
      </c>
      <c r="CY773">
        <f>AA773</f>
        <v>21079.5</v>
      </c>
      <c r="CZ773">
        <f>AE773</f>
        <v>3450</v>
      </c>
      <c r="DA773">
        <f>AI773</f>
        <v>6.11</v>
      </c>
      <c r="DB773">
        <f>ROUND(ROUND(AT773*CZ773,2),2)</f>
        <v>6.9</v>
      </c>
      <c r="DC773">
        <f>ROUND(ROUND(AT773*AG773,2),2)</f>
        <v>0</v>
      </c>
    </row>
    <row r="774" spans="1:107">
      <c r="A774">
        <f ca="1">ROW(Source!A340)</f>
        <v>340</v>
      </c>
      <c r="B774">
        <v>27906248</v>
      </c>
      <c r="C774">
        <v>27908036</v>
      </c>
      <c r="D774">
        <v>25151438</v>
      </c>
      <c r="E774">
        <v>1</v>
      </c>
      <c r="F774">
        <v>1</v>
      </c>
      <c r="G774">
        <v>1</v>
      </c>
      <c r="H774">
        <v>3</v>
      </c>
      <c r="I774" t="s">
        <v>1052</v>
      </c>
      <c r="J774" t="s">
        <v>1053</v>
      </c>
      <c r="K774" t="s">
        <v>1054</v>
      </c>
      <c r="L774">
        <v>1348</v>
      </c>
      <c r="N774">
        <v>1009</v>
      </c>
      <c r="O774" t="s">
        <v>1094</v>
      </c>
      <c r="P774" t="s">
        <v>1094</v>
      </c>
      <c r="Q774">
        <v>1000</v>
      </c>
      <c r="W774">
        <v>0</v>
      </c>
      <c r="X774">
        <v>-1068056325</v>
      </c>
      <c r="Y774">
        <v>1.3999999999999999E-4</v>
      </c>
      <c r="AA774">
        <v>63311.82</v>
      </c>
      <c r="AB774">
        <v>0</v>
      </c>
      <c r="AC774">
        <v>0</v>
      </c>
      <c r="AD774">
        <v>0</v>
      </c>
      <c r="AE774">
        <v>10362</v>
      </c>
      <c r="AF774">
        <v>0</v>
      </c>
      <c r="AG774">
        <v>0</v>
      </c>
      <c r="AH774">
        <v>0</v>
      </c>
      <c r="AI774">
        <v>6.11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1069</v>
      </c>
      <c r="AT774">
        <v>1.3999999999999999E-4</v>
      </c>
      <c r="AU774" t="s">
        <v>1069</v>
      </c>
      <c r="AV774">
        <v>0</v>
      </c>
      <c r="AW774">
        <v>2</v>
      </c>
      <c r="AX774">
        <v>27908052</v>
      </c>
      <c r="AY774">
        <v>1</v>
      </c>
      <c r="AZ774">
        <v>0</v>
      </c>
      <c r="BA774">
        <v>763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 ca="1">Y774*Source!I340</f>
        <v>4.1999999999999996E-4</v>
      </c>
      <c r="CY774">
        <f>AA774</f>
        <v>63311.82</v>
      </c>
      <c r="CZ774">
        <f>AE774</f>
        <v>10362</v>
      </c>
      <c r="DA774">
        <f>AI774</f>
        <v>6.11</v>
      </c>
      <c r="DB774">
        <f>ROUND(ROUND(AT774*CZ774,2),2)</f>
        <v>1.45</v>
      </c>
      <c r="DC774">
        <f>ROUND(ROUND(AT774*AG774,2),2)</f>
        <v>0</v>
      </c>
    </row>
    <row r="775" spans="1:107">
      <c r="A775">
        <f ca="1">ROW(Source!A340)</f>
        <v>340</v>
      </c>
      <c r="B775">
        <v>27906248</v>
      </c>
      <c r="C775">
        <v>27908036</v>
      </c>
      <c r="D775">
        <v>25152598</v>
      </c>
      <c r="E775">
        <v>1</v>
      </c>
      <c r="F775">
        <v>1</v>
      </c>
      <c r="G775">
        <v>1</v>
      </c>
      <c r="H775">
        <v>3</v>
      </c>
      <c r="I775" t="s">
        <v>283</v>
      </c>
      <c r="J775" t="s">
        <v>284</v>
      </c>
      <c r="K775" t="s">
        <v>285</v>
      </c>
      <c r="L775">
        <v>1348</v>
      </c>
      <c r="N775">
        <v>1009</v>
      </c>
      <c r="O775" t="s">
        <v>1094</v>
      </c>
      <c r="P775" t="s">
        <v>1094</v>
      </c>
      <c r="Q775">
        <v>1000</v>
      </c>
      <c r="W775">
        <v>0</v>
      </c>
      <c r="X775">
        <v>-405065451</v>
      </c>
      <c r="Y775">
        <v>1.1000000000000001E-3</v>
      </c>
      <c r="AA775">
        <v>90611.3</v>
      </c>
      <c r="AB775">
        <v>0</v>
      </c>
      <c r="AC775">
        <v>0</v>
      </c>
      <c r="AD775">
        <v>0</v>
      </c>
      <c r="AE775">
        <v>14830</v>
      </c>
      <c r="AF775">
        <v>0</v>
      </c>
      <c r="AG775">
        <v>0</v>
      </c>
      <c r="AH775">
        <v>0</v>
      </c>
      <c r="AI775">
        <v>6.11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1069</v>
      </c>
      <c r="AT775">
        <v>1.1000000000000001E-3</v>
      </c>
      <c r="AU775" t="s">
        <v>1069</v>
      </c>
      <c r="AV775">
        <v>0</v>
      </c>
      <c r="AW775">
        <v>2</v>
      </c>
      <c r="AX775">
        <v>27908053</v>
      </c>
      <c r="AY775">
        <v>1</v>
      </c>
      <c r="AZ775">
        <v>0</v>
      </c>
      <c r="BA775">
        <v>764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 ca="1">Y775*Source!I340</f>
        <v>3.3E-3</v>
      </c>
      <c r="CY775">
        <f>AA775</f>
        <v>90611.3</v>
      </c>
      <c r="CZ775">
        <f>AE775</f>
        <v>14830</v>
      </c>
      <c r="DA775">
        <f>AI775</f>
        <v>6.11</v>
      </c>
      <c r="DB775">
        <f>ROUND(ROUND(AT775*CZ775,2),2)</f>
        <v>16.309999999999999</v>
      </c>
      <c r="DC775">
        <f>ROUND(ROUND(AT775*AG775,2),2)</f>
        <v>0</v>
      </c>
    </row>
    <row r="776" spans="1:107">
      <c r="A776">
        <f ca="1">ROW(Source!A340)</f>
        <v>340</v>
      </c>
      <c r="B776">
        <v>27906248</v>
      </c>
      <c r="C776">
        <v>27908036</v>
      </c>
      <c r="D776">
        <v>25193194</v>
      </c>
      <c r="E776">
        <v>1</v>
      </c>
      <c r="F776">
        <v>1</v>
      </c>
      <c r="G776">
        <v>1</v>
      </c>
      <c r="H776">
        <v>3</v>
      </c>
      <c r="I776" t="s">
        <v>511</v>
      </c>
      <c r="J776" t="s">
        <v>513</v>
      </c>
      <c r="K776" t="s">
        <v>512</v>
      </c>
      <c r="L776">
        <v>1354</v>
      </c>
      <c r="N776">
        <v>1010</v>
      </c>
      <c r="O776" t="s">
        <v>1519</v>
      </c>
      <c r="P776" t="s">
        <v>1519</v>
      </c>
      <c r="Q776">
        <v>1</v>
      </c>
      <c r="W776">
        <v>0</v>
      </c>
      <c r="X776">
        <v>1240118236</v>
      </c>
      <c r="Y776">
        <v>1</v>
      </c>
      <c r="AA776">
        <v>1614.69</v>
      </c>
      <c r="AB776">
        <v>0</v>
      </c>
      <c r="AC776">
        <v>0</v>
      </c>
      <c r="AD776">
        <v>0</v>
      </c>
      <c r="AE776">
        <v>264.27</v>
      </c>
      <c r="AF776">
        <v>0</v>
      </c>
      <c r="AG776">
        <v>0</v>
      </c>
      <c r="AH776">
        <v>0</v>
      </c>
      <c r="AI776">
        <v>6.11</v>
      </c>
      <c r="AJ776">
        <v>1</v>
      </c>
      <c r="AK776">
        <v>1</v>
      </c>
      <c r="AL776">
        <v>1</v>
      </c>
      <c r="AN776">
        <v>0</v>
      </c>
      <c r="AO776">
        <v>0</v>
      </c>
      <c r="AP776">
        <v>0</v>
      </c>
      <c r="AQ776">
        <v>0</v>
      </c>
      <c r="AR776">
        <v>0</v>
      </c>
      <c r="AS776" t="s">
        <v>1069</v>
      </c>
      <c r="AT776">
        <v>1</v>
      </c>
      <c r="AU776" t="s">
        <v>1069</v>
      </c>
      <c r="AV776">
        <v>0</v>
      </c>
      <c r="AW776">
        <v>1</v>
      </c>
      <c r="AX776">
        <v>-1</v>
      </c>
      <c r="AY776">
        <v>0</v>
      </c>
      <c r="AZ776">
        <v>0</v>
      </c>
      <c r="BA776" t="s">
        <v>1069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 ca="1">Y776*Source!I340</f>
        <v>3</v>
      </c>
      <c r="CY776">
        <f>AA776</f>
        <v>1614.69</v>
      </c>
      <c r="CZ776">
        <f>AE776</f>
        <v>264.27</v>
      </c>
      <c r="DA776">
        <f>AI776</f>
        <v>6.11</v>
      </c>
      <c r="DB776">
        <f>ROUND(ROUND(AT776*CZ776,2),2)</f>
        <v>264.27</v>
      </c>
      <c r="DC776">
        <f>ROUND(ROUND(AT776*AG776,2),2)</f>
        <v>0</v>
      </c>
    </row>
    <row r="777" spans="1:107">
      <c r="A777">
        <f ca="1">ROW(Source!A340)</f>
        <v>340</v>
      </c>
      <c r="B777">
        <v>27906248</v>
      </c>
      <c r="C777">
        <v>27908036</v>
      </c>
      <c r="D777">
        <v>25214045</v>
      </c>
      <c r="E777">
        <v>1</v>
      </c>
      <c r="F777">
        <v>1</v>
      </c>
      <c r="G777">
        <v>1</v>
      </c>
      <c r="H777">
        <v>3</v>
      </c>
      <c r="I777" t="s">
        <v>515</v>
      </c>
      <c r="J777" t="s">
        <v>518</v>
      </c>
      <c r="K777" t="s">
        <v>516</v>
      </c>
      <c r="L777">
        <v>1035</v>
      </c>
      <c r="N777">
        <v>1013</v>
      </c>
      <c r="O777" t="s">
        <v>517</v>
      </c>
      <c r="P777" t="s">
        <v>517</v>
      </c>
      <c r="Q777">
        <v>1</v>
      </c>
      <c r="W777">
        <v>0</v>
      </c>
      <c r="X777">
        <v>-1820792578</v>
      </c>
      <c r="Y777">
        <v>2</v>
      </c>
      <c r="AA777">
        <v>399.84</v>
      </c>
      <c r="AB777">
        <v>0</v>
      </c>
      <c r="AC777">
        <v>0</v>
      </c>
      <c r="AD777">
        <v>0</v>
      </c>
      <c r="AE777">
        <v>65.44</v>
      </c>
      <c r="AF777">
        <v>0</v>
      </c>
      <c r="AG777">
        <v>0</v>
      </c>
      <c r="AH777">
        <v>0</v>
      </c>
      <c r="AI777">
        <v>6.11</v>
      </c>
      <c r="AJ777">
        <v>1</v>
      </c>
      <c r="AK777">
        <v>1</v>
      </c>
      <c r="AL777">
        <v>1</v>
      </c>
      <c r="AN777">
        <v>0</v>
      </c>
      <c r="AO777">
        <v>0</v>
      </c>
      <c r="AP777">
        <v>0</v>
      </c>
      <c r="AQ777">
        <v>0</v>
      </c>
      <c r="AR777">
        <v>0</v>
      </c>
      <c r="AS777" t="s">
        <v>1069</v>
      </c>
      <c r="AT777">
        <v>2</v>
      </c>
      <c r="AU777" t="s">
        <v>1069</v>
      </c>
      <c r="AV777">
        <v>0</v>
      </c>
      <c r="AW777">
        <v>1</v>
      </c>
      <c r="AX777">
        <v>-1</v>
      </c>
      <c r="AY777">
        <v>0</v>
      </c>
      <c r="AZ777">
        <v>0</v>
      </c>
      <c r="BA777" t="s">
        <v>1069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 ca="1">Y777*Source!I340</f>
        <v>6</v>
      </c>
      <c r="CY777">
        <f>AA777</f>
        <v>399.84</v>
      </c>
      <c r="CZ777">
        <f>AE777</f>
        <v>65.44</v>
      </c>
      <c r="DA777">
        <f>AI777</f>
        <v>6.11</v>
      </c>
      <c r="DB777">
        <f>ROUND(ROUND(AT777*CZ777,2),2)</f>
        <v>130.88</v>
      </c>
      <c r="DC777">
        <f>ROUND(ROUND(AT777*AG777,2),2)</f>
        <v>0</v>
      </c>
    </row>
    <row r="778" spans="1:107">
      <c r="A778">
        <f ca="1">ROW(Source!A343)</f>
        <v>343</v>
      </c>
      <c r="B778">
        <v>27906248</v>
      </c>
      <c r="C778">
        <v>27908071</v>
      </c>
      <c r="D778">
        <v>25420494</v>
      </c>
      <c r="E778">
        <v>1</v>
      </c>
      <c r="F778">
        <v>1</v>
      </c>
      <c r="G778">
        <v>1</v>
      </c>
      <c r="H778">
        <v>1</v>
      </c>
      <c r="I778" t="s">
        <v>768</v>
      </c>
      <c r="J778" t="s">
        <v>1069</v>
      </c>
      <c r="K778" t="s">
        <v>769</v>
      </c>
      <c r="L778">
        <v>1191</v>
      </c>
      <c r="N778">
        <v>1013</v>
      </c>
      <c r="O778" t="s">
        <v>600</v>
      </c>
      <c r="P778" t="s">
        <v>600</v>
      </c>
      <c r="Q778">
        <v>1</v>
      </c>
      <c r="W778">
        <v>0</v>
      </c>
      <c r="X778">
        <v>1145761654</v>
      </c>
      <c r="Y778">
        <v>6.1064999999999987</v>
      </c>
      <c r="AA778">
        <v>0</v>
      </c>
      <c r="AB778">
        <v>0</v>
      </c>
      <c r="AC778">
        <v>0</v>
      </c>
      <c r="AD778">
        <v>65.069999999999993</v>
      </c>
      <c r="AE778">
        <v>0</v>
      </c>
      <c r="AF778">
        <v>0</v>
      </c>
      <c r="AG778">
        <v>0</v>
      </c>
      <c r="AH778">
        <v>10.65</v>
      </c>
      <c r="AI778">
        <v>1</v>
      </c>
      <c r="AJ778">
        <v>1</v>
      </c>
      <c r="AK778">
        <v>1</v>
      </c>
      <c r="AL778">
        <v>6.11</v>
      </c>
      <c r="AN778">
        <v>0</v>
      </c>
      <c r="AO778">
        <v>1</v>
      </c>
      <c r="AP778">
        <v>1</v>
      </c>
      <c r="AQ778">
        <v>0</v>
      </c>
      <c r="AR778">
        <v>0</v>
      </c>
      <c r="AS778" t="s">
        <v>1069</v>
      </c>
      <c r="AT778">
        <v>5.31</v>
      </c>
      <c r="AU778" t="s">
        <v>1084</v>
      </c>
      <c r="AV778">
        <v>1</v>
      </c>
      <c r="AW778">
        <v>2</v>
      </c>
      <c r="AX778">
        <v>27908080</v>
      </c>
      <c r="AY778">
        <v>1</v>
      </c>
      <c r="AZ778">
        <v>0</v>
      </c>
      <c r="BA778">
        <v>767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 ca="1">Y778*Source!I343</f>
        <v>3.1240853999999998</v>
      </c>
      <c r="CY778">
        <f>AD778</f>
        <v>65.069999999999993</v>
      </c>
      <c r="CZ778">
        <f>AH778</f>
        <v>10.65</v>
      </c>
      <c r="DA778">
        <f>AL778</f>
        <v>6.11</v>
      </c>
      <c r="DB778">
        <f>ROUND((ROUND(AT778*CZ778,2)*1.15),2)</f>
        <v>65.03</v>
      </c>
      <c r="DC778">
        <f>ROUND((ROUND(AT778*AG778,2)*1.15),2)</f>
        <v>0</v>
      </c>
    </row>
    <row r="779" spans="1:107">
      <c r="A779">
        <f ca="1">ROW(Source!A343)</f>
        <v>343</v>
      </c>
      <c r="B779">
        <v>27906248</v>
      </c>
      <c r="C779">
        <v>27908071</v>
      </c>
      <c r="D779">
        <v>25412928</v>
      </c>
      <c r="E779">
        <v>1</v>
      </c>
      <c r="F779">
        <v>1</v>
      </c>
      <c r="G779">
        <v>1</v>
      </c>
      <c r="H779">
        <v>1</v>
      </c>
      <c r="I779" t="s">
        <v>601</v>
      </c>
      <c r="J779" t="s">
        <v>1069</v>
      </c>
      <c r="K779" t="s">
        <v>602</v>
      </c>
      <c r="L779">
        <v>1191</v>
      </c>
      <c r="N779">
        <v>1013</v>
      </c>
      <c r="O779" t="s">
        <v>600</v>
      </c>
      <c r="P779" t="s">
        <v>600</v>
      </c>
      <c r="Q779">
        <v>1</v>
      </c>
      <c r="W779">
        <v>0</v>
      </c>
      <c r="X779">
        <v>-1417349443</v>
      </c>
      <c r="Y779">
        <v>0.02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1</v>
      </c>
      <c r="AJ779">
        <v>1</v>
      </c>
      <c r="AK779">
        <v>6.11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1069</v>
      </c>
      <c r="AT779">
        <v>0.02</v>
      </c>
      <c r="AU779" t="s">
        <v>1069</v>
      </c>
      <c r="AV779">
        <v>2</v>
      </c>
      <c r="AW779">
        <v>2</v>
      </c>
      <c r="AX779">
        <v>27908081</v>
      </c>
      <c r="AY779">
        <v>1</v>
      </c>
      <c r="AZ779">
        <v>2048</v>
      </c>
      <c r="BA779">
        <v>768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 ca="1">Y779*Source!I343</f>
        <v>1.0232000000000002E-2</v>
      </c>
      <c r="CY779">
        <f>AD779</f>
        <v>0</v>
      </c>
      <c r="CZ779">
        <f>AH779</f>
        <v>0</v>
      </c>
      <c r="DA779">
        <f>AL779</f>
        <v>1</v>
      </c>
      <c r="DB779">
        <f>ROUND(ROUND(AT779*CZ779,2),2)</f>
        <v>0</v>
      </c>
      <c r="DC779">
        <f>ROUND(ROUND(AT779*AG779,2),2)</f>
        <v>0</v>
      </c>
    </row>
    <row r="780" spans="1:107">
      <c r="A780">
        <f ca="1">ROW(Source!A343)</f>
        <v>343</v>
      </c>
      <c r="B780">
        <v>27906248</v>
      </c>
      <c r="C780">
        <v>27908071</v>
      </c>
      <c r="D780">
        <v>25230418</v>
      </c>
      <c r="E780">
        <v>1</v>
      </c>
      <c r="F780">
        <v>1</v>
      </c>
      <c r="G780">
        <v>1</v>
      </c>
      <c r="H780">
        <v>2</v>
      </c>
      <c r="I780" t="s">
        <v>762</v>
      </c>
      <c r="J780" t="s">
        <v>763</v>
      </c>
      <c r="K780" t="s">
        <v>764</v>
      </c>
      <c r="L780">
        <v>1368</v>
      </c>
      <c r="N780">
        <v>1011</v>
      </c>
      <c r="O780" t="s">
        <v>606</v>
      </c>
      <c r="P780" t="s">
        <v>606</v>
      </c>
      <c r="Q780">
        <v>1</v>
      </c>
      <c r="W780">
        <v>0</v>
      </c>
      <c r="X780">
        <v>1047452784</v>
      </c>
      <c r="Y780">
        <v>1.2500000000000001E-2</v>
      </c>
      <c r="AA780">
        <v>0</v>
      </c>
      <c r="AB780">
        <v>10.39</v>
      </c>
      <c r="AC780">
        <v>0</v>
      </c>
      <c r="AD780">
        <v>0</v>
      </c>
      <c r="AE780">
        <v>0</v>
      </c>
      <c r="AF780">
        <v>1.7</v>
      </c>
      <c r="AG780">
        <v>0</v>
      </c>
      <c r="AH780">
        <v>0</v>
      </c>
      <c r="AI780">
        <v>1</v>
      </c>
      <c r="AJ780">
        <v>6.11</v>
      </c>
      <c r="AK780">
        <v>1</v>
      </c>
      <c r="AL780">
        <v>1</v>
      </c>
      <c r="AN780">
        <v>0</v>
      </c>
      <c r="AO780">
        <v>1</v>
      </c>
      <c r="AP780">
        <v>1</v>
      </c>
      <c r="AQ780">
        <v>0</v>
      </c>
      <c r="AR780">
        <v>0</v>
      </c>
      <c r="AS780" t="s">
        <v>1069</v>
      </c>
      <c r="AT780">
        <v>0.01</v>
      </c>
      <c r="AU780" t="s">
        <v>1083</v>
      </c>
      <c r="AV780">
        <v>0</v>
      </c>
      <c r="AW780">
        <v>2</v>
      </c>
      <c r="AX780">
        <v>27908082</v>
      </c>
      <c r="AY780">
        <v>1</v>
      </c>
      <c r="AZ780">
        <v>0</v>
      </c>
      <c r="BA780">
        <v>769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 ca="1">Y780*Source!I343</f>
        <v>6.3950000000000014E-3</v>
      </c>
      <c r="CY780">
        <f>AB780</f>
        <v>10.39</v>
      </c>
      <c r="CZ780">
        <f>AF780</f>
        <v>1.7</v>
      </c>
      <c r="DA780">
        <f>AJ780</f>
        <v>6.11</v>
      </c>
      <c r="DB780">
        <f>ROUND((ROUND(AT780*CZ780,2)*1.25),2)</f>
        <v>0.03</v>
      </c>
      <c r="DC780">
        <f>ROUND((ROUND(AT780*AG780,2)*1.25),2)</f>
        <v>0</v>
      </c>
    </row>
    <row r="781" spans="1:107">
      <c r="A781">
        <f ca="1">ROW(Source!A343)</f>
        <v>343</v>
      </c>
      <c r="B781">
        <v>27906248</v>
      </c>
      <c r="C781">
        <v>27908071</v>
      </c>
      <c r="D781">
        <v>25230445</v>
      </c>
      <c r="E781">
        <v>1</v>
      </c>
      <c r="F781">
        <v>1</v>
      </c>
      <c r="G781">
        <v>1</v>
      </c>
      <c r="H781">
        <v>2</v>
      </c>
      <c r="I781" t="s">
        <v>733</v>
      </c>
      <c r="J781" t="s">
        <v>734</v>
      </c>
      <c r="K781" t="s">
        <v>735</v>
      </c>
      <c r="L781">
        <v>1368</v>
      </c>
      <c r="N781">
        <v>1011</v>
      </c>
      <c r="O781" t="s">
        <v>606</v>
      </c>
      <c r="P781" t="s">
        <v>606</v>
      </c>
      <c r="Q781">
        <v>1</v>
      </c>
      <c r="W781">
        <v>0</v>
      </c>
      <c r="X781">
        <v>1225731627</v>
      </c>
      <c r="Y781">
        <v>1.2500000000000001E-2</v>
      </c>
      <c r="AA781">
        <v>0</v>
      </c>
      <c r="AB781">
        <v>549.84</v>
      </c>
      <c r="AC781">
        <v>10.06</v>
      </c>
      <c r="AD781">
        <v>0</v>
      </c>
      <c r="AE781">
        <v>0</v>
      </c>
      <c r="AF781">
        <v>89.99</v>
      </c>
      <c r="AG781">
        <v>10.06</v>
      </c>
      <c r="AH781">
        <v>0</v>
      </c>
      <c r="AI781">
        <v>1</v>
      </c>
      <c r="AJ781">
        <v>6.11</v>
      </c>
      <c r="AK781">
        <v>1</v>
      </c>
      <c r="AL781">
        <v>1</v>
      </c>
      <c r="AN781">
        <v>0</v>
      </c>
      <c r="AO781">
        <v>1</v>
      </c>
      <c r="AP781">
        <v>1</v>
      </c>
      <c r="AQ781">
        <v>0</v>
      </c>
      <c r="AR781">
        <v>0</v>
      </c>
      <c r="AS781" t="s">
        <v>1069</v>
      </c>
      <c r="AT781">
        <v>0.01</v>
      </c>
      <c r="AU781" t="s">
        <v>1083</v>
      </c>
      <c r="AV781">
        <v>0</v>
      </c>
      <c r="AW781">
        <v>2</v>
      </c>
      <c r="AX781">
        <v>27908083</v>
      </c>
      <c r="AY781">
        <v>1</v>
      </c>
      <c r="AZ781">
        <v>0</v>
      </c>
      <c r="BA781">
        <v>770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 ca="1">Y781*Source!I343</f>
        <v>6.3950000000000014E-3</v>
      </c>
      <c r="CY781">
        <f>AB781</f>
        <v>549.84</v>
      </c>
      <c r="CZ781">
        <f>AF781</f>
        <v>89.99</v>
      </c>
      <c r="DA781">
        <f>AJ781</f>
        <v>6.11</v>
      </c>
      <c r="DB781">
        <f>ROUND((ROUND(AT781*CZ781,2)*1.25),2)</f>
        <v>1.1299999999999999</v>
      </c>
      <c r="DC781">
        <f>ROUND((ROUND(AT781*AG781,2)*1.25),2)</f>
        <v>0.13</v>
      </c>
    </row>
    <row r="782" spans="1:107">
      <c r="A782">
        <f ca="1">ROW(Source!A343)</f>
        <v>343</v>
      </c>
      <c r="B782">
        <v>27906248</v>
      </c>
      <c r="C782">
        <v>27908071</v>
      </c>
      <c r="D782">
        <v>25231607</v>
      </c>
      <c r="E782">
        <v>1</v>
      </c>
      <c r="F782">
        <v>1</v>
      </c>
      <c r="G782">
        <v>1</v>
      </c>
      <c r="H782">
        <v>2</v>
      </c>
      <c r="I782" t="s">
        <v>603</v>
      </c>
      <c r="J782" t="s">
        <v>604</v>
      </c>
      <c r="K782" t="s">
        <v>605</v>
      </c>
      <c r="L782">
        <v>1368</v>
      </c>
      <c r="N782">
        <v>1011</v>
      </c>
      <c r="O782" t="s">
        <v>606</v>
      </c>
      <c r="P782" t="s">
        <v>606</v>
      </c>
      <c r="Q782">
        <v>1</v>
      </c>
      <c r="W782">
        <v>0</v>
      </c>
      <c r="X782">
        <v>1372534845</v>
      </c>
      <c r="Y782">
        <v>1.2500000000000001E-2</v>
      </c>
      <c r="AA782">
        <v>0</v>
      </c>
      <c r="AB782">
        <v>401.49</v>
      </c>
      <c r="AC782">
        <v>11.6</v>
      </c>
      <c r="AD782">
        <v>0</v>
      </c>
      <c r="AE782">
        <v>0</v>
      </c>
      <c r="AF782">
        <v>65.709999999999994</v>
      </c>
      <c r="AG782">
        <v>11.6</v>
      </c>
      <c r="AH782">
        <v>0</v>
      </c>
      <c r="AI782">
        <v>1</v>
      </c>
      <c r="AJ782">
        <v>6.11</v>
      </c>
      <c r="AK782">
        <v>1</v>
      </c>
      <c r="AL782">
        <v>1</v>
      </c>
      <c r="AN782">
        <v>0</v>
      </c>
      <c r="AO782">
        <v>1</v>
      </c>
      <c r="AP782">
        <v>1</v>
      </c>
      <c r="AQ782">
        <v>0</v>
      </c>
      <c r="AR782">
        <v>0</v>
      </c>
      <c r="AS782" t="s">
        <v>1069</v>
      </c>
      <c r="AT782">
        <v>0.01</v>
      </c>
      <c r="AU782" t="s">
        <v>1083</v>
      </c>
      <c r="AV782">
        <v>0</v>
      </c>
      <c r="AW782">
        <v>2</v>
      </c>
      <c r="AX782">
        <v>27908084</v>
      </c>
      <c r="AY782">
        <v>1</v>
      </c>
      <c r="AZ782">
        <v>0</v>
      </c>
      <c r="BA782">
        <v>771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 ca="1">Y782*Source!I343</f>
        <v>6.3950000000000014E-3</v>
      </c>
      <c r="CY782">
        <f>AB782</f>
        <v>401.49</v>
      </c>
      <c r="CZ782">
        <f>AF782</f>
        <v>65.709999999999994</v>
      </c>
      <c r="DA782">
        <f>AJ782</f>
        <v>6.11</v>
      </c>
      <c r="DB782">
        <f>ROUND((ROUND(AT782*CZ782,2)*1.25),2)</f>
        <v>0.83</v>
      </c>
      <c r="DC782">
        <f>ROUND((ROUND(AT782*AG782,2)*1.25),2)</f>
        <v>0.15</v>
      </c>
    </row>
    <row r="783" spans="1:107">
      <c r="A783">
        <f ca="1">ROW(Source!A343)</f>
        <v>343</v>
      </c>
      <c r="B783">
        <v>27906248</v>
      </c>
      <c r="C783">
        <v>27908071</v>
      </c>
      <c r="D783">
        <v>25232466</v>
      </c>
      <c r="E783">
        <v>1</v>
      </c>
      <c r="F783">
        <v>1</v>
      </c>
      <c r="G783">
        <v>1</v>
      </c>
      <c r="H783">
        <v>2</v>
      </c>
      <c r="I783" t="s">
        <v>770</v>
      </c>
      <c r="J783" t="s">
        <v>771</v>
      </c>
      <c r="K783" t="s">
        <v>772</v>
      </c>
      <c r="L783">
        <v>1368</v>
      </c>
      <c r="N783">
        <v>1011</v>
      </c>
      <c r="O783" t="s">
        <v>606</v>
      </c>
      <c r="P783" t="s">
        <v>606</v>
      </c>
      <c r="Q783">
        <v>1</v>
      </c>
      <c r="W783">
        <v>0</v>
      </c>
      <c r="X783">
        <v>271748449</v>
      </c>
      <c r="Y783">
        <v>1.4000000000000001</v>
      </c>
      <c r="AA783">
        <v>0</v>
      </c>
      <c r="AB783">
        <v>41.67</v>
      </c>
      <c r="AC783">
        <v>0</v>
      </c>
      <c r="AD783">
        <v>0</v>
      </c>
      <c r="AE783">
        <v>0</v>
      </c>
      <c r="AF783">
        <v>6.82</v>
      </c>
      <c r="AG783">
        <v>0</v>
      </c>
      <c r="AH783">
        <v>0</v>
      </c>
      <c r="AI783">
        <v>1</v>
      </c>
      <c r="AJ783">
        <v>6.11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1069</v>
      </c>
      <c r="AT783">
        <v>1.1200000000000001</v>
      </c>
      <c r="AU783" t="s">
        <v>1083</v>
      </c>
      <c r="AV783">
        <v>0</v>
      </c>
      <c r="AW783">
        <v>2</v>
      </c>
      <c r="AX783">
        <v>27908085</v>
      </c>
      <c r="AY783">
        <v>1</v>
      </c>
      <c r="AZ783">
        <v>0</v>
      </c>
      <c r="BA783">
        <v>772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 ca="1">Y783*Source!I343</f>
        <v>0.7162400000000001</v>
      </c>
      <c r="CY783">
        <f>AB783</f>
        <v>41.67</v>
      </c>
      <c r="CZ783">
        <f>AF783</f>
        <v>6.82</v>
      </c>
      <c r="DA783">
        <f>AJ783</f>
        <v>6.11</v>
      </c>
      <c r="DB783">
        <f>ROUND((ROUND(AT783*CZ783,2)*1.25),2)</f>
        <v>9.5500000000000007</v>
      </c>
      <c r="DC783">
        <f>ROUND((ROUND(AT783*AG783,2)*1.25),2)</f>
        <v>0</v>
      </c>
    </row>
    <row r="784" spans="1:107">
      <c r="A784">
        <f ca="1">ROW(Source!A343)</f>
        <v>343</v>
      </c>
      <c r="B784">
        <v>27906248</v>
      </c>
      <c r="C784">
        <v>27908071</v>
      </c>
      <c r="D784">
        <v>25186091</v>
      </c>
      <c r="E784">
        <v>1</v>
      </c>
      <c r="F784">
        <v>1</v>
      </c>
      <c r="G784">
        <v>1</v>
      </c>
      <c r="H784">
        <v>3</v>
      </c>
      <c r="I784" t="s">
        <v>648</v>
      </c>
      <c r="J784" t="s">
        <v>649</v>
      </c>
      <c r="K784" t="s">
        <v>650</v>
      </c>
      <c r="L784">
        <v>1348</v>
      </c>
      <c r="N784">
        <v>1009</v>
      </c>
      <c r="O784" t="s">
        <v>1094</v>
      </c>
      <c r="P784" t="s">
        <v>1094</v>
      </c>
      <c r="Q784">
        <v>1000</v>
      </c>
      <c r="W784">
        <v>0</v>
      </c>
      <c r="X784">
        <v>-1655298345</v>
      </c>
      <c r="Y784">
        <v>1.2E-2</v>
      </c>
      <c r="AA784">
        <v>95438.2</v>
      </c>
      <c r="AB784">
        <v>0</v>
      </c>
      <c r="AC784">
        <v>0</v>
      </c>
      <c r="AD784">
        <v>0</v>
      </c>
      <c r="AE784">
        <v>15620</v>
      </c>
      <c r="AF784">
        <v>0</v>
      </c>
      <c r="AG784">
        <v>0</v>
      </c>
      <c r="AH784">
        <v>0</v>
      </c>
      <c r="AI784">
        <v>6.11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1069</v>
      </c>
      <c r="AT784">
        <v>1.2E-2</v>
      </c>
      <c r="AU784" t="s">
        <v>1069</v>
      </c>
      <c r="AV784">
        <v>0</v>
      </c>
      <c r="AW784">
        <v>2</v>
      </c>
      <c r="AX784">
        <v>27908086</v>
      </c>
      <c r="AY784">
        <v>1</v>
      </c>
      <c r="AZ784">
        <v>0</v>
      </c>
      <c r="BA784">
        <v>773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 ca="1">Y784*Source!I343</f>
        <v>6.1392000000000009E-3</v>
      </c>
      <c r="CY784">
        <f>AA784</f>
        <v>95438.2</v>
      </c>
      <c r="CZ784">
        <f>AE784</f>
        <v>15620</v>
      </c>
      <c r="DA784">
        <f>AI784</f>
        <v>6.11</v>
      </c>
      <c r="DB784">
        <f>ROUND(ROUND(AT784*CZ784,2),2)</f>
        <v>187.44</v>
      </c>
      <c r="DC784">
        <f>ROUND(ROUND(AT784*AG784,2),2)</f>
        <v>0</v>
      </c>
    </row>
    <row r="785" spans="1:107">
      <c r="A785">
        <f ca="1">ROW(Source!A343)</f>
        <v>343</v>
      </c>
      <c r="B785">
        <v>27906248</v>
      </c>
      <c r="C785">
        <v>27908071</v>
      </c>
      <c r="D785">
        <v>25187223</v>
      </c>
      <c r="E785">
        <v>1</v>
      </c>
      <c r="F785">
        <v>1</v>
      </c>
      <c r="G785">
        <v>1</v>
      </c>
      <c r="H785">
        <v>3</v>
      </c>
      <c r="I785" t="s">
        <v>773</v>
      </c>
      <c r="J785" t="s">
        <v>774</v>
      </c>
      <c r="K785" t="s">
        <v>775</v>
      </c>
      <c r="L785">
        <v>1348</v>
      </c>
      <c r="N785">
        <v>1009</v>
      </c>
      <c r="O785" t="s">
        <v>1094</v>
      </c>
      <c r="P785" t="s">
        <v>1094</v>
      </c>
      <c r="Q785">
        <v>1000</v>
      </c>
      <c r="W785">
        <v>0</v>
      </c>
      <c r="X785">
        <v>1262170789</v>
      </c>
      <c r="Y785">
        <v>2E-3</v>
      </c>
      <c r="AA785">
        <v>46680.4</v>
      </c>
      <c r="AB785">
        <v>0</v>
      </c>
      <c r="AC785">
        <v>0</v>
      </c>
      <c r="AD785">
        <v>0</v>
      </c>
      <c r="AE785">
        <v>7640</v>
      </c>
      <c r="AF785">
        <v>0</v>
      </c>
      <c r="AG785">
        <v>0</v>
      </c>
      <c r="AH785">
        <v>0</v>
      </c>
      <c r="AI785">
        <v>6.11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1069</v>
      </c>
      <c r="AT785">
        <v>2E-3</v>
      </c>
      <c r="AU785" t="s">
        <v>1069</v>
      </c>
      <c r="AV785">
        <v>0</v>
      </c>
      <c r="AW785">
        <v>2</v>
      </c>
      <c r="AX785">
        <v>27908087</v>
      </c>
      <c r="AY785">
        <v>1</v>
      </c>
      <c r="AZ785">
        <v>0</v>
      </c>
      <c r="BA785">
        <v>774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 ca="1">Y785*Source!I343</f>
        <v>1.0232000000000002E-3</v>
      </c>
      <c r="CY785">
        <f>AA785</f>
        <v>46680.4</v>
      </c>
      <c r="CZ785">
        <f>AE785</f>
        <v>7640</v>
      </c>
      <c r="DA785">
        <f>AI785</f>
        <v>6.11</v>
      </c>
      <c r="DB785">
        <f>ROUND(ROUND(AT785*CZ785,2),2)</f>
        <v>15.28</v>
      </c>
      <c r="DC785">
        <f>ROUND(ROUND(AT785*AG785,2),2)</f>
        <v>0</v>
      </c>
    </row>
    <row r="786" spans="1:107">
      <c r="A786">
        <f ca="1">ROW(Source!A344)</f>
        <v>344</v>
      </c>
      <c r="B786">
        <v>27906248</v>
      </c>
      <c r="C786">
        <v>27908088</v>
      </c>
      <c r="D786">
        <v>25412980</v>
      </c>
      <c r="E786">
        <v>1</v>
      </c>
      <c r="F786">
        <v>1</v>
      </c>
      <c r="G786">
        <v>1</v>
      </c>
      <c r="H786">
        <v>1</v>
      </c>
      <c r="I786" t="s">
        <v>2</v>
      </c>
      <c r="J786" t="s">
        <v>1069</v>
      </c>
      <c r="K786" t="s">
        <v>3</v>
      </c>
      <c r="L786">
        <v>1191</v>
      </c>
      <c r="N786">
        <v>1013</v>
      </c>
      <c r="O786" t="s">
        <v>600</v>
      </c>
      <c r="P786" t="s">
        <v>600</v>
      </c>
      <c r="Q786">
        <v>1</v>
      </c>
      <c r="W786">
        <v>0</v>
      </c>
      <c r="X786">
        <v>145020957</v>
      </c>
      <c r="Y786">
        <v>4.4044999999999996</v>
      </c>
      <c r="AA786">
        <v>0</v>
      </c>
      <c r="AB786">
        <v>0</v>
      </c>
      <c r="AC786">
        <v>0</v>
      </c>
      <c r="AD786">
        <v>55.42</v>
      </c>
      <c r="AE786">
        <v>0</v>
      </c>
      <c r="AF786">
        <v>0</v>
      </c>
      <c r="AG786">
        <v>0</v>
      </c>
      <c r="AH786">
        <v>9.07</v>
      </c>
      <c r="AI786">
        <v>1</v>
      </c>
      <c r="AJ786">
        <v>1</v>
      </c>
      <c r="AK786">
        <v>1</v>
      </c>
      <c r="AL786">
        <v>6.11</v>
      </c>
      <c r="AN786">
        <v>0</v>
      </c>
      <c r="AO786">
        <v>1</v>
      </c>
      <c r="AP786">
        <v>1</v>
      </c>
      <c r="AQ786">
        <v>0</v>
      </c>
      <c r="AR786">
        <v>0</v>
      </c>
      <c r="AS786" t="s">
        <v>1069</v>
      </c>
      <c r="AT786">
        <v>3.83</v>
      </c>
      <c r="AU786" t="s">
        <v>1084</v>
      </c>
      <c r="AV786">
        <v>1</v>
      </c>
      <c r="AW786">
        <v>2</v>
      </c>
      <c r="AX786">
        <v>27908097</v>
      </c>
      <c r="AY786">
        <v>1</v>
      </c>
      <c r="AZ786">
        <v>0</v>
      </c>
      <c r="BA786">
        <v>775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 ca="1">Y786*Source!I344</f>
        <v>2.2533422000000001</v>
      </c>
      <c r="CY786">
        <f>AD786</f>
        <v>55.42</v>
      </c>
      <c r="CZ786">
        <f>AH786</f>
        <v>9.07</v>
      </c>
      <c r="DA786">
        <f>AL786</f>
        <v>6.11</v>
      </c>
      <c r="DB786">
        <f>ROUND((ROUND(AT786*CZ786,2)*1.15),2)</f>
        <v>39.950000000000003</v>
      </c>
      <c r="DC786">
        <f>ROUND((ROUND(AT786*AG786,2)*1.15),2)</f>
        <v>0</v>
      </c>
    </row>
    <row r="787" spans="1:107">
      <c r="A787">
        <f ca="1">ROW(Source!A344)</f>
        <v>344</v>
      </c>
      <c r="B787">
        <v>27906248</v>
      </c>
      <c r="C787">
        <v>27908088</v>
      </c>
      <c r="D787">
        <v>25412928</v>
      </c>
      <c r="E787">
        <v>1</v>
      </c>
      <c r="F787">
        <v>1</v>
      </c>
      <c r="G787">
        <v>1</v>
      </c>
      <c r="H787">
        <v>1</v>
      </c>
      <c r="I787" t="s">
        <v>601</v>
      </c>
      <c r="J787" t="s">
        <v>1069</v>
      </c>
      <c r="K787" t="s">
        <v>602</v>
      </c>
      <c r="L787">
        <v>1191</v>
      </c>
      <c r="N787">
        <v>1013</v>
      </c>
      <c r="O787" t="s">
        <v>600</v>
      </c>
      <c r="P787" t="s">
        <v>600</v>
      </c>
      <c r="Q787">
        <v>1</v>
      </c>
      <c r="W787">
        <v>0</v>
      </c>
      <c r="X787">
        <v>-1417349443</v>
      </c>
      <c r="Y787">
        <v>0.02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6.11</v>
      </c>
      <c r="AL787">
        <v>1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1069</v>
      </c>
      <c r="AT787">
        <v>0.02</v>
      </c>
      <c r="AU787" t="s">
        <v>1069</v>
      </c>
      <c r="AV787">
        <v>2</v>
      </c>
      <c r="AW787">
        <v>2</v>
      </c>
      <c r="AX787">
        <v>27908098</v>
      </c>
      <c r="AY787">
        <v>1</v>
      </c>
      <c r="AZ787">
        <v>2048</v>
      </c>
      <c r="BA787">
        <v>776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 ca="1">Y787*Source!I344</f>
        <v>1.0232000000000002E-2</v>
      </c>
      <c r="CY787">
        <f>AD787</f>
        <v>0</v>
      </c>
      <c r="CZ787">
        <f>AH787</f>
        <v>0</v>
      </c>
      <c r="DA787">
        <f>AL787</f>
        <v>1</v>
      </c>
      <c r="DB787">
        <f>ROUND(ROUND(AT787*CZ787,2),2)</f>
        <v>0</v>
      </c>
      <c r="DC787">
        <f>ROUND(ROUND(AT787*AG787,2),2)</f>
        <v>0</v>
      </c>
    </row>
    <row r="788" spans="1:107">
      <c r="A788">
        <f ca="1">ROW(Source!A344)</f>
        <v>344</v>
      </c>
      <c r="B788">
        <v>27906248</v>
      </c>
      <c r="C788">
        <v>27908088</v>
      </c>
      <c r="D788">
        <v>25230418</v>
      </c>
      <c r="E788">
        <v>1</v>
      </c>
      <c r="F788">
        <v>1</v>
      </c>
      <c r="G788">
        <v>1</v>
      </c>
      <c r="H788">
        <v>2</v>
      </c>
      <c r="I788" t="s">
        <v>762</v>
      </c>
      <c r="J788" t="s">
        <v>763</v>
      </c>
      <c r="K788" t="s">
        <v>764</v>
      </c>
      <c r="L788">
        <v>1368</v>
      </c>
      <c r="N788">
        <v>1011</v>
      </c>
      <c r="O788" t="s">
        <v>606</v>
      </c>
      <c r="P788" t="s">
        <v>606</v>
      </c>
      <c r="Q788">
        <v>1</v>
      </c>
      <c r="W788">
        <v>0</v>
      </c>
      <c r="X788">
        <v>1047452784</v>
      </c>
      <c r="Y788">
        <v>1.2500000000000001E-2</v>
      </c>
      <c r="AA788">
        <v>0</v>
      </c>
      <c r="AB788">
        <v>10.39</v>
      </c>
      <c r="AC788">
        <v>0</v>
      </c>
      <c r="AD788">
        <v>0</v>
      </c>
      <c r="AE788">
        <v>0</v>
      </c>
      <c r="AF788">
        <v>1.7</v>
      </c>
      <c r="AG788">
        <v>0</v>
      </c>
      <c r="AH788">
        <v>0</v>
      </c>
      <c r="AI788">
        <v>1</v>
      </c>
      <c r="AJ788">
        <v>6.11</v>
      </c>
      <c r="AK788">
        <v>1</v>
      </c>
      <c r="AL788">
        <v>1</v>
      </c>
      <c r="AN788">
        <v>0</v>
      </c>
      <c r="AO788">
        <v>1</v>
      </c>
      <c r="AP788">
        <v>1</v>
      </c>
      <c r="AQ788">
        <v>0</v>
      </c>
      <c r="AR788">
        <v>0</v>
      </c>
      <c r="AS788" t="s">
        <v>1069</v>
      </c>
      <c r="AT788">
        <v>0.01</v>
      </c>
      <c r="AU788" t="s">
        <v>1083</v>
      </c>
      <c r="AV788">
        <v>0</v>
      </c>
      <c r="AW788">
        <v>2</v>
      </c>
      <c r="AX788">
        <v>27908099</v>
      </c>
      <c r="AY788">
        <v>1</v>
      </c>
      <c r="AZ788">
        <v>0</v>
      </c>
      <c r="BA788">
        <v>777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 ca="1">Y788*Source!I344</f>
        <v>6.3950000000000014E-3</v>
      </c>
      <c r="CY788">
        <f>AB788</f>
        <v>10.39</v>
      </c>
      <c r="CZ788">
        <f>AF788</f>
        <v>1.7</v>
      </c>
      <c r="DA788">
        <f>AJ788</f>
        <v>6.11</v>
      </c>
      <c r="DB788">
        <f>ROUND((ROUND(AT788*CZ788,2)*1.25),2)</f>
        <v>0.03</v>
      </c>
      <c r="DC788">
        <f>ROUND((ROUND(AT788*AG788,2)*1.25),2)</f>
        <v>0</v>
      </c>
    </row>
    <row r="789" spans="1:107">
      <c r="A789">
        <f ca="1">ROW(Source!A344)</f>
        <v>344</v>
      </c>
      <c r="B789">
        <v>27906248</v>
      </c>
      <c r="C789">
        <v>27908088</v>
      </c>
      <c r="D789">
        <v>25230445</v>
      </c>
      <c r="E789">
        <v>1</v>
      </c>
      <c r="F789">
        <v>1</v>
      </c>
      <c r="G789">
        <v>1</v>
      </c>
      <c r="H789">
        <v>2</v>
      </c>
      <c r="I789" t="s">
        <v>733</v>
      </c>
      <c r="J789" t="s">
        <v>734</v>
      </c>
      <c r="K789" t="s">
        <v>735</v>
      </c>
      <c r="L789">
        <v>1368</v>
      </c>
      <c r="N789">
        <v>1011</v>
      </c>
      <c r="O789" t="s">
        <v>606</v>
      </c>
      <c r="P789" t="s">
        <v>606</v>
      </c>
      <c r="Q789">
        <v>1</v>
      </c>
      <c r="W789">
        <v>0</v>
      </c>
      <c r="X789">
        <v>1225731627</v>
      </c>
      <c r="Y789">
        <v>1.2500000000000001E-2</v>
      </c>
      <c r="AA789">
        <v>0</v>
      </c>
      <c r="AB789">
        <v>549.84</v>
      </c>
      <c r="AC789">
        <v>10.06</v>
      </c>
      <c r="AD789">
        <v>0</v>
      </c>
      <c r="AE789">
        <v>0</v>
      </c>
      <c r="AF789">
        <v>89.99</v>
      </c>
      <c r="AG789">
        <v>10.06</v>
      </c>
      <c r="AH789">
        <v>0</v>
      </c>
      <c r="AI789">
        <v>1</v>
      </c>
      <c r="AJ789">
        <v>6.11</v>
      </c>
      <c r="AK789">
        <v>1</v>
      </c>
      <c r="AL789">
        <v>1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1069</v>
      </c>
      <c r="AT789">
        <v>0.01</v>
      </c>
      <c r="AU789" t="s">
        <v>1083</v>
      </c>
      <c r="AV789">
        <v>0</v>
      </c>
      <c r="AW789">
        <v>2</v>
      </c>
      <c r="AX789">
        <v>27908100</v>
      </c>
      <c r="AY789">
        <v>1</v>
      </c>
      <c r="AZ789">
        <v>0</v>
      </c>
      <c r="BA789">
        <v>778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 ca="1">Y789*Source!I344</f>
        <v>6.3950000000000014E-3</v>
      </c>
      <c r="CY789">
        <f>AB789</f>
        <v>549.84</v>
      </c>
      <c r="CZ789">
        <f>AF789</f>
        <v>89.99</v>
      </c>
      <c r="DA789">
        <f>AJ789</f>
        <v>6.11</v>
      </c>
      <c r="DB789">
        <f>ROUND((ROUND(AT789*CZ789,2)*1.25),2)</f>
        <v>1.1299999999999999</v>
      </c>
      <c r="DC789">
        <f>ROUND((ROUND(AT789*AG789,2)*1.25),2)</f>
        <v>0.13</v>
      </c>
    </row>
    <row r="790" spans="1:107">
      <c r="A790">
        <f ca="1">ROW(Source!A344)</f>
        <v>344</v>
      </c>
      <c r="B790">
        <v>27906248</v>
      </c>
      <c r="C790">
        <v>27908088</v>
      </c>
      <c r="D790">
        <v>25231607</v>
      </c>
      <c r="E790">
        <v>1</v>
      </c>
      <c r="F790">
        <v>1</v>
      </c>
      <c r="G790">
        <v>1</v>
      </c>
      <c r="H790">
        <v>2</v>
      </c>
      <c r="I790" t="s">
        <v>603</v>
      </c>
      <c r="J790" t="s">
        <v>604</v>
      </c>
      <c r="K790" t="s">
        <v>605</v>
      </c>
      <c r="L790">
        <v>1368</v>
      </c>
      <c r="N790">
        <v>1011</v>
      </c>
      <c r="O790" t="s">
        <v>606</v>
      </c>
      <c r="P790" t="s">
        <v>606</v>
      </c>
      <c r="Q790">
        <v>1</v>
      </c>
      <c r="W790">
        <v>0</v>
      </c>
      <c r="X790">
        <v>1372534845</v>
      </c>
      <c r="Y790">
        <v>1.2500000000000001E-2</v>
      </c>
      <c r="AA790">
        <v>0</v>
      </c>
      <c r="AB790">
        <v>401.49</v>
      </c>
      <c r="AC790">
        <v>11.6</v>
      </c>
      <c r="AD790">
        <v>0</v>
      </c>
      <c r="AE790">
        <v>0</v>
      </c>
      <c r="AF790">
        <v>65.709999999999994</v>
      </c>
      <c r="AG790">
        <v>11.6</v>
      </c>
      <c r="AH790">
        <v>0</v>
      </c>
      <c r="AI790">
        <v>1</v>
      </c>
      <c r="AJ790">
        <v>6.11</v>
      </c>
      <c r="AK790">
        <v>1</v>
      </c>
      <c r="AL790">
        <v>1</v>
      </c>
      <c r="AN790">
        <v>0</v>
      </c>
      <c r="AO790">
        <v>1</v>
      </c>
      <c r="AP790">
        <v>1</v>
      </c>
      <c r="AQ790">
        <v>0</v>
      </c>
      <c r="AR790">
        <v>0</v>
      </c>
      <c r="AS790" t="s">
        <v>1069</v>
      </c>
      <c r="AT790">
        <v>0.01</v>
      </c>
      <c r="AU790" t="s">
        <v>1083</v>
      </c>
      <c r="AV790">
        <v>0</v>
      </c>
      <c r="AW790">
        <v>2</v>
      </c>
      <c r="AX790">
        <v>27908101</v>
      </c>
      <c r="AY790">
        <v>1</v>
      </c>
      <c r="AZ790">
        <v>0</v>
      </c>
      <c r="BA790">
        <v>779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 ca="1">Y790*Source!I344</f>
        <v>6.3950000000000014E-3</v>
      </c>
      <c r="CY790">
        <f>AB790</f>
        <v>401.49</v>
      </c>
      <c r="CZ790">
        <f>AF790</f>
        <v>65.709999999999994</v>
      </c>
      <c r="DA790">
        <f>AJ790</f>
        <v>6.11</v>
      </c>
      <c r="DB790">
        <f>ROUND((ROUND(AT790*CZ790,2)*1.25),2)</f>
        <v>0.83</v>
      </c>
      <c r="DC790">
        <f>ROUND((ROUND(AT790*AG790,2)*1.25),2)</f>
        <v>0.15</v>
      </c>
    </row>
    <row r="791" spans="1:107">
      <c r="A791">
        <f ca="1">ROW(Source!A344)</f>
        <v>344</v>
      </c>
      <c r="B791">
        <v>27906248</v>
      </c>
      <c r="C791">
        <v>27908088</v>
      </c>
      <c r="D791">
        <v>25232466</v>
      </c>
      <c r="E791">
        <v>1</v>
      </c>
      <c r="F791">
        <v>1</v>
      </c>
      <c r="G791">
        <v>1</v>
      </c>
      <c r="H791">
        <v>2</v>
      </c>
      <c r="I791" t="s">
        <v>770</v>
      </c>
      <c r="J791" t="s">
        <v>771</v>
      </c>
      <c r="K791" t="s">
        <v>772</v>
      </c>
      <c r="L791">
        <v>1368</v>
      </c>
      <c r="N791">
        <v>1011</v>
      </c>
      <c r="O791" t="s">
        <v>606</v>
      </c>
      <c r="P791" t="s">
        <v>606</v>
      </c>
      <c r="Q791">
        <v>1</v>
      </c>
      <c r="W791">
        <v>0</v>
      </c>
      <c r="X791">
        <v>271748449</v>
      </c>
      <c r="Y791">
        <v>0.8125</v>
      </c>
      <c r="AA791">
        <v>0</v>
      </c>
      <c r="AB791">
        <v>41.67</v>
      </c>
      <c r="AC791">
        <v>0</v>
      </c>
      <c r="AD791">
        <v>0</v>
      </c>
      <c r="AE791">
        <v>0</v>
      </c>
      <c r="AF791">
        <v>6.82</v>
      </c>
      <c r="AG791">
        <v>0</v>
      </c>
      <c r="AH791">
        <v>0</v>
      </c>
      <c r="AI791">
        <v>1</v>
      </c>
      <c r="AJ791">
        <v>6.11</v>
      </c>
      <c r="AK791">
        <v>1</v>
      </c>
      <c r="AL791">
        <v>1</v>
      </c>
      <c r="AN791">
        <v>0</v>
      </c>
      <c r="AO791">
        <v>1</v>
      </c>
      <c r="AP791">
        <v>1</v>
      </c>
      <c r="AQ791">
        <v>0</v>
      </c>
      <c r="AR791">
        <v>0</v>
      </c>
      <c r="AS791" t="s">
        <v>1069</v>
      </c>
      <c r="AT791">
        <v>0.65</v>
      </c>
      <c r="AU791" t="s">
        <v>1083</v>
      </c>
      <c r="AV791">
        <v>0</v>
      </c>
      <c r="AW791">
        <v>2</v>
      </c>
      <c r="AX791">
        <v>27908102</v>
      </c>
      <c r="AY791">
        <v>1</v>
      </c>
      <c r="AZ791">
        <v>0</v>
      </c>
      <c r="BA791">
        <v>780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 ca="1">Y791*Source!I344</f>
        <v>0.41567500000000002</v>
      </c>
      <c r="CY791">
        <f>AB791</f>
        <v>41.67</v>
      </c>
      <c r="CZ791">
        <f>AF791</f>
        <v>6.82</v>
      </c>
      <c r="DA791">
        <f>AJ791</f>
        <v>6.11</v>
      </c>
      <c r="DB791">
        <f>ROUND((ROUND(AT791*CZ791,2)*1.25),2)</f>
        <v>5.54</v>
      </c>
      <c r="DC791">
        <f>ROUND((ROUND(AT791*AG791,2)*1.25),2)</f>
        <v>0</v>
      </c>
    </row>
    <row r="792" spans="1:107">
      <c r="A792">
        <f ca="1">ROW(Source!A344)</f>
        <v>344</v>
      </c>
      <c r="B792">
        <v>27906248</v>
      </c>
      <c r="C792">
        <v>27908088</v>
      </c>
      <c r="D792">
        <v>25186688</v>
      </c>
      <c r="E792">
        <v>1</v>
      </c>
      <c r="F792">
        <v>1</v>
      </c>
      <c r="G792">
        <v>1</v>
      </c>
      <c r="H792">
        <v>3</v>
      </c>
      <c r="I792" t="s">
        <v>286</v>
      </c>
      <c r="J792" t="s">
        <v>287</v>
      </c>
      <c r="K792" t="s">
        <v>288</v>
      </c>
      <c r="L792">
        <v>1348</v>
      </c>
      <c r="N792">
        <v>1009</v>
      </c>
      <c r="O792" t="s">
        <v>1094</v>
      </c>
      <c r="P792" t="s">
        <v>1094</v>
      </c>
      <c r="Q792">
        <v>1000</v>
      </c>
      <c r="W792">
        <v>0</v>
      </c>
      <c r="X792">
        <v>314961973</v>
      </c>
      <c r="Y792">
        <v>1.9E-2</v>
      </c>
      <c r="AA792">
        <v>87451.64</v>
      </c>
      <c r="AB792">
        <v>0</v>
      </c>
      <c r="AC792">
        <v>0</v>
      </c>
      <c r="AD792">
        <v>0</v>
      </c>
      <c r="AE792">
        <v>14312.87</v>
      </c>
      <c r="AF792">
        <v>0</v>
      </c>
      <c r="AG792">
        <v>0</v>
      </c>
      <c r="AH792">
        <v>0</v>
      </c>
      <c r="AI792">
        <v>6.11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1069</v>
      </c>
      <c r="AT792">
        <v>1.9E-2</v>
      </c>
      <c r="AU792" t="s">
        <v>1069</v>
      </c>
      <c r="AV792">
        <v>0</v>
      </c>
      <c r="AW792">
        <v>2</v>
      </c>
      <c r="AX792">
        <v>27908103</v>
      </c>
      <c r="AY792">
        <v>1</v>
      </c>
      <c r="AZ792">
        <v>0</v>
      </c>
      <c r="BA792">
        <v>781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 ca="1">Y792*Source!I344</f>
        <v>9.7204000000000006E-3</v>
      </c>
      <c r="CY792">
        <f>AA792</f>
        <v>87451.64</v>
      </c>
      <c r="CZ792">
        <f>AE792</f>
        <v>14312.87</v>
      </c>
      <c r="DA792">
        <f>AI792</f>
        <v>6.11</v>
      </c>
      <c r="DB792">
        <f>ROUND(ROUND(AT792*CZ792,2),2)</f>
        <v>271.94</v>
      </c>
      <c r="DC792">
        <f>ROUND(ROUND(AT792*AG792,2),2)</f>
        <v>0</v>
      </c>
    </row>
    <row r="793" spans="1:107">
      <c r="A793">
        <f ca="1">ROW(Source!A344)</f>
        <v>344</v>
      </c>
      <c r="B793">
        <v>27906248</v>
      </c>
      <c r="C793">
        <v>27908088</v>
      </c>
      <c r="D793">
        <v>25187326</v>
      </c>
      <c r="E793">
        <v>1</v>
      </c>
      <c r="F793">
        <v>1</v>
      </c>
      <c r="G793">
        <v>1</v>
      </c>
      <c r="H793">
        <v>3</v>
      </c>
      <c r="I793" t="s">
        <v>289</v>
      </c>
      <c r="J793" t="s">
        <v>290</v>
      </c>
      <c r="K793" t="s">
        <v>291</v>
      </c>
      <c r="L793">
        <v>1348</v>
      </c>
      <c r="N793">
        <v>1009</v>
      </c>
      <c r="O793" t="s">
        <v>1094</v>
      </c>
      <c r="P793" t="s">
        <v>1094</v>
      </c>
      <c r="Q793">
        <v>1000</v>
      </c>
      <c r="W793">
        <v>0</v>
      </c>
      <c r="X793">
        <v>-2124557522</v>
      </c>
      <c r="Y793">
        <v>1.4E-3</v>
      </c>
      <c r="AA793">
        <v>40735.370000000003</v>
      </c>
      <c r="AB793">
        <v>0</v>
      </c>
      <c r="AC793">
        <v>0</v>
      </c>
      <c r="AD793">
        <v>0</v>
      </c>
      <c r="AE793">
        <v>6667</v>
      </c>
      <c r="AF793">
        <v>0</v>
      </c>
      <c r="AG793">
        <v>0</v>
      </c>
      <c r="AH793">
        <v>0</v>
      </c>
      <c r="AI793">
        <v>6.11</v>
      </c>
      <c r="AJ793">
        <v>1</v>
      </c>
      <c r="AK793">
        <v>1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1069</v>
      </c>
      <c r="AT793">
        <v>1.4E-3</v>
      </c>
      <c r="AU793" t="s">
        <v>1069</v>
      </c>
      <c r="AV793">
        <v>0</v>
      </c>
      <c r="AW793">
        <v>2</v>
      </c>
      <c r="AX793">
        <v>27908104</v>
      </c>
      <c r="AY793">
        <v>1</v>
      </c>
      <c r="AZ793">
        <v>0</v>
      </c>
      <c r="BA793">
        <v>782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 ca="1">Y793*Source!I344</f>
        <v>7.1624000000000004E-4</v>
      </c>
      <c r="CY793">
        <f>AA793</f>
        <v>40735.370000000003</v>
      </c>
      <c r="CZ793">
        <f>AE793</f>
        <v>6667</v>
      </c>
      <c r="DA793">
        <f>AI793</f>
        <v>6.11</v>
      </c>
      <c r="DB793">
        <f>ROUND(ROUND(AT793*CZ793,2),2)</f>
        <v>9.33</v>
      </c>
      <c r="DC793">
        <f>ROUND(ROUND(AT793*AG793,2),2)</f>
        <v>0</v>
      </c>
    </row>
    <row r="794" spans="1:107">
      <c r="A794">
        <f ca="1">ROW(Source!A345)</f>
        <v>345</v>
      </c>
      <c r="B794">
        <v>27906248</v>
      </c>
      <c r="C794">
        <v>27911268</v>
      </c>
      <c r="D794">
        <v>25461364</v>
      </c>
      <c r="E794">
        <v>1</v>
      </c>
      <c r="F794">
        <v>1</v>
      </c>
      <c r="G794">
        <v>1</v>
      </c>
      <c r="H794">
        <v>1</v>
      </c>
      <c r="I794" t="s">
        <v>292</v>
      </c>
      <c r="J794" t="s">
        <v>1069</v>
      </c>
      <c r="K794" t="s">
        <v>293</v>
      </c>
      <c r="L794">
        <v>1191</v>
      </c>
      <c r="N794">
        <v>1013</v>
      </c>
      <c r="O794" t="s">
        <v>600</v>
      </c>
      <c r="P794" t="s">
        <v>600</v>
      </c>
      <c r="Q794">
        <v>1</v>
      </c>
      <c r="W794">
        <v>0</v>
      </c>
      <c r="X794">
        <v>-1658069037</v>
      </c>
      <c r="Y794">
        <v>5.761499999999999</v>
      </c>
      <c r="AA794">
        <v>0</v>
      </c>
      <c r="AB794">
        <v>0</v>
      </c>
      <c r="AC794">
        <v>0</v>
      </c>
      <c r="AD794">
        <v>71.12</v>
      </c>
      <c r="AE794">
        <v>0</v>
      </c>
      <c r="AF794">
        <v>0</v>
      </c>
      <c r="AG794">
        <v>0</v>
      </c>
      <c r="AH794">
        <v>11.64</v>
      </c>
      <c r="AI794">
        <v>1</v>
      </c>
      <c r="AJ794">
        <v>1</v>
      </c>
      <c r="AK794">
        <v>1</v>
      </c>
      <c r="AL794">
        <v>6.11</v>
      </c>
      <c r="AN794">
        <v>0</v>
      </c>
      <c r="AO794">
        <v>1</v>
      </c>
      <c r="AP794">
        <v>1</v>
      </c>
      <c r="AQ794">
        <v>0</v>
      </c>
      <c r="AR794">
        <v>0</v>
      </c>
      <c r="AS794" t="s">
        <v>1069</v>
      </c>
      <c r="AT794">
        <v>5.01</v>
      </c>
      <c r="AU794" t="s">
        <v>1084</v>
      </c>
      <c r="AV794">
        <v>1</v>
      </c>
      <c r="AW794">
        <v>2</v>
      </c>
      <c r="AX794">
        <v>27911275</v>
      </c>
      <c r="AY794">
        <v>1</v>
      </c>
      <c r="AZ794">
        <v>0</v>
      </c>
      <c r="BA794">
        <v>783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 ca="1">Y794*Source!I345</f>
        <v>26.491376999999993</v>
      </c>
      <c r="CY794">
        <f>AD794</f>
        <v>71.12</v>
      </c>
      <c r="CZ794">
        <f>AH794</f>
        <v>11.64</v>
      </c>
      <c r="DA794">
        <f>AL794</f>
        <v>6.11</v>
      </c>
      <c r="DB794">
        <f>ROUND((ROUND(AT794*CZ794,2)*1.15),2)</f>
        <v>67.069999999999993</v>
      </c>
      <c r="DC794">
        <f>ROUND((ROUND(AT794*AG794,2)*1.15),2)</f>
        <v>0</v>
      </c>
    </row>
    <row r="795" spans="1:107">
      <c r="A795">
        <f ca="1">ROW(Source!A345)</f>
        <v>345</v>
      </c>
      <c r="B795">
        <v>27906248</v>
      </c>
      <c r="C795">
        <v>27911268</v>
      </c>
      <c r="D795">
        <v>25231327</v>
      </c>
      <c r="E795">
        <v>1</v>
      </c>
      <c r="F795">
        <v>1</v>
      </c>
      <c r="G795">
        <v>1</v>
      </c>
      <c r="H795">
        <v>2</v>
      </c>
      <c r="I795" t="s">
        <v>1040</v>
      </c>
      <c r="J795" t="s">
        <v>1041</v>
      </c>
      <c r="K795" t="s">
        <v>1042</v>
      </c>
      <c r="L795">
        <v>1368</v>
      </c>
      <c r="N795">
        <v>1011</v>
      </c>
      <c r="O795" t="s">
        <v>606</v>
      </c>
      <c r="P795" t="s">
        <v>606</v>
      </c>
      <c r="Q795">
        <v>1</v>
      </c>
      <c r="W795">
        <v>0</v>
      </c>
      <c r="X795">
        <v>-1347092713</v>
      </c>
      <c r="Y795">
        <v>1.875</v>
      </c>
      <c r="AA795">
        <v>0</v>
      </c>
      <c r="AB795">
        <v>181.28</v>
      </c>
      <c r="AC795">
        <v>0</v>
      </c>
      <c r="AD795">
        <v>0</v>
      </c>
      <c r="AE795">
        <v>0</v>
      </c>
      <c r="AF795">
        <v>29.67</v>
      </c>
      <c r="AG795">
        <v>0</v>
      </c>
      <c r="AH795">
        <v>0</v>
      </c>
      <c r="AI795">
        <v>1</v>
      </c>
      <c r="AJ795">
        <v>6.11</v>
      </c>
      <c r="AK795">
        <v>1</v>
      </c>
      <c r="AL795">
        <v>1</v>
      </c>
      <c r="AN795">
        <v>0</v>
      </c>
      <c r="AO795">
        <v>1</v>
      </c>
      <c r="AP795">
        <v>1</v>
      </c>
      <c r="AQ795">
        <v>0</v>
      </c>
      <c r="AR795">
        <v>0</v>
      </c>
      <c r="AS795" t="s">
        <v>1069</v>
      </c>
      <c r="AT795">
        <v>1.5</v>
      </c>
      <c r="AU795" t="s">
        <v>1083</v>
      </c>
      <c r="AV795">
        <v>0</v>
      </c>
      <c r="AW795">
        <v>2</v>
      </c>
      <c r="AX795">
        <v>27911276</v>
      </c>
      <c r="AY795">
        <v>1</v>
      </c>
      <c r="AZ795">
        <v>0</v>
      </c>
      <c r="BA795">
        <v>784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 ca="1">Y795*Source!I345</f>
        <v>8.6212499999999999</v>
      </c>
      <c r="CY795">
        <f>AB795</f>
        <v>181.28</v>
      </c>
      <c r="CZ795">
        <f>AF795</f>
        <v>29.67</v>
      </c>
      <c r="DA795">
        <f>AJ795</f>
        <v>6.11</v>
      </c>
      <c r="DB795">
        <f>ROUND((ROUND(AT795*CZ795,2)*1.25),2)</f>
        <v>55.64</v>
      </c>
      <c r="DC795">
        <f>ROUND((ROUND(AT795*AG795,2)*1.25),2)</f>
        <v>0</v>
      </c>
    </row>
    <row r="796" spans="1:107">
      <c r="A796">
        <f ca="1">ROW(Source!A345)</f>
        <v>345</v>
      </c>
      <c r="B796">
        <v>27906248</v>
      </c>
      <c r="C796">
        <v>27911268</v>
      </c>
      <c r="D796">
        <v>25149961</v>
      </c>
      <c r="E796">
        <v>1</v>
      </c>
      <c r="F796">
        <v>1</v>
      </c>
      <c r="G796">
        <v>1</v>
      </c>
      <c r="H796">
        <v>3</v>
      </c>
      <c r="I796" t="s">
        <v>728</v>
      </c>
      <c r="J796" t="s">
        <v>729</v>
      </c>
      <c r="K796" t="s">
        <v>730</v>
      </c>
      <c r="L796">
        <v>1339</v>
      </c>
      <c r="N796">
        <v>1007</v>
      </c>
      <c r="O796" t="s">
        <v>1325</v>
      </c>
      <c r="P796" t="s">
        <v>1325</v>
      </c>
      <c r="Q796">
        <v>1</v>
      </c>
      <c r="W796">
        <v>0</v>
      </c>
      <c r="X796">
        <v>-1660354250</v>
      </c>
      <c r="Y796">
        <v>1</v>
      </c>
      <c r="AA796">
        <v>14.91</v>
      </c>
      <c r="AB796">
        <v>0</v>
      </c>
      <c r="AC796">
        <v>0</v>
      </c>
      <c r="AD796">
        <v>0</v>
      </c>
      <c r="AE796">
        <v>2.44</v>
      </c>
      <c r="AF796">
        <v>0</v>
      </c>
      <c r="AG796">
        <v>0</v>
      </c>
      <c r="AH796">
        <v>0</v>
      </c>
      <c r="AI796">
        <v>6.11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1069</v>
      </c>
      <c r="AT796">
        <v>1</v>
      </c>
      <c r="AU796" t="s">
        <v>1069</v>
      </c>
      <c r="AV796">
        <v>0</v>
      </c>
      <c r="AW796">
        <v>2</v>
      </c>
      <c r="AX796">
        <v>27911277</v>
      </c>
      <c r="AY796">
        <v>1</v>
      </c>
      <c r="AZ796">
        <v>0</v>
      </c>
      <c r="BA796">
        <v>785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 ca="1">Y796*Source!I345</f>
        <v>4.5979999999999999</v>
      </c>
      <c r="CY796">
        <f>AA796</f>
        <v>14.91</v>
      </c>
      <c r="CZ796">
        <f>AE796</f>
        <v>2.44</v>
      </c>
      <c r="DA796">
        <f>AI796</f>
        <v>6.11</v>
      </c>
      <c r="DB796">
        <f>ROUND(ROUND(AT796*CZ796,2),2)</f>
        <v>2.44</v>
      </c>
      <c r="DC796">
        <f>ROUND(ROUND(AT796*AG796,2),2)</f>
        <v>0</v>
      </c>
    </row>
    <row r="797" spans="1:107">
      <c r="A797">
        <f ca="1">ROW(Source!A345)</f>
        <v>345</v>
      </c>
      <c r="B797">
        <v>27906248</v>
      </c>
      <c r="C797">
        <v>27911268</v>
      </c>
      <c r="D797">
        <v>25150638</v>
      </c>
      <c r="E797">
        <v>1</v>
      </c>
      <c r="F797">
        <v>1</v>
      </c>
      <c r="G797">
        <v>1</v>
      </c>
      <c r="H797">
        <v>3</v>
      </c>
      <c r="I797" t="s">
        <v>1019</v>
      </c>
      <c r="J797" t="s">
        <v>1020</v>
      </c>
      <c r="K797" t="s">
        <v>1021</v>
      </c>
      <c r="L797">
        <v>1346</v>
      </c>
      <c r="N797">
        <v>1009</v>
      </c>
      <c r="O797" t="s">
        <v>1216</v>
      </c>
      <c r="P797" t="s">
        <v>1216</v>
      </c>
      <c r="Q797">
        <v>1</v>
      </c>
      <c r="W797">
        <v>0</v>
      </c>
      <c r="X797">
        <v>-490687590</v>
      </c>
      <c r="Y797">
        <v>0.02</v>
      </c>
      <c r="AA797">
        <v>227.84</v>
      </c>
      <c r="AB797">
        <v>0</v>
      </c>
      <c r="AC797">
        <v>0</v>
      </c>
      <c r="AD797">
        <v>0</v>
      </c>
      <c r="AE797">
        <v>37.29</v>
      </c>
      <c r="AF797">
        <v>0</v>
      </c>
      <c r="AG797">
        <v>0</v>
      </c>
      <c r="AH797">
        <v>0</v>
      </c>
      <c r="AI797">
        <v>6.11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1069</v>
      </c>
      <c r="AT797">
        <v>0.02</v>
      </c>
      <c r="AU797" t="s">
        <v>1069</v>
      </c>
      <c r="AV797">
        <v>0</v>
      </c>
      <c r="AW797">
        <v>2</v>
      </c>
      <c r="AX797">
        <v>27911278</v>
      </c>
      <c r="AY797">
        <v>1</v>
      </c>
      <c r="AZ797">
        <v>0</v>
      </c>
      <c r="BA797">
        <v>786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 ca="1">Y797*Source!I345</f>
        <v>9.196E-2</v>
      </c>
      <c r="CY797">
        <f>AA797</f>
        <v>227.84</v>
      </c>
      <c r="CZ797">
        <f>AE797</f>
        <v>37.29</v>
      </c>
      <c r="DA797">
        <f>AI797</f>
        <v>6.11</v>
      </c>
      <c r="DB797">
        <f>ROUND(ROUND(AT797*CZ797,2),2)</f>
        <v>0.75</v>
      </c>
      <c r="DC797">
        <f>ROUND(ROUND(AT797*AG797,2),2)</f>
        <v>0</v>
      </c>
    </row>
    <row r="798" spans="1:107">
      <c r="A798">
        <f ca="1">ROW(Source!A345)</f>
        <v>345</v>
      </c>
      <c r="B798">
        <v>27906248</v>
      </c>
      <c r="C798">
        <v>27911268</v>
      </c>
      <c r="D798">
        <v>25186365</v>
      </c>
      <c r="E798">
        <v>1</v>
      </c>
      <c r="F798">
        <v>1</v>
      </c>
      <c r="G798">
        <v>1</v>
      </c>
      <c r="H798">
        <v>3</v>
      </c>
      <c r="I798" t="s">
        <v>1028</v>
      </c>
      <c r="J798" t="s">
        <v>1029</v>
      </c>
      <c r="K798" t="s">
        <v>1030</v>
      </c>
      <c r="L798">
        <v>1348</v>
      </c>
      <c r="N798">
        <v>1009</v>
      </c>
      <c r="O798" t="s">
        <v>1094</v>
      </c>
      <c r="P798" t="s">
        <v>1094</v>
      </c>
      <c r="Q798">
        <v>1000</v>
      </c>
      <c r="W798">
        <v>0</v>
      </c>
      <c r="X798">
        <v>570223526</v>
      </c>
      <c r="Y798">
        <v>5.0000000000000002E-5</v>
      </c>
      <c r="AA798">
        <v>92377.09</v>
      </c>
      <c r="AB798">
        <v>0</v>
      </c>
      <c r="AC798">
        <v>0</v>
      </c>
      <c r="AD798">
        <v>0</v>
      </c>
      <c r="AE798">
        <v>15119</v>
      </c>
      <c r="AF798">
        <v>0</v>
      </c>
      <c r="AG798">
        <v>0</v>
      </c>
      <c r="AH798">
        <v>0</v>
      </c>
      <c r="AI798">
        <v>6.11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1069</v>
      </c>
      <c r="AT798">
        <v>5.0000000000000002E-5</v>
      </c>
      <c r="AU798" t="s">
        <v>1069</v>
      </c>
      <c r="AV798">
        <v>0</v>
      </c>
      <c r="AW798">
        <v>2</v>
      </c>
      <c r="AX798">
        <v>27911279</v>
      </c>
      <c r="AY798">
        <v>1</v>
      </c>
      <c r="AZ798">
        <v>0</v>
      </c>
      <c r="BA798">
        <v>787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 ca="1">Y798*Source!I345</f>
        <v>2.299E-4</v>
      </c>
      <c r="CY798">
        <f>AA798</f>
        <v>92377.09</v>
      </c>
      <c r="CZ798">
        <f>AE798</f>
        <v>15119</v>
      </c>
      <c r="DA798">
        <f>AI798</f>
        <v>6.11</v>
      </c>
      <c r="DB798">
        <f>ROUND(ROUND(AT798*CZ798,2),2)</f>
        <v>0.76</v>
      </c>
      <c r="DC798">
        <f>ROUND(ROUND(AT798*AG798,2),2)</f>
        <v>0</v>
      </c>
    </row>
    <row r="799" spans="1:107">
      <c r="A799">
        <f ca="1">ROW(Source!A345)</f>
        <v>345</v>
      </c>
      <c r="B799">
        <v>27906248</v>
      </c>
      <c r="C799">
        <v>27911268</v>
      </c>
      <c r="D799">
        <v>25187091</v>
      </c>
      <c r="E799">
        <v>1</v>
      </c>
      <c r="F799">
        <v>1</v>
      </c>
      <c r="G799">
        <v>1</v>
      </c>
      <c r="H799">
        <v>3</v>
      </c>
      <c r="I799" t="s">
        <v>765</v>
      </c>
      <c r="J799" t="s">
        <v>766</v>
      </c>
      <c r="K799" t="s">
        <v>767</v>
      </c>
      <c r="L799">
        <v>1348</v>
      </c>
      <c r="N799">
        <v>1009</v>
      </c>
      <c r="O799" t="s">
        <v>1094</v>
      </c>
      <c r="P799" t="s">
        <v>1094</v>
      </c>
      <c r="Q799">
        <v>1000</v>
      </c>
      <c r="W799">
        <v>0</v>
      </c>
      <c r="X799">
        <v>-909021926</v>
      </c>
      <c r="Y799">
        <v>2.0000000000000002E-5</v>
      </c>
      <c r="AA799">
        <v>103564.5</v>
      </c>
      <c r="AB799">
        <v>0</v>
      </c>
      <c r="AC799">
        <v>0</v>
      </c>
      <c r="AD799">
        <v>0</v>
      </c>
      <c r="AE799">
        <v>16950</v>
      </c>
      <c r="AF799">
        <v>0</v>
      </c>
      <c r="AG799">
        <v>0</v>
      </c>
      <c r="AH799">
        <v>0</v>
      </c>
      <c r="AI799">
        <v>6.11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1069</v>
      </c>
      <c r="AT799">
        <v>2.0000000000000002E-5</v>
      </c>
      <c r="AU799" t="s">
        <v>1069</v>
      </c>
      <c r="AV799">
        <v>0</v>
      </c>
      <c r="AW799">
        <v>2</v>
      </c>
      <c r="AX799">
        <v>27911280</v>
      </c>
      <c r="AY799">
        <v>1</v>
      </c>
      <c r="AZ799">
        <v>0</v>
      </c>
      <c r="BA799">
        <v>788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 ca="1">Y799*Source!I345</f>
        <v>9.1960000000000007E-5</v>
      </c>
      <c r="CY799">
        <f>AA799</f>
        <v>103564.5</v>
      </c>
      <c r="CZ799">
        <f>AE799</f>
        <v>16950</v>
      </c>
      <c r="DA799">
        <f>AI799</f>
        <v>6.11</v>
      </c>
      <c r="DB799">
        <f>ROUND(ROUND(AT799*CZ799,2),2)</f>
        <v>0.34</v>
      </c>
      <c r="DC799">
        <f>ROUND(ROUND(AT799*AG799,2),2)</f>
        <v>0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788"/>
  <sheetViews>
    <sheetView workbookViewId="0"/>
  </sheetViews>
  <sheetFormatPr defaultRowHeight="12.75"/>
  <sheetData>
    <row r="1" spans="1:44">
      <c r="A1">
        <f ca="1">ROW(Source!A28)</f>
        <v>28</v>
      </c>
      <c r="B1">
        <v>27906557</v>
      </c>
      <c r="C1">
        <v>27906552</v>
      </c>
      <c r="D1">
        <v>25417632</v>
      </c>
      <c r="E1">
        <v>1</v>
      </c>
      <c r="F1">
        <v>1</v>
      </c>
      <c r="G1">
        <v>1</v>
      </c>
      <c r="H1">
        <v>1</v>
      </c>
      <c r="I1" t="s">
        <v>598</v>
      </c>
      <c r="J1" t="s">
        <v>1069</v>
      </c>
      <c r="K1" t="s">
        <v>599</v>
      </c>
      <c r="L1">
        <v>1191</v>
      </c>
      <c r="N1">
        <v>1013</v>
      </c>
      <c r="O1" t="s">
        <v>600</v>
      </c>
      <c r="P1" t="s">
        <v>600</v>
      </c>
      <c r="Q1">
        <v>1</v>
      </c>
      <c r="X1">
        <v>43.5</v>
      </c>
      <c r="Y1">
        <v>0</v>
      </c>
      <c r="Z1">
        <v>0</v>
      </c>
      <c r="AA1">
        <v>0</v>
      </c>
      <c r="AB1">
        <v>8.64</v>
      </c>
      <c r="AC1">
        <v>0</v>
      </c>
      <c r="AD1">
        <v>1</v>
      </c>
      <c r="AE1">
        <v>1</v>
      </c>
      <c r="AF1" t="s">
        <v>1084</v>
      </c>
      <c r="AG1">
        <v>50.024999999999999</v>
      </c>
      <c r="AH1">
        <v>2</v>
      </c>
      <c r="AI1">
        <v>27906553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 ca="1">ROW(Source!A28)</f>
        <v>28</v>
      </c>
      <c r="B2">
        <v>27906558</v>
      </c>
      <c r="C2">
        <v>27906552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601</v>
      </c>
      <c r="J2" t="s">
        <v>1069</v>
      </c>
      <c r="K2" t="s">
        <v>602</v>
      </c>
      <c r="L2">
        <v>1191</v>
      </c>
      <c r="N2">
        <v>1013</v>
      </c>
      <c r="O2" t="s">
        <v>600</v>
      </c>
      <c r="P2" t="s">
        <v>600</v>
      </c>
      <c r="Q2">
        <v>1</v>
      </c>
      <c r="X2">
        <v>7.0000000000000007E-2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1083</v>
      </c>
      <c r="AG2">
        <v>8.7500000000000008E-2</v>
      </c>
      <c r="AH2">
        <v>2</v>
      </c>
      <c r="AI2">
        <v>27906554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 ca="1">ROW(Source!A28)</f>
        <v>28</v>
      </c>
      <c r="B3">
        <v>27906559</v>
      </c>
      <c r="C3">
        <v>27906552</v>
      </c>
      <c r="D3">
        <v>25231607</v>
      </c>
      <c r="E3">
        <v>1</v>
      </c>
      <c r="F3">
        <v>1</v>
      </c>
      <c r="G3">
        <v>1</v>
      </c>
      <c r="H3">
        <v>2</v>
      </c>
      <c r="I3" t="s">
        <v>603</v>
      </c>
      <c r="J3" t="s">
        <v>604</v>
      </c>
      <c r="K3" t="s">
        <v>605</v>
      </c>
      <c r="L3">
        <v>1368</v>
      </c>
      <c r="N3">
        <v>1011</v>
      </c>
      <c r="O3" t="s">
        <v>606</v>
      </c>
      <c r="P3" t="s">
        <v>606</v>
      </c>
      <c r="Q3">
        <v>1</v>
      </c>
      <c r="X3">
        <v>7.0000000000000007E-2</v>
      </c>
      <c r="Y3">
        <v>0</v>
      </c>
      <c r="Z3">
        <v>65.709999999999994</v>
      </c>
      <c r="AA3">
        <v>11.6</v>
      </c>
      <c r="AB3">
        <v>0</v>
      </c>
      <c r="AC3">
        <v>0</v>
      </c>
      <c r="AD3">
        <v>1</v>
      </c>
      <c r="AE3">
        <v>0</v>
      </c>
      <c r="AF3" t="s">
        <v>1083</v>
      </c>
      <c r="AG3">
        <v>8.7500000000000008E-2</v>
      </c>
      <c r="AH3">
        <v>2</v>
      </c>
      <c r="AI3">
        <v>27906555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 ca="1">ROW(Source!A28)</f>
        <v>28</v>
      </c>
      <c r="B4">
        <v>27906560</v>
      </c>
      <c r="C4">
        <v>27906552</v>
      </c>
      <c r="D4">
        <v>25144952</v>
      </c>
      <c r="E4">
        <v>17</v>
      </c>
      <c r="F4">
        <v>1</v>
      </c>
      <c r="G4">
        <v>1</v>
      </c>
      <c r="H4">
        <v>3</v>
      </c>
      <c r="I4" t="s">
        <v>294</v>
      </c>
      <c r="J4" t="s">
        <v>1069</v>
      </c>
      <c r="K4" t="s">
        <v>295</v>
      </c>
      <c r="L4">
        <v>1339</v>
      </c>
      <c r="N4">
        <v>1007</v>
      </c>
      <c r="O4" t="s">
        <v>1325</v>
      </c>
      <c r="P4" t="s">
        <v>1325</v>
      </c>
      <c r="Q4">
        <v>1</v>
      </c>
      <c r="X4">
        <v>8.9999999999999993E-3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1069</v>
      </c>
      <c r="AG4">
        <v>8.9999999999999993E-3</v>
      </c>
      <c r="AH4">
        <v>3</v>
      </c>
      <c r="AI4">
        <v>-1</v>
      </c>
      <c r="AJ4" t="s">
        <v>1069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 ca="1">ROW(Source!A28)</f>
        <v>28</v>
      </c>
      <c r="B5">
        <v>27906561</v>
      </c>
      <c r="C5">
        <v>27906552</v>
      </c>
      <c r="D5">
        <v>25144952</v>
      </c>
      <c r="E5">
        <v>17</v>
      </c>
      <c r="F5">
        <v>1</v>
      </c>
      <c r="G5">
        <v>1</v>
      </c>
      <c r="H5">
        <v>3</v>
      </c>
      <c r="I5" t="s">
        <v>294</v>
      </c>
      <c r="J5" t="s">
        <v>1069</v>
      </c>
      <c r="K5" t="s">
        <v>296</v>
      </c>
      <c r="L5">
        <v>1348</v>
      </c>
      <c r="N5">
        <v>1009</v>
      </c>
      <c r="O5" t="s">
        <v>1094</v>
      </c>
      <c r="P5" t="s">
        <v>1094</v>
      </c>
      <c r="Q5">
        <v>1000</v>
      </c>
      <c r="X5">
        <v>3.5000000000000003E-2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 t="s">
        <v>1069</v>
      </c>
      <c r="AG5">
        <v>3.5000000000000003E-2</v>
      </c>
      <c r="AH5">
        <v>3</v>
      </c>
      <c r="AI5">
        <v>-1</v>
      </c>
      <c r="AJ5" t="s">
        <v>1069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 ca="1">ROW(Source!A28)</f>
        <v>28</v>
      </c>
      <c r="B6">
        <v>27906562</v>
      </c>
      <c r="C6">
        <v>27906552</v>
      </c>
      <c r="D6">
        <v>25179891</v>
      </c>
      <c r="E6">
        <v>1</v>
      </c>
      <c r="F6">
        <v>1</v>
      </c>
      <c r="G6">
        <v>1</v>
      </c>
      <c r="H6">
        <v>3</v>
      </c>
      <c r="I6" t="s">
        <v>607</v>
      </c>
      <c r="J6" t="s">
        <v>608</v>
      </c>
      <c r="K6" t="s">
        <v>609</v>
      </c>
      <c r="L6">
        <v>1327</v>
      </c>
      <c r="N6">
        <v>1005</v>
      </c>
      <c r="O6" t="s">
        <v>1131</v>
      </c>
      <c r="P6" t="s">
        <v>1131</v>
      </c>
      <c r="Q6">
        <v>1</v>
      </c>
      <c r="X6">
        <v>3.4</v>
      </c>
      <c r="Y6">
        <v>35.22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1069</v>
      </c>
      <c r="AG6">
        <v>3.4</v>
      </c>
      <c r="AH6">
        <v>2</v>
      </c>
      <c r="AI6">
        <v>27906556</v>
      </c>
      <c r="AJ6">
        <v>4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 ca="1">ROW(Source!A29)</f>
        <v>29</v>
      </c>
      <c r="B7">
        <v>27906583</v>
      </c>
      <c r="C7">
        <v>27906564</v>
      </c>
      <c r="D7">
        <v>25413300</v>
      </c>
      <c r="E7">
        <v>1</v>
      </c>
      <c r="F7">
        <v>1</v>
      </c>
      <c r="G7">
        <v>1</v>
      </c>
      <c r="H7">
        <v>1</v>
      </c>
      <c r="I7" t="s">
        <v>610</v>
      </c>
      <c r="J7" t="s">
        <v>1069</v>
      </c>
      <c r="K7" t="s">
        <v>611</v>
      </c>
      <c r="L7">
        <v>1191</v>
      </c>
      <c r="N7">
        <v>1013</v>
      </c>
      <c r="O7" t="s">
        <v>600</v>
      </c>
      <c r="P7" t="s">
        <v>600</v>
      </c>
      <c r="Q7">
        <v>1</v>
      </c>
      <c r="X7">
        <v>50.79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1098</v>
      </c>
      <c r="AG7">
        <v>35.552999999999997</v>
      </c>
      <c r="AH7">
        <v>2</v>
      </c>
      <c r="AI7">
        <v>27906565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 ca="1">ROW(Source!A29)</f>
        <v>29</v>
      </c>
      <c r="B8">
        <v>27906584</v>
      </c>
      <c r="C8">
        <v>27906564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601</v>
      </c>
      <c r="J8" t="s">
        <v>1069</v>
      </c>
      <c r="K8" t="s">
        <v>602</v>
      </c>
      <c r="L8">
        <v>1191</v>
      </c>
      <c r="N8">
        <v>1013</v>
      </c>
      <c r="O8" t="s">
        <v>600</v>
      </c>
      <c r="P8" t="s">
        <v>600</v>
      </c>
      <c r="Q8">
        <v>1</v>
      </c>
      <c r="X8">
        <v>0.31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1098</v>
      </c>
      <c r="AG8">
        <v>0.217</v>
      </c>
      <c r="AH8">
        <v>2</v>
      </c>
      <c r="AI8">
        <v>27906566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 ca="1">ROW(Source!A29)</f>
        <v>29</v>
      </c>
      <c r="B9">
        <v>27906585</v>
      </c>
      <c r="C9">
        <v>27906564</v>
      </c>
      <c r="D9">
        <v>25230220</v>
      </c>
      <c r="E9">
        <v>1</v>
      </c>
      <c r="F9">
        <v>1</v>
      </c>
      <c r="G9">
        <v>1</v>
      </c>
      <c r="H9">
        <v>2</v>
      </c>
      <c r="I9" t="s">
        <v>612</v>
      </c>
      <c r="J9" t="s">
        <v>613</v>
      </c>
      <c r="K9" t="s">
        <v>614</v>
      </c>
      <c r="L9">
        <v>1368</v>
      </c>
      <c r="N9">
        <v>1011</v>
      </c>
      <c r="O9" t="s">
        <v>606</v>
      </c>
      <c r="P9" t="s">
        <v>606</v>
      </c>
      <c r="Q9">
        <v>1</v>
      </c>
      <c r="X9">
        <v>0.12</v>
      </c>
      <c r="Y9">
        <v>0</v>
      </c>
      <c r="Z9">
        <v>111.99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1098</v>
      </c>
      <c r="AG9">
        <v>8.3999999999999991E-2</v>
      </c>
      <c r="AH9">
        <v>2</v>
      </c>
      <c r="AI9">
        <v>27906567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 ca="1">ROW(Source!A29)</f>
        <v>29</v>
      </c>
      <c r="B10">
        <v>27906586</v>
      </c>
      <c r="C10">
        <v>27906564</v>
      </c>
      <c r="D10">
        <v>25230420</v>
      </c>
      <c r="E10">
        <v>1</v>
      </c>
      <c r="F10">
        <v>1</v>
      </c>
      <c r="G10">
        <v>1</v>
      </c>
      <c r="H10">
        <v>2</v>
      </c>
      <c r="I10" t="s">
        <v>615</v>
      </c>
      <c r="J10" t="s">
        <v>616</v>
      </c>
      <c r="K10" t="s">
        <v>617</v>
      </c>
      <c r="L10">
        <v>1368</v>
      </c>
      <c r="N10">
        <v>1011</v>
      </c>
      <c r="O10" t="s">
        <v>606</v>
      </c>
      <c r="P10" t="s">
        <v>606</v>
      </c>
      <c r="Q10">
        <v>1</v>
      </c>
      <c r="X10">
        <v>10.53</v>
      </c>
      <c r="Y10">
        <v>0</v>
      </c>
      <c r="Z10">
        <v>6.9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1098</v>
      </c>
      <c r="AG10">
        <v>7.3709999999999987</v>
      </c>
      <c r="AH10">
        <v>2</v>
      </c>
      <c r="AI10">
        <v>27906568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 ca="1">ROW(Source!A29)</f>
        <v>29</v>
      </c>
      <c r="B11">
        <v>27906587</v>
      </c>
      <c r="C11">
        <v>27906564</v>
      </c>
      <c r="D11">
        <v>25231607</v>
      </c>
      <c r="E11">
        <v>1</v>
      </c>
      <c r="F11">
        <v>1</v>
      </c>
      <c r="G11">
        <v>1</v>
      </c>
      <c r="H11">
        <v>2</v>
      </c>
      <c r="I11" t="s">
        <v>603</v>
      </c>
      <c r="J11" t="s">
        <v>604</v>
      </c>
      <c r="K11" t="s">
        <v>605</v>
      </c>
      <c r="L11">
        <v>1368</v>
      </c>
      <c r="N11">
        <v>1011</v>
      </c>
      <c r="O11" t="s">
        <v>606</v>
      </c>
      <c r="P11" t="s">
        <v>606</v>
      </c>
      <c r="Q11">
        <v>1</v>
      </c>
      <c r="X11">
        <v>0.19</v>
      </c>
      <c r="Y11">
        <v>0</v>
      </c>
      <c r="Z11">
        <v>65.709999999999994</v>
      </c>
      <c r="AA11">
        <v>11.6</v>
      </c>
      <c r="AB11">
        <v>0</v>
      </c>
      <c r="AC11">
        <v>0</v>
      </c>
      <c r="AD11">
        <v>1</v>
      </c>
      <c r="AE11">
        <v>0</v>
      </c>
      <c r="AF11" t="s">
        <v>1098</v>
      </c>
      <c r="AG11">
        <v>0.13299999999999998</v>
      </c>
      <c r="AH11">
        <v>2</v>
      </c>
      <c r="AI11">
        <v>27906569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 ca="1">ROW(Source!A29)</f>
        <v>29</v>
      </c>
      <c r="B12">
        <v>27906588</v>
      </c>
      <c r="C12">
        <v>27906564</v>
      </c>
      <c r="D12">
        <v>25231842</v>
      </c>
      <c r="E12">
        <v>1</v>
      </c>
      <c r="F12">
        <v>1</v>
      </c>
      <c r="G12">
        <v>1</v>
      </c>
      <c r="H12">
        <v>2</v>
      </c>
      <c r="I12" t="s">
        <v>618</v>
      </c>
      <c r="J12" t="s">
        <v>619</v>
      </c>
      <c r="K12" t="s">
        <v>620</v>
      </c>
      <c r="L12">
        <v>1368</v>
      </c>
      <c r="N12">
        <v>1011</v>
      </c>
      <c r="O12" t="s">
        <v>606</v>
      </c>
      <c r="P12" t="s">
        <v>606</v>
      </c>
      <c r="Q12">
        <v>1</v>
      </c>
      <c r="X12">
        <v>1.86</v>
      </c>
      <c r="Y12">
        <v>0</v>
      </c>
      <c r="Z12">
        <v>1.2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1098</v>
      </c>
      <c r="AG12">
        <v>1.302</v>
      </c>
      <c r="AH12">
        <v>2</v>
      </c>
      <c r="AI12">
        <v>27906570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 ca="1">ROW(Source!A29)</f>
        <v>29</v>
      </c>
      <c r="B13">
        <v>27906589</v>
      </c>
      <c r="C13">
        <v>27906564</v>
      </c>
      <c r="D13">
        <v>25231889</v>
      </c>
      <c r="E13">
        <v>1</v>
      </c>
      <c r="F13">
        <v>1</v>
      </c>
      <c r="G13">
        <v>1</v>
      </c>
      <c r="H13">
        <v>2</v>
      </c>
      <c r="I13" t="s">
        <v>621</v>
      </c>
      <c r="J13" t="s">
        <v>622</v>
      </c>
      <c r="K13" t="s">
        <v>623</v>
      </c>
      <c r="L13">
        <v>1368</v>
      </c>
      <c r="N13">
        <v>1011</v>
      </c>
      <c r="O13" t="s">
        <v>606</v>
      </c>
      <c r="P13" t="s">
        <v>606</v>
      </c>
      <c r="Q13">
        <v>1</v>
      </c>
      <c r="X13">
        <v>2.0299999999999998</v>
      </c>
      <c r="Y13">
        <v>0</v>
      </c>
      <c r="Z13">
        <v>12.31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1098</v>
      </c>
      <c r="AG13">
        <v>1.4209999999999998</v>
      </c>
      <c r="AH13">
        <v>2</v>
      </c>
      <c r="AI13">
        <v>27906571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 ca="1">ROW(Source!A29)</f>
        <v>29</v>
      </c>
      <c r="B14">
        <v>27906590</v>
      </c>
      <c r="C14">
        <v>27906564</v>
      </c>
      <c r="D14">
        <v>25148328</v>
      </c>
      <c r="E14">
        <v>1</v>
      </c>
      <c r="F14">
        <v>1</v>
      </c>
      <c r="G14">
        <v>1</v>
      </c>
      <c r="H14">
        <v>3</v>
      </c>
      <c r="I14" t="s">
        <v>624</v>
      </c>
      <c r="J14" t="s">
        <v>625</v>
      </c>
      <c r="K14" t="s">
        <v>626</v>
      </c>
      <c r="L14">
        <v>1339</v>
      </c>
      <c r="N14">
        <v>1007</v>
      </c>
      <c r="O14" t="s">
        <v>1325</v>
      </c>
      <c r="P14" t="s">
        <v>1325</v>
      </c>
      <c r="Q14">
        <v>1</v>
      </c>
      <c r="X14">
        <v>1.5</v>
      </c>
      <c r="Y14">
        <v>6.22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1097</v>
      </c>
      <c r="AG14">
        <v>0</v>
      </c>
      <c r="AH14">
        <v>2</v>
      </c>
      <c r="AI14">
        <v>27906572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 ca="1">ROW(Source!A29)</f>
        <v>29</v>
      </c>
      <c r="B15">
        <v>27906591</v>
      </c>
      <c r="C15">
        <v>27906564</v>
      </c>
      <c r="D15">
        <v>25148335</v>
      </c>
      <c r="E15">
        <v>1</v>
      </c>
      <c r="F15">
        <v>1</v>
      </c>
      <c r="G15">
        <v>1</v>
      </c>
      <c r="H15">
        <v>3</v>
      </c>
      <c r="I15" t="s">
        <v>627</v>
      </c>
      <c r="J15" t="s">
        <v>628</v>
      </c>
      <c r="K15" t="s">
        <v>629</v>
      </c>
      <c r="L15">
        <v>1346</v>
      </c>
      <c r="N15">
        <v>1009</v>
      </c>
      <c r="O15" t="s">
        <v>1216</v>
      </c>
      <c r="P15" t="s">
        <v>1216</v>
      </c>
      <c r="Q15">
        <v>1</v>
      </c>
      <c r="X15">
        <v>0.45</v>
      </c>
      <c r="Y15">
        <v>6.09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1097</v>
      </c>
      <c r="AG15">
        <v>0</v>
      </c>
      <c r="AH15">
        <v>2</v>
      </c>
      <c r="AI15">
        <v>27906573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 ca="1">ROW(Source!A29)</f>
        <v>29</v>
      </c>
      <c r="B16">
        <v>27906592</v>
      </c>
      <c r="C16">
        <v>27906564</v>
      </c>
      <c r="D16">
        <v>25151428</v>
      </c>
      <c r="E16">
        <v>1</v>
      </c>
      <c r="F16">
        <v>1</v>
      </c>
      <c r="G16">
        <v>1</v>
      </c>
      <c r="H16">
        <v>3</v>
      </c>
      <c r="I16" t="s">
        <v>630</v>
      </c>
      <c r="J16" t="s">
        <v>631</v>
      </c>
      <c r="K16" t="s">
        <v>632</v>
      </c>
      <c r="L16">
        <v>1348</v>
      </c>
      <c r="N16">
        <v>1009</v>
      </c>
      <c r="O16" t="s">
        <v>1094</v>
      </c>
      <c r="P16" t="s">
        <v>1094</v>
      </c>
      <c r="Q16">
        <v>1000</v>
      </c>
      <c r="X16">
        <v>1.4E-3</v>
      </c>
      <c r="Y16">
        <v>10749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1097</v>
      </c>
      <c r="AG16">
        <v>0</v>
      </c>
      <c r="AH16">
        <v>2</v>
      </c>
      <c r="AI16">
        <v>27906574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 ca="1">ROW(Source!A29)</f>
        <v>29</v>
      </c>
      <c r="B17">
        <v>27906593</v>
      </c>
      <c r="C17">
        <v>27906564</v>
      </c>
      <c r="D17">
        <v>25152615</v>
      </c>
      <c r="E17">
        <v>1</v>
      </c>
      <c r="F17">
        <v>1</v>
      </c>
      <c r="G17">
        <v>1</v>
      </c>
      <c r="H17">
        <v>3</v>
      </c>
      <c r="I17" t="s">
        <v>633</v>
      </c>
      <c r="J17" t="s">
        <v>634</v>
      </c>
      <c r="K17" t="s">
        <v>635</v>
      </c>
      <c r="L17">
        <v>1348</v>
      </c>
      <c r="N17">
        <v>1009</v>
      </c>
      <c r="O17" t="s">
        <v>1094</v>
      </c>
      <c r="P17" t="s">
        <v>1094</v>
      </c>
      <c r="Q17">
        <v>1000</v>
      </c>
      <c r="X17">
        <v>3.3E-3</v>
      </c>
      <c r="Y17">
        <v>9040.01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1097</v>
      </c>
      <c r="AG17">
        <v>0</v>
      </c>
      <c r="AH17">
        <v>2</v>
      </c>
      <c r="AI17">
        <v>27906575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 ca="1">ROW(Source!A29)</f>
        <v>29</v>
      </c>
      <c r="B18">
        <v>27906594</v>
      </c>
      <c r="C18">
        <v>27906564</v>
      </c>
      <c r="D18">
        <v>25152713</v>
      </c>
      <c r="E18">
        <v>1</v>
      </c>
      <c r="F18">
        <v>1</v>
      </c>
      <c r="G18">
        <v>1</v>
      </c>
      <c r="H18">
        <v>3</v>
      </c>
      <c r="I18" t="s">
        <v>159</v>
      </c>
      <c r="J18" t="s">
        <v>161</v>
      </c>
      <c r="K18" t="s">
        <v>160</v>
      </c>
      <c r="L18">
        <v>1348</v>
      </c>
      <c r="N18">
        <v>1009</v>
      </c>
      <c r="O18" t="s">
        <v>1094</v>
      </c>
      <c r="P18" t="s">
        <v>1094</v>
      </c>
      <c r="Q18">
        <v>1000</v>
      </c>
      <c r="X18">
        <v>1.0000000000000001E-5</v>
      </c>
      <c r="Y18">
        <v>11978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1097</v>
      </c>
      <c r="AG18">
        <v>0</v>
      </c>
      <c r="AH18">
        <v>2</v>
      </c>
      <c r="AI18">
        <v>27906576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 ca="1">ROW(Source!A29)</f>
        <v>29</v>
      </c>
      <c r="B19">
        <v>27906595</v>
      </c>
      <c r="C19">
        <v>27906564</v>
      </c>
      <c r="D19">
        <v>25153693</v>
      </c>
      <c r="E19">
        <v>1</v>
      </c>
      <c r="F19">
        <v>1</v>
      </c>
      <c r="G19">
        <v>1</v>
      </c>
      <c r="H19">
        <v>3</v>
      </c>
      <c r="I19" t="s">
        <v>636</v>
      </c>
      <c r="J19" t="s">
        <v>637</v>
      </c>
      <c r="K19" t="s">
        <v>638</v>
      </c>
      <c r="L19">
        <v>1348</v>
      </c>
      <c r="N19">
        <v>1009</v>
      </c>
      <c r="O19" t="s">
        <v>1094</v>
      </c>
      <c r="P19" t="s">
        <v>1094</v>
      </c>
      <c r="Q19">
        <v>1000</v>
      </c>
      <c r="X19">
        <v>1E-4</v>
      </c>
      <c r="Y19">
        <v>37900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1097</v>
      </c>
      <c r="AG19">
        <v>0</v>
      </c>
      <c r="AH19">
        <v>2</v>
      </c>
      <c r="AI19">
        <v>27906577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 ca="1">ROW(Source!A29)</f>
        <v>29</v>
      </c>
      <c r="B20">
        <v>27906596</v>
      </c>
      <c r="C20">
        <v>27906564</v>
      </c>
      <c r="D20">
        <v>25144501</v>
      </c>
      <c r="E20">
        <v>17</v>
      </c>
      <c r="F20">
        <v>1</v>
      </c>
      <c r="G20">
        <v>1</v>
      </c>
      <c r="H20">
        <v>3</v>
      </c>
      <c r="I20" t="s">
        <v>297</v>
      </c>
      <c r="J20" t="s">
        <v>1069</v>
      </c>
      <c r="K20" t="s">
        <v>298</v>
      </c>
      <c r="L20">
        <v>1348</v>
      </c>
      <c r="N20">
        <v>1009</v>
      </c>
      <c r="O20" t="s">
        <v>1094</v>
      </c>
      <c r="P20" t="s">
        <v>1094</v>
      </c>
      <c r="Q20">
        <v>1000</v>
      </c>
      <c r="X20">
        <v>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1097</v>
      </c>
      <c r="AG20">
        <v>0</v>
      </c>
      <c r="AH20">
        <v>3</v>
      </c>
      <c r="AI20">
        <v>-1</v>
      </c>
      <c r="AJ20" t="s">
        <v>1069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 ca="1">ROW(Source!A29)</f>
        <v>29</v>
      </c>
      <c r="B21">
        <v>27906597</v>
      </c>
      <c r="C21">
        <v>27906564</v>
      </c>
      <c r="D21">
        <v>25173443</v>
      </c>
      <c r="E21">
        <v>1</v>
      </c>
      <c r="F21">
        <v>1</v>
      </c>
      <c r="G21">
        <v>1</v>
      </c>
      <c r="H21">
        <v>3</v>
      </c>
      <c r="I21" t="s">
        <v>639</v>
      </c>
      <c r="J21" t="s">
        <v>640</v>
      </c>
      <c r="K21" t="s">
        <v>641</v>
      </c>
      <c r="L21">
        <v>1302</v>
      </c>
      <c r="N21">
        <v>1003</v>
      </c>
      <c r="O21" t="s">
        <v>1372</v>
      </c>
      <c r="P21" t="s">
        <v>1372</v>
      </c>
      <c r="Q21">
        <v>10</v>
      </c>
      <c r="X21">
        <v>1.8700000000000001E-2</v>
      </c>
      <c r="Y21">
        <v>50.24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1097</v>
      </c>
      <c r="AG21">
        <v>0</v>
      </c>
      <c r="AH21">
        <v>2</v>
      </c>
      <c r="AI21">
        <v>27906578</v>
      </c>
      <c r="AJ21">
        <v>18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 ca="1">ROW(Source!A29)</f>
        <v>29</v>
      </c>
      <c r="B22">
        <v>27906598</v>
      </c>
      <c r="C22">
        <v>27906564</v>
      </c>
      <c r="D22">
        <v>25173801</v>
      </c>
      <c r="E22">
        <v>1</v>
      </c>
      <c r="F22">
        <v>1</v>
      </c>
      <c r="G22">
        <v>1</v>
      </c>
      <c r="H22">
        <v>3</v>
      </c>
      <c r="I22" t="s">
        <v>642</v>
      </c>
      <c r="J22" t="s">
        <v>643</v>
      </c>
      <c r="K22" t="s">
        <v>644</v>
      </c>
      <c r="L22">
        <v>1348</v>
      </c>
      <c r="N22">
        <v>1009</v>
      </c>
      <c r="O22" t="s">
        <v>1094</v>
      </c>
      <c r="P22" t="s">
        <v>1094</v>
      </c>
      <c r="Q22">
        <v>1000</v>
      </c>
      <c r="X22">
        <v>3.0000000000000001E-5</v>
      </c>
      <c r="Y22">
        <v>4455.2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1097</v>
      </c>
      <c r="AG22">
        <v>0</v>
      </c>
      <c r="AH22">
        <v>2</v>
      </c>
      <c r="AI22">
        <v>27906579</v>
      </c>
      <c r="AJ22">
        <v>19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 ca="1">ROW(Source!A29)</f>
        <v>29</v>
      </c>
      <c r="B23">
        <v>27906599</v>
      </c>
      <c r="C23">
        <v>27906564</v>
      </c>
      <c r="D23">
        <v>25174560</v>
      </c>
      <c r="E23">
        <v>1</v>
      </c>
      <c r="F23">
        <v>1</v>
      </c>
      <c r="G23">
        <v>1</v>
      </c>
      <c r="H23">
        <v>3</v>
      </c>
      <c r="I23" t="s">
        <v>645</v>
      </c>
      <c r="J23" t="s">
        <v>646</v>
      </c>
      <c r="K23" t="s">
        <v>647</v>
      </c>
      <c r="L23">
        <v>1348</v>
      </c>
      <c r="N23">
        <v>1009</v>
      </c>
      <c r="O23" t="s">
        <v>1094</v>
      </c>
      <c r="P23" t="s">
        <v>1094</v>
      </c>
      <c r="Q23">
        <v>1000</v>
      </c>
      <c r="X23">
        <v>1.9400000000000001E-3</v>
      </c>
      <c r="Y23">
        <v>4920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1097</v>
      </c>
      <c r="AG23">
        <v>0</v>
      </c>
      <c r="AH23">
        <v>2</v>
      </c>
      <c r="AI23">
        <v>27906580</v>
      </c>
      <c r="AJ23">
        <v>20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 ca="1">ROW(Source!A29)</f>
        <v>29</v>
      </c>
      <c r="B24">
        <v>27906600</v>
      </c>
      <c r="C24">
        <v>27906564</v>
      </c>
      <c r="D24">
        <v>25186091</v>
      </c>
      <c r="E24">
        <v>1</v>
      </c>
      <c r="F24">
        <v>1</v>
      </c>
      <c r="G24">
        <v>1</v>
      </c>
      <c r="H24">
        <v>3</v>
      </c>
      <c r="I24" t="s">
        <v>648</v>
      </c>
      <c r="J24" t="s">
        <v>649</v>
      </c>
      <c r="K24" t="s">
        <v>650</v>
      </c>
      <c r="L24">
        <v>1348</v>
      </c>
      <c r="N24">
        <v>1009</v>
      </c>
      <c r="O24" t="s">
        <v>1094</v>
      </c>
      <c r="P24" t="s">
        <v>1094</v>
      </c>
      <c r="Q24">
        <v>1000</v>
      </c>
      <c r="X24">
        <v>3.1E-4</v>
      </c>
      <c r="Y24">
        <v>15620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1097</v>
      </c>
      <c r="AG24">
        <v>0</v>
      </c>
      <c r="AH24">
        <v>2</v>
      </c>
      <c r="AI24">
        <v>27906581</v>
      </c>
      <c r="AJ24">
        <v>21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 ca="1">ROW(Source!A29)</f>
        <v>29</v>
      </c>
      <c r="B25">
        <v>27906601</v>
      </c>
      <c r="C25">
        <v>27906564</v>
      </c>
      <c r="D25">
        <v>25187286</v>
      </c>
      <c r="E25">
        <v>1</v>
      </c>
      <c r="F25">
        <v>1</v>
      </c>
      <c r="G25">
        <v>1</v>
      </c>
      <c r="H25">
        <v>3</v>
      </c>
      <c r="I25" t="s">
        <v>651</v>
      </c>
      <c r="J25" t="s">
        <v>652</v>
      </c>
      <c r="K25" t="s">
        <v>653</v>
      </c>
      <c r="L25">
        <v>1348</v>
      </c>
      <c r="N25">
        <v>1009</v>
      </c>
      <c r="O25" t="s">
        <v>1094</v>
      </c>
      <c r="P25" t="s">
        <v>1094</v>
      </c>
      <c r="Q25">
        <v>1000</v>
      </c>
      <c r="X25">
        <v>5.9999999999999995E-4</v>
      </c>
      <c r="Y25">
        <v>9420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1097</v>
      </c>
      <c r="AG25">
        <v>0</v>
      </c>
      <c r="AH25">
        <v>2</v>
      </c>
      <c r="AI25">
        <v>27906582</v>
      </c>
      <c r="AJ25">
        <v>22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 ca="1">ROW(Source!A30)</f>
        <v>30</v>
      </c>
      <c r="B26">
        <v>27906604</v>
      </c>
      <c r="C26">
        <v>27906602</v>
      </c>
      <c r="D26">
        <v>25413050</v>
      </c>
      <c r="E26">
        <v>1</v>
      </c>
      <c r="F26">
        <v>1</v>
      </c>
      <c r="G26">
        <v>1</v>
      </c>
      <c r="H26">
        <v>1</v>
      </c>
      <c r="I26" t="s">
        <v>654</v>
      </c>
      <c r="J26" t="s">
        <v>1069</v>
      </c>
      <c r="K26" t="s">
        <v>655</v>
      </c>
      <c r="L26">
        <v>1191</v>
      </c>
      <c r="N26">
        <v>1013</v>
      </c>
      <c r="O26" t="s">
        <v>600</v>
      </c>
      <c r="P26" t="s">
        <v>600</v>
      </c>
      <c r="Q26">
        <v>1</v>
      </c>
      <c r="X26">
        <v>3.77</v>
      </c>
      <c r="Y26">
        <v>0</v>
      </c>
      <c r="Z26">
        <v>0</v>
      </c>
      <c r="AA26">
        <v>0</v>
      </c>
      <c r="AB26">
        <v>7.8</v>
      </c>
      <c r="AC26">
        <v>0</v>
      </c>
      <c r="AD26">
        <v>1</v>
      </c>
      <c r="AE26">
        <v>1</v>
      </c>
      <c r="AF26" t="s">
        <v>1069</v>
      </c>
      <c r="AG26">
        <v>3.77</v>
      </c>
      <c r="AH26">
        <v>2</v>
      </c>
      <c r="AI26">
        <v>27906603</v>
      </c>
      <c r="AJ26">
        <v>23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 ca="1">ROW(Source!A30)</f>
        <v>30</v>
      </c>
      <c r="B27">
        <v>27906605</v>
      </c>
      <c r="C27">
        <v>27906602</v>
      </c>
      <c r="D27">
        <v>25147242</v>
      </c>
      <c r="E27">
        <v>17</v>
      </c>
      <c r="F27">
        <v>1</v>
      </c>
      <c r="G27">
        <v>1</v>
      </c>
      <c r="H27">
        <v>3</v>
      </c>
      <c r="I27" t="s">
        <v>299</v>
      </c>
      <c r="J27" t="s">
        <v>1069</v>
      </c>
      <c r="K27" t="s">
        <v>300</v>
      </c>
      <c r="L27">
        <v>1348</v>
      </c>
      <c r="N27">
        <v>1009</v>
      </c>
      <c r="O27" t="s">
        <v>1094</v>
      </c>
      <c r="P27" t="s">
        <v>1094</v>
      </c>
      <c r="Q27">
        <v>1000</v>
      </c>
      <c r="X27">
        <v>0.11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1069</v>
      </c>
      <c r="AG27">
        <v>0.11</v>
      </c>
      <c r="AH27">
        <v>3</v>
      </c>
      <c r="AI27">
        <v>-1</v>
      </c>
      <c r="AJ27" t="s">
        <v>1069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 ca="1">ROW(Source!A31)</f>
        <v>31</v>
      </c>
      <c r="B28">
        <v>27906609</v>
      </c>
      <c r="C28">
        <v>27906607</v>
      </c>
      <c r="D28">
        <v>25413050</v>
      </c>
      <c r="E28">
        <v>1</v>
      </c>
      <c r="F28">
        <v>1</v>
      </c>
      <c r="G28">
        <v>1</v>
      </c>
      <c r="H28">
        <v>1</v>
      </c>
      <c r="I28" t="s">
        <v>654</v>
      </c>
      <c r="J28" t="s">
        <v>1069</v>
      </c>
      <c r="K28" t="s">
        <v>655</v>
      </c>
      <c r="L28">
        <v>1191</v>
      </c>
      <c r="N28">
        <v>1013</v>
      </c>
      <c r="O28" t="s">
        <v>600</v>
      </c>
      <c r="P28" t="s">
        <v>600</v>
      </c>
      <c r="Q28">
        <v>1</v>
      </c>
      <c r="X28">
        <v>17.440000000000001</v>
      </c>
      <c r="Y28">
        <v>0</v>
      </c>
      <c r="Z28">
        <v>0</v>
      </c>
      <c r="AA28">
        <v>0</v>
      </c>
      <c r="AB28">
        <v>7.8</v>
      </c>
      <c r="AC28">
        <v>0</v>
      </c>
      <c r="AD28">
        <v>1</v>
      </c>
      <c r="AE28">
        <v>1</v>
      </c>
      <c r="AF28" t="s">
        <v>1069</v>
      </c>
      <c r="AG28">
        <v>17.440000000000001</v>
      </c>
      <c r="AH28">
        <v>2</v>
      </c>
      <c r="AI28">
        <v>27906608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 ca="1">ROW(Source!A31)</f>
        <v>31</v>
      </c>
      <c r="B29">
        <v>27906610</v>
      </c>
      <c r="C29">
        <v>27906607</v>
      </c>
      <c r="D29">
        <v>25147242</v>
      </c>
      <c r="E29">
        <v>17</v>
      </c>
      <c r="F29">
        <v>1</v>
      </c>
      <c r="G29">
        <v>1</v>
      </c>
      <c r="H29">
        <v>3</v>
      </c>
      <c r="I29" t="s">
        <v>299</v>
      </c>
      <c r="J29" t="s">
        <v>1069</v>
      </c>
      <c r="K29" t="s">
        <v>300</v>
      </c>
      <c r="L29">
        <v>1348</v>
      </c>
      <c r="N29">
        <v>1009</v>
      </c>
      <c r="O29" t="s">
        <v>1094</v>
      </c>
      <c r="P29" t="s">
        <v>1094</v>
      </c>
      <c r="Q29">
        <v>1000</v>
      </c>
      <c r="X29">
        <v>4.67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1069</v>
      </c>
      <c r="AG29">
        <v>4.67</v>
      </c>
      <c r="AH29">
        <v>3</v>
      </c>
      <c r="AI29">
        <v>-1</v>
      </c>
      <c r="AJ29" t="s">
        <v>1069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 ca="1">ROW(Source!A32)</f>
        <v>32</v>
      </c>
      <c r="B30">
        <v>27906613</v>
      </c>
      <c r="C30">
        <v>27906611</v>
      </c>
      <c r="D30">
        <v>25413050</v>
      </c>
      <c r="E30">
        <v>1</v>
      </c>
      <c r="F30">
        <v>1</v>
      </c>
      <c r="G30">
        <v>1</v>
      </c>
      <c r="H30">
        <v>1</v>
      </c>
      <c r="I30" t="s">
        <v>654</v>
      </c>
      <c r="J30" t="s">
        <v>1069</v>
      </c>
      <c r="K30" t="s">
        <v>655</v>
      </c>
      <c r="L30">
        <v>1191</v>
      </c>
      <c r="N30">
        <v>1013</v>
      </c>
      <c r="O30" t="s">
        <v>600</v>
      </c>
      <c r="P30" t="s">
        <v>600</v>
      </c>
      <c r="Q30">
        <v>1</v>
      </c>
      <c r="X30">
        <v>7.67</v>
      </c>
      <c r="Y30">
        <v>0</v>
      </c>
      <c r="Z30">
        <v>0</v>
      </c>
      <c r="AA30">
        <v>0</v>
      </c>
      <c r="AB30">
        <v>7.8</v>
      </c>
      <c r="AC30">
        <v>0</v>
      </c>
      <c r="AD30">
        <v>1</v>
      </c>
      <c r="AE30">
        <v>1</v>
      </c>
      <c r="AF30" t="s">
        <v>1069</v>
      </c>
      <c r="AG30">
        <v>7.67</v>
      </c>
      <c r="AH30">
        <v>2</v>
      </c>
      <c r="AI30">
        <v>27906612</v>
      </c>
      <c r="AJ30">
        <v>25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 ca="1">ROW(Source!A32)</f>
        <v>32</v>
      </c>
      <c r="B31">
        <v>27906614</v>
      </c>
      <c r="C31">
        <v>27906611</v>
      </c>
      <c r="D31">
        <v>25147242</v>
      </c>
      <c r="E31">
        <v>17</v>
      </c>
      <c r="F31">
        <v>1</v>
      </c>
      <c r="G31">
        <v>1</v>
      </c>
      <c r="H31">
        <v>3</v>
      </c>
      <c r="I31" t="s">
        <v>299</v>
      </c>
      <c r="J31" t="s">
        <v>1069</v>
      </c>
      <c r="K31" t="s">
        <v>300</v>
      </c>
      <c r="L31">
        <v>1348</v>
      </c>
      <c r="N31">
        <v>1009</v>
      </c>
      <c r="O31" t="s">
        <v>1094</v>
      </c>
      <c r="P31" t="s">
        <v>1094</v>
      </c>
      <c r="Q31">
        <v>1000</v>
      </c>
      <c r="X31">
        <v>0.7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1069</v>
      </c>
      <c r="AG31">
        <v>0.7</v>
      </c>
      <c r="AH31">
        <v>3</v>
      </c>
      <c r="AI31">
        <v>-1</v>
      </c>
      <c r="AJ31" t="s">
        <v>1069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 ca="1">ROW(Source!A33)</f>
        <v>33</v>
      </c>
      <c r="B32">
        <v>27906617</v>
      </c>
      <c r="C32">
        <v>27906615</v>
      </c>
      <c r="D32">
        <v>25413050</v>
      </c>
      <c r="E32">
        <v>1</v>
      </c>
      <c r="F32">
        <v>1</v>
      </c>
      <c r="G32">
        <v>1</v>
      </c>
      <c r="H32">
        <v>1</v>
      </c>
      <c r="I32" t="s">
        <v>654</v>
      </c>
      <c r="J32" t="s">
        <v>1069</v>
      </c>
      <c r="K32" t="s">
        <v>655</v>
      </c>
      <c r="L32">
        <v>1191</v>
      </c>
      <c r="N32">
        <v>1013</v>
      </c>
      <c r="O32" t="s">
        <v>600</v>
      </c>
      <c r="P32" t="s">
        <v>600</v>
      </c>
      <c r="Q32">
        <v>1</v>
      </c>
      <c r="X32">
        <v>8.7100000000000009</v>
      </c>
      <c r="Y32">
        <v>0</v>
      </c>
      <c r="Z32">
        <v>0</v>
      </c>
      <c r="AA32">
        <v>0</v>
      </c>
      <c r="AB32">
        <v>7.8</v>
      </c>
      <c r="AC32">
        <v>0</v>
      </c>
      <c r="AD32">
        <v>1</v>
      </c>
      <c r="AE32">
        <v>1</v>
      </c>
      <c r="AF32" t="s">
        <v>1069</v>
      </c>
      <c r="AG32">
        <v>8.7100000000000009</v>
      </c>
      <c r="AH32">
        <v>2</v>
      </c>
      <c r="AI32">
        <v>27906616</v>
      </c>
      <c r="AJ32">
        <v>26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 ca="1">ROW(Source!A33)</f>
        <v>33</v>
      </c>
      <c r="B33">
        <v>27906618</v>
      </c>
      <c r="C33">
        <v>27906615</v>
      </c>
      <c r="D33">
        <v>25147242</v>
      </c>
      <c r="E33">
        <v>17</v>
      </c>
      <c r="F33">
        <v>1</v>
      </c>
      <c r="G33">
        <v>1</v>
      </c>
      <c r="H33">
        <v>3</v>
      </c>
      <c r="I33" t="s">
        <v>299</v>
      </c>
      <c r="J33" t="s">
        <v>1069</v>
      </c>
      <c r="K33" t="s">
        <v>300</v>
      </c>
      <c r="L33">
        <v>1348</v>
      </c>
      <c r="N33">
        <v>1009</v>
      </c>
      <c r="O33" t="s">
        <v>1094</v>
      </c>
      <c r="P33" t="s">
        <v>1094</v>
      </c>
      <c r="Q33">
        <v>1000</v>
      </c>
      <c r="X33">
        <v>3.62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1069</v>
      </c>
      <c r="AG33">
        <v>3.62</v>
      </c>
      <c r="AH33">
        <v>3</v>
      </c>
      <c r="AI33">
        <v>-1</v>
      </c>
      <c r="AJ33" t="s">
        <v>1069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 ca="1">ROW(Source!A34)</f>
        <v>34</v>
      </c>
      <c r="B34">
        <v>27906623</v>
      </c>
      <c r="C34">
        <v>27906619</v>
      </c>
      <c r="D34">
        <v>25416200</v>
      </c>
      <c r="E34">
        <v>1</v>
      </c>
      <c r="F34">
        <v>1</v>
      </c>
      <c r="G34">
        <v>1</v>
      </c>
      <c r="H34">
        <v>1</v>
      </c>
      <c r="I34" t="s">
        <v>656</v>
      </c>
      <c r="J34" t="s">
        <v>1069</v>
      </c>
      <c r="K34" t="s">
        <v>657</v>
      </c>
      <c r="L34">
        <v>1191</v>
      </c>
      <c r="N34">
        <v>1013</v>
      </c>
      <c r="O34" t="s">
        <v>600</v>
      </c>
      <c r="P34" t="s">
        <v>600</v>
      </c>
      <c r="Q34">
        <v>1</v>
      </c>
      <c r="X34">
        <v>103.91</v>
      </c>
      <c r="Y34">
        <v>0</v>
      </c>
      <c r="Z34">
        <v>0</v>
      </c>
      <c r="AA34">
        <v>0</v>
      </c>
      <c r="AB34">
        <v>8.09</v>
      </c>
      <c r="AC34">
        <v>0</v>
      </c>
      <c r="AD34">
        <v>1</v>
      </c>
      <c r="AE34">
        <v>1</v>
      </c>
      <c r="AF34" t="s">
        <v>1069</v>
      </c>
      <c r="AG34">
        <v>103.91</v>
      </c>
      <c r="AH34">
        <v>2</v>
      </c>
      <c r="AI34">
        <v>27906620</v>
      </c>
      <c r="AJ34">
        <v>27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 ca="1">ROW(Source!A34)</f>
        <v>34</v>
      </c>
      <c r="B35">
        <v>27906624</v>
      </c>
      <c r="C35">
        <v>27906619</v>
      </c>
      <c r="D35">
        <v>25412928</v>
      </c>
      <c r="E35">
        <v>1</v>
      </c>
      <c r="F35">
        <v>1</v>
      </c>
      <c r="G35">
        <v>1</v>
      </c>
      <c r="H35">
        <v>1</v>
      </c>
      <c r="I35" t="s">
        <v>601</v>
      </c>
      <c r="J35" t="s">
        <v>1069</v>
      </c>
      <c r="K35" t="s">
        <v>602</v>
      </c>
      <c r="L35">
        <v>1191</v>
      </c>
      <c r="N35">
        <v>1013</v>
      </c>
      <c r="O35" t="s">
        <v>600</v>
      </c>
      <c r="P35" t="s">
        <v>600</v>
      </c>
      <c r="Q35">
        <v>1</v>
      </c>
      <c r="X35">
        <v>7.74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1069</v>
      </c>
      <c r="AG35">
        <v>7.74</v>
      </c>
      <c r="AH35">
        <v>2</v>
      </c>
      <c r="AI35">
        <v>27906621</v>
      </c>
      <c r="AJ35">
        <v>28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 ca="1">ROW(Source!A34)</f>
        <v>34</v>
      </c>
      <c r="B36">
        <v>27906625</v>
      </c>
      <c r="C36">
        <v>27906619</v>
      </c>
      <c r="D36">
        <v>25230514</v>
      </c>
      <c r="E36">
        <v>1</v>
      </c>
      <c r="F36">
        <v>1</v>
      </c>
      <c r="G36">
        <v>1</v>
      </c>
      <c r="H36">
        <v>2</v>
      </c>
      <c r="I36" t="s">
        <v>658</v>
      </c>
      <c r="J36" t="s">
        <v>659</v>
      </c>
      <c r="K36" t="s">
        <v>660</v>
      </c>
      <c r="L36">
        <v>1368</v>
      </c>
      <c r="N36">
        <v>1011</v>
      </c>
      <c r="O36" t="s">
        <v>606</v>
      </c>
      <c r="P36" t="s">
        <v>606</v>
      </c>
      <c r="Q36">
        <v>1</v>
      </c>
      <c r="X36">
        <v>7.74</v>
      </c>
      <c r="Y36">
        <v>0</v>
      </c>
      <c r="Z36">
        <v>31.26</v>
      </c>
      <c r="AA36">
        <v>13.5</v>
      </c>
      <c r="AB36">
        <v>0</v>
      </c>
      <c r="AC36">
        <v>0</v>
      </c>
      <c r="AD36">
        <v>1</v>
      </c>
      <c r="AE36">
        <v>0</v>
      </c>
      <c r="AF36" t="s">
        <v>1069</v>
      </c>
      <c r="AG36">
        <v>7.74</v>
      </c>
      <c r="AH36">
        <v>2</v>
      </c>
      <c r="AI36">
        <v>27906622</v>
      </c>
      <c r="AJ36">
        <v>29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 ca="1">ROW(Source!A35)</f>
        <v>35</v>
      </c>
      <c r="B37">
        <v>27906635</v>
      </c>
      <c r="C37">
        <v>27906627</v>
      </c>
      <c r="D37">
        <v>25428833</v>
      </c>
      <c r="E37">
        <v>1</v>
      </c>
      <c r="F37">
        <v>1</v>
      </c>
      <c r="G37">
        <v>1</v>
      </c>
      <c r="H37">
        <v>1</v>
      </c>
      <c r="I37" t="s">
        <v>661</v>
      </c>
      <c r="J37" t="s">
        <v>1069</v>
      </c>
      <c r="K37" t="s">
        <v>662</v>
      </c>
      <c r="L37">
        <v>1191</v>
      </c>
      <c r="N37">
        <v>1013</v>
      </c>
      <c r="O37" t="s">
        <v>600</v>
      </c>
      <c r="P37" t="s">
        <v>600</v>
      </c>
      <c r="Q37">
        <v>1</v>
      </c>
      <c r="X37">
        <v>2.4</v>
      </c>
      <c r="Y37">
        <v>0</v>
      </c>
      <c r="Z37">
        <v>0</v>
      </c>
      <c r="AA37">
        <v>0</v>
      </c>
      <c r="AB37">
        <v>9.92</v>
      </c>
      <c r="AC37">
        <v>0</v>
      </c>
      <c r="AD37">
        <v>1</v>
      </c>
      <c r="AE37">
        <v>1</v>
      </c>
      <c r="AF37" t="s">
        <v>1098</v>
      </c>
      <c r="AG37">
        <v>1.68</v>
      </c>
      <c r="AH37">
        <v>2</v>
      </c>
      <c r="AI37">
        <v>27906628</v>
      </c>
      <c r="AJ37">
        <v>30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 ca="1">ROW(Source!A35)</f>
        <v>35</v>
      </c>
      <c r="B38">
        <v>27906636</v>
      </c>
      <c r="C38">
        <v>27906627</v>
      </c>
      <c r="D38">
        <v>25412928</v>
      </c>
      <c r="E38">
        <v>1</v>
      </c>
      <c r="F38">
        <v>1</v>
      </c>
      <c r="G38">
        <v>1</v>
      </c>
      <c r="H38">
        <v>1</v>
      </c>
      <c r="I38" t="s">
        <v>601</v>
      </c>
      <c r="J38" t="s">
        <v>1069</v>
      </c>
      <c r="K38" t="s">
        <v>602</v>
      </c>
      <c r="L38">
        <v>1191</v>
      </c>
      <c r="N38">
        <v>1013</v>
      </c>
      <c r="O38" t="s">
        <v>600</v>
      </c>
      <c r="P38" t="s">
        <v>600</v>
      </c>
      <c r="Q38">
        <v>1</v>
      </c>
      <c r="X38">
        <v>0.17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1098</v>
      </c>
      <c r="AG38">
        <v>0.11899999999999999</v>
      </c>
      <c r="AH38">
        <v>2</v>
      </c>
      <c r="AI38">
        <v>27906629</v>
      </c>
      <c r="AJ38">
        <v>31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 ca="1">ROW(Source!A35)</f>
        <v>35</v>
      </c>
      <c r="B39">
        <v>27906637</v>
      </c>
      <c r="C39">
        <v>27906627</v>
      </c>
      <c r="D39">
        <v>25231607</v>
      </c>
      <c r="E39">
        <v>1</v>
      </c>
      <c r="F39">
        <v>1</v>
      </c>
      <c r="G39">
        <v>1</v>
      </c>
      <c r="H39">
        <v>2</v>
      </c>
      <c r="I39" t="s">
        <v>603</v>
      </c>
      <c r="J39" t="s">
        <v>604</v>
      </c>
      <c r="K39" t="s">
        <v>605</v>
      </c>
      <c r="L39">
        <v>1368</v>
      </c>
      <c r="N39">
        <v>1011</v>
      </c>
      <c r="O39" t="s">
        <v>606</v>
      </c>
      <c r="P39" t="s">
        <v>606</v>
      </c>
      <c r="Q39">
        <v>1</v>
      </c>
      <c r="X39">
        <v>0.17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1098</v>
      </c>
      <c r="AG39">
        <v>0.11899999999999999</v>
      </c>
      <c r="AH39">
        <v>2</v>
      </c>
      <c r="AI39">
        <v>27906630</v>
      </c>
      <c r="AJ39">
        <v>32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 ca="1">ROW(Source!A35)</f>
        <v>35</v>
      </c>
      <c r="B40">
        <v>27906638</v>
      </c>
      <c r="C40">
        <v>27906627</v>
      </c>
      <c r="D40">
        <v>25231911</v>
      </c>
      <c r="E40">
        <v>1</v>
      </c>
      <c r="F40">
        <v>1</v>
      </c>
      <c r="G40">
        <v>1</v>
      </c>
      <c r="H40">
        <v>2</v>
      </c>
      <c r="I40" t="s">
        <v>663</v>
      </c>
      <c r="J40" t="s">
        <v>664</v>
      </c>
      <c r="K40" t="s">
        <v>665</v>
      </c>
      <c r="L40">
        <v>1368</v>
      </c>
      <c r="N40">
        <v>1011</v>
      </c>
      <c r="O40" t="s">
        <v>606</v>
      </c>
      <c r="P40" t="s">
        <v>606</v>
      </c>
      <c r="Q40">
        <v>1</v>
      </c>
      <c r="X40">
        <v>0.4</v>
      </c>
      <c r="Y40">
        <v>0</v>
      </c>
      <c r="Z40">
        <v>8.1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1098</v>
      </c>
      <c r="AG40">
        <v>0.27999999999999997</v>
      </c>
      <c r="AH40">
        <v>2</v>
      </c>
      <c r="AI40">
        <v>27906631</v>
      </c>
      <c r="AJ40">
        <v>33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 ca="1">ROW(Source!A35)</f>
        <v>35</v>
      </c>
      <c r="B41">
        <v>27906639</v>
      </c>
      <c r="C41">
        <v>27906627</v>
      </c>
      <c r="D41">
        <v>25145057</v>
      </c>
      <c r="E41">
        <v>17</v>
      </c>
      <c r="F41">
        <v>1</v>
      </c>
      <c r="G41">
        <v>1</v>
      </c>
      <c r="H41">
        <v>3</v>
      </c>
      <c r="I41" t="s">
        <v>301</v>
      </c>
      <c r="J41" t="s">
        <v>1069</v>
      </c>
      <c r="K41" t="s">
        <v>302</v>
      </c>
      <c r="L41">
        <v>1035</v>
      </c>
      <c r="N41">
        <v>1013</v>
      </c>
      <c r="O41" t="s">
        <v>517</v>
      </c>
      <c r="P41" t="s">
        <v>517</v>
      </c>
      <c r="Q41">
        <v>1</v>
      </c>
      <c r="X41">
        <v>0</v>
      </c>
      <c r="Y41">
        <v>0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  <c r="AF41" t="s">
        <v>1097</v>
      </c>
      <c r="AG41">
        <v>0</v>
      </c>
      <c r="AH41">
        <v>3</v>
      </c>
      <c r="AI41">
        <v>-1</v>
      </c>
      <c r="AJ41" t="s">
        <v>1069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 ca="1">ROW(Source!A35)</f>
        <v>35</v>
      </c>
      <c r="B42">
        <v>27906640</v>
      </c>
      <c r="C42">
        <v>27906627</v>
      </c>
      <c r="D42">
        <v>25151425</v>
      </c>
      <c r="E42">
        <v>1</v>
      </c>
      <c r="F42">
        <v>1</v>
      </c>
      <c r="G42">
        <v>1</v>
      </c>
      <c r="H42">
        <v>3</v>
      </c>
      <c r="I42" t="s">
        <v>666</v>
      </c>
      <c r="J42" t="s">
        <v>667</v>
      </c>
      <c r="K42" t="s">
        <v>668</v>
      </c>
      <c r="L42">
        <v>1348</v>
      </c>
      <c r="N42">
        <v>1009</v>
      </c>
      <c r="O42" t="s">
        <v>1094</v>
      </c>
      <c r="P42" t="s">
        <v>1094</v>
      </c>
      <c r="Q42">
        <v>1000</v>
      </c>
      <c r="X42">
        <v>1E-4</v>
      </c>
      <c r="Y42">
        <v>10315.01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1097</v>
      </c>
      <c r="AG42">
        <v>0</v>
      </c>
      <c r="AH42">
        <v>2</v>
      </c>
      <c r="AI42">
        <v>27906632</v>
      </c>
      <c r="AJ42">
        <v>34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 ca="1">ROW(Source!A35)</f>
        <v>35</v>
      </c>
      <c r="B43">
        <v>27906641</v>
      </c>
      <c r="C43">
        <v>27906627</v>
      </c>
      <c r="D43">
        <v>25145062</v>
      </c>
      <c r="E43">
        <v>17</v>
      </c>
      <c r="F43">
        <v>1</v>
      </c>
      <c r="G43">
        <v>1</v>
      </c>
      <c r="H43">
        <v>3</v>
      </c>
      <c r="I43" t="s">
        <v>132</v>
      </c>
      <c r="J43" t="s">
        <v>1069</v>
      </c>
      <c r="K43" t="s">
        <v>133</v>
      </c>
      <c r="L43">
        <v>1327</v>
      </c>
      <c r="N43">
        <v>1005</v>
      </c>
      <c r="O43" t="s">
        <v>1131</v>
      </c>
      <c r="P43" t="s">
        <v>1131</v>
      </c>
      <c r="Q43">
        <v>1</v>
      </c>
      <c r="X43">
        <v>1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1097</v>
      </c>
      <c r="AG43">
        <v>0</v>
      </c>
      <c r="AH43">
        <v>3</v>
      </c>
      <c r="AI43">
        <v>-1</v>
      </c>
      <c r="AJ43" t="s">
        <v>1069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 ca="1">ROW(Source!A35)</f>
        <v>35</v>
      </c>
      <c r="B44">
        <v>27906642</v>
      </c>
      <c r="C44">
        <v>27906627</v>
      </c>
      <c r="D44">
        <v>25174666</v>
      </c>
      <c r="E44">
        <v>1</v>
      </c>
      <c r="F44">
        <v>1</v>
      </c>
      <c r="G44">
        <v>1</v>
      </c>
      <c r="H44">
        <v>3</v>
      </c>
      <c r="I44" t="s">
        <v>669</v>
      </c>
      <c r="J44" t="s">
        <v>670</v>
      </c>
      <c r="K44" t="s">
        <v>671</v>
      </c>
      <c r="L44">
        <v>1348</v>
      </c>
      <c r="N44">
        <v>1009</v>
      </c>
      <c r="O44" t="s">
        <v>1094</v>
      </c>
      <c r="P44" t="s">
        <v>1094</v>
      </c>
      <c r="Q44">
        <v>1000</v>
      </c>
      <c r="X44">
        <v>3.0000000000000001E-3</v>
      </c>
      <c r="Y44">
        <v>5804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1097</v>
      </c>
      <c r="AG44">
        <v>0</v>
      </c>
      <c r="AH44">
        <v>2</v>
      </c>
      <c r="AI44">
        <v>27906633</v>
      </c>
      <c r="AJ44">
        <v>35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 ca="1">ROW(Source!A35)</f>
        <v>35</v>
      </c>
      <c r="B45">
        <v>27906643</v>
      </c>
      <c r="C45">
        <v>27906627</v>
      </c>
      <c r="D45">
        <v>25186953</v>
      </c>
      <c r="E45">
        <v>1</v>
      </c>
      <c r="F45">
        <v>1</v>
      </c>
      <c r="G45">
        <v>1</v>
      </c>
      <c r="H45">
        <v>3</v>
      </c>
      <c r="I45" t="s">
        <v>672</v>
      </c>
      <c r="J45" t="s">
        <v>673</v>
      </c>
      <c r="K45" t="s">
        <v>674</v>
      </c>
      <c r="L45">
        <v>1354</v>
      </c>
      <c r="N45">
        <v>1010</v>
      </c>
      <c r="O45" t="s">
        <v>1519</v>
      </c>
      <c r="P45" t="s">
        <v>1519</v>
      </c>
      <c r="Q45">
        <v>1</v>
      </c>
      <c r="X45">
        <v>0.1</v>
      </c>
      <c r="Y45">
        <v>72.8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1097</v>
      </c>
      <c r="AG45">
        <v>0</v>
      </c>
      <c r="AH45">
        <v>2</v>
      </c>
      <c r="AI45">
        <v>27906634</v>
      </c>
      <c r="AJ45">
        <v>36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 ca="1">ROW(Source!A36)</f>
        <v>36</v>
      </c>
      <c r="B46">
        <v>27906654</v>
      </c>
      <c r="C46">
        <v>27906645</v>
      </c>
      <c r="D46">
        <v>25417632</v>
      </c>
      <c r="E46">
        <v>1</v>
      </c>
      <c r="F46">
        <v>1</v>
      </c>
      <c r="G46">
        <v>1</v>
      </c>
      <c r="H46">
        <v>1</v>
      </c>
      <c r="I46" t="s">
        <v>598</v>
      </c>
      <c r="J46" t="s">
        <v>1069</v>
      </c>
      <c r="K46" t="s">
        <v>599</v>
      </c>
      <c r="L46">
        <v>1191</v>
      </c>
      <c r="N46">
        <v>1013</v>
      </c>
      <c r="O46" t="s">
        <v>600</v>
      </c>
      <c r="P46" t="s">
        <v>600</v>
      </c>
      <c r="Q46">
        <v>1</v>
      </c>
      <c r="X46">
        <v>108</v>
      </c>
      <c r="Y46">
        <v>0</v>
      </c>
      <c r="Z46">
        <v>0</v>
      </c>
      <c r="AA46">
        <v>0</v>
      </c>
      <c r="AB46">
        <v>8.64</v>
      </c>
      <c r="AC46">
        <v>0</v>
      </c>
      <c r="AD46">
        <v>1</v>
      </c>
      <c r="AE46">
        <v>1</v>
      </c>
      <c r="AF46" t="s">
        <v>1137</v>
      </c>
      <c r="AG46">
        <v>86.4</v>
      </c>
      <c r="AH46">
        <v>2</v>
      </c>
      <c r="AI46">
        <v>27906646</v>
      </c>
      <c r="AJ46">
        <v>37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 ca="1">ROW(Source!A36)</f>
        <v>36</v>
      </c>
      <c r="B47">
        <v>27906655</v>
      </c>
      <c r="C47">
        <v>27906645</v>
      </c>
      <c r="D47">
        <v>25412928</v>
      </c>
      <c r="E47">
        <v>1</v>
      </c>
      <c r="F47">
        <v>1</v>
      </c>
      <c r="G47">
        <v>1</v>
      </c>
      <c r="H47">
        <v>1</v>
      </c>
      <c r="I47" t="s">
        <v>601</v>
      </c>
      <c r="J47" t="s">
        <v>1069</v>
      </c>
      <c r="K47" t="s">
        <v>602</v>
      </c>
      <c r="L47">
        <v>1191</v>
      </c>
      <c r="N47">
        <v>1013</v>
      </c>
      <c r="O47" t="s">
        <v>600</v>
      </c>
      <c r="P47" t="s">
        <v>600</v>
      </c>
      <c r="Q47">
        <v>1</v>
      </c>
      <c r="X47">
        <v>0.17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1137</v>
      </c>
      <c r="AG47">
        <v>0.13600000000000001</v>
      </c>
      <c r="AH47">
        <v>2</v>
      </c>
      <c r="AI47">
        <v>27906647</v>
      </c>
      <c r="AJ47">
        <v>38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 ca="1">ROW(Source!A36)</f>
        <v>36</v>
      </c>
      <c r="B48">
        <v>27906656</v>
      </c>
      <c r="C48">
        <v>27906645</v>
      </c>
      <c r="D48">
        <v>25231607</v>
      </c>
      <c r="E48">
        <v>1</v>
      </c>
      <c r="F48">
        <v>1</v>
      </c>
      <c r="G48">
        <v>1</v>
      </c>
      <c r="H48">
        <v>2</v>
      </c>
      <c r="I48" t="s">
        <v>603</v>
      </c>
      <c r="J48" t="s">
        <v>604</v>
      </c>
      <c r="K48" t="s">
        <v>605</v>
      </c>
      <c r="L48">
        <v>1368</v>
      </c>
      <c r="N48">
        <v>1011</v>
      </c>
      <c r="O48" t="s">
        <v>606</v>
      </c>
      <c r="P48" t="s">
        <v>606</v>
      </c>
      <c r="Q48">
        <v>1</v>
      </c>
      <c r="X48">
        <v>0.17</v>
      </c>
      <c r="Y48">
        <v>0</v>
      </c>
      <c r="Z48">
        <v>65.709999999999994</v>
      </c>
      <c r="AA48">
        <v>11.6</v>
      </c>
      <c r="AB48">
        <v>0</v>
      </c>
      <c r="AC48">
        <v>0</v>
      </c>
      <c r="AD48">
        <v>1</v>
      </c>
      <c r="AE48">
        <v>0</v>
      </c>
      <c r="AF48" t="s">
        <v>1137</v>
      </c>
      <c r="AG48">
        <v>0.13600000000000001</v>
      </c>
      <c r="AH48">
        <v>2</v>
      </c>
      <c r="AI48">
        <v>27906648</v>
      </c>
      <c r="AJ48">
        <v>39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 ca="1">ROW(Source!A36)</f>
        <v>36</v>
      </c>
      <c r="B49">
        <v>27906657</v>
      </c>
      <c r="C49">
        <v>27906645</v>
      </c>
      <c r="D49">
        <v>25152717</v>
      </c>
      <c r="E49">
        <v>1</v>
      </c>
      <c r="F49">
        <v>1</v>
      </c>
      <c r="G49">
        <v>1</v>
      </c>
      <c r="H49">
        <v>3</v>
      </c>
      <c r="I49" t="s">
        <v>675</v>
      </c>
      <c r="J49" t="s">
        <v>676</v>
      </c>
      <c r="K49" t="s">
        <v>677</v>
      </c>
      <c r="L49">
        <v>1348</v>
      </c>
      <c r="N49">
        <v>1009</v>
      </c>
      <c r="O49" t="s">
        <v>1094</v>
      </c>
      <c r="P49" t="s">
        <v>1094</v>
      </c>
      <c r="Q49">
        <v>1000</v>
      </c>
      <c r="X49">
        <v>9.7000000000000003E-3</v>
      </c>
      <c r="Y49">
        <v>8475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1097</v>
      </c>
      <c r="AG49">
        <v>0</v>
      </c>
      <c r="AH49">
        <v>2</v>
      </c>
      <c r="AI49">
        <v>27906649</v>
      </c>
      <c r="AJ49">
        <v>40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 ca="1">ROW(Source!A36)</f>
        <v>36</v>
      </c>
      <c r="B50">
        <v>27906658</v>
      </c>
      <c r="C50">
        <v>27906645</v>
      </c>
      <c r="D50">
        <v>25178157</v>
      </c>
      <c r="E50">
        <v>1</v>
      </c>
      <c r="F50">
        <v>1</v>
      </c>
      <c r="G50">
        <v>1</v>
      </c>
      <c r="H50">
        <v>3</v>
      </c>
      <c r="I50" t="s">
        <v>678</v>
      </c>
      <c r="J50" t="s">
        <v>679</v>
      </c>
      <c r="K50" t="s">
        <v>680</v>
      </c>
      <c r="L50">
        <v>1301</v>
      </c>
      <c r="N50">
        <v>1003</v>
      </c>
      <c r="O50" t="s">
        <v>222</v>
      </c>
      <c r="P50" t="s">
        <v>222</v>
      </c>
      <c r="Q50">
        <v>1</v>
      </c>
      <c r="X50">
        <v>44</v>
      </c>
      <c r="Y50">
        <v>3.18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1097</v>
      </c>
      <c r="AG50">
        <v>0</v>
      </c>
      <c r="AH50">
        <v>2</v>
      </c>
      <c r="AI50">
        <v>27906650</v>
      </c>
      <c r="AJ50">
        <v>41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 ca="1">ROW(Source!A36)</f>
        <v>36</v>
      </c>
      <c r="B51">
        <v>27906659</v>
      </c>
      <c r="C51">
        <v>27906645</v>
      </c>
      <c r="D51">
        <v>25178465</v>
      </c>
      <c r="E51">
        <v>1</v>
      </c>
      <c r="F51">
        <v>1</v>
      </c>
      <c r="G51">
        <v>1</v>
      </c>
      <c r="H51">
        <v>3</v>
      </c>
      <c r="I51" t="s">
        <v>163</v>
      </c>
      <c r="J51" t="s">
        <v>165</v>
      </c>
      <c r="K51" t="s">
        <v>164</v>
      </c>
      <c r="L51">
        <v>1339</v>
      </c>
      <c r="N51">
        <v>1007</v>
      </c>
      <c r="O51" t="s">
        <v>1325</v>
      </c>
      <c r="P51" t="s">
        <v>1325</v>
      </c>
      <c r="Q51">
        <v>1</v>
      </c>
      <c r="X51">
        <v>0.76</v>
      </c>
      <c r="Y51">
        <v>1601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1097</v>
      </c>
      <c r="AG51">
        <v>0</v>
      </c>
      <c r="AH51">
        <v>2</v>
      </c>
      <c r="AI51">
        <v>27906651</v>
      </c>
      <c r="AJ51">
        <v>42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 ca="1">ROW(Source!A36)</f>
        <v>36</v>
      </c>
      <c r="B52">
        <v>27906660</v>
      </c>
      <c r="C52">
        <v>27906645</v>
      </c>
      <c r="D52">
        <v>25179841</v>
      </c>
      <c r="E52">
        <v>1</v>
      </c>
      <c r="F52">
        <v>1</v>
      </c>
      <c r="G52">
        <v>1</v>
      </c>
      <c r="H52">
        <v>3</v>
      </c>
      <c r="I52" t="s">
        <v>681</v>
      </c>
      <c r="J52" t="s">
        <v>682</v>
      </c>
      <c r="K52" t="s">
        <v>683</v>
      </c>
      <c r="L52">
        <v>1339</v>
      </c>
      <c r="N52">
        <v>1007</v>
      </c>
      <c r="O52" t="s">
        <v>1325</v>
      </c>
      <c r="P52" t="s">
        <v>1325</v>
      </c>
      <c r="Q52">
        <v>1</v>
      </c>
      <c r="X52">
        <v>0.34</v>
      </c>
      <c r="Y52">
        <v>4860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1097</v>
      </c>
      <c r="AG52">
        <v>0</v>
      </c>
      <c r="AH52">
        <v>2</v>
      </c>
      <c r="AI52">
        <v>27906652</v>
      </c>
      <c r="AJ52">
        <v>43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 ca="1">ROW(Source!A36)</f>
        <v>36</v>
      </c>
      <c r="B53">
        <v>27906661</v>
      </c>
      <c r="C53">
        <v>27906645</v>
      </c>
      <c r="D53">
        <v>25187112</v>
      </c>
      <c r="E53">
        <v>1</v>
      </c>
      <c r="F53">
        <v>1</v>
      </c>
      <c r="G53">
        <v>1</v>
      </c>
      <c r="H53">
        <v>3</v>
      </c>
      <c r="I53" t="s">
        <v>684</v>
      </c>
      <c r="J53" t="s">
        <v>685</v>
      </c>
      <c r="K53" t="s">
        <v>686</v>
      </c>
      <c r="L53">
        <v>1348</v>
      </c>
      <c r="N53">
        <v>1009</v>
      </c>
      <c r="O53" t="s">
        <v>1094</v>
      </c>
      <c r="P53" t="s">
        <v>1094</v>
      </c>
      <c r="Q53">
        <v>1000</v>
      </c>
      <c r="X53">
        <v>3.8500000000000001E-3</v>
      </c>
      <c r="Y53">
        <v>15255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1097</v>
      </c>
      <c r="AG53">
        <v>0</v>
      </c>
      <c r="AH53">
        <v>2</v>
      </c>
      <c r="AI53">
        <v>27906653</v>
      </c>
      <c r="AJ53">
        <v>44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 ca="1">ROW(Source!A37)</f>
        <v>37</v>
      </c>
      <c r="B54">
        <v>27906670</v>
      </c>
      <c r="C54">
        <v>27906663</v>
      </c>
      <c r="D54">
        <v>25420819</v>
      </c>
      <c r="E54">
        <v>1</v>
      </c>
      <c r="F54">
        <v>1</v>
      </c>
      <c r="G54">
        <v>1</v>
      </c>
      <c r="H54">
        <v>1</v>
      </c>
      <c r="I54" t="s">
        <v>687</v>
      </c>
      <c r="J54" t="s">
        <v>1069</v>
      </c>
      <c r="K54" t="s">
        <v>688</v>
      </c>
      <c r="L54">
        <v>1191</v>
      </c>
      <c r="N54">
        <v>1013</v>
      </c>
      <c r="O54" t="s">
        <v>600</v>
      </c>
      <c r="P54" t="s">
        <v>600</v>
      </c>
      <c r="Q54">
        <v>1</v>
      </c>
      <c r="X54">
        <v>84.69</v>
      </c>
      <c r="Y54">
        <v>0</v>
      </c>
      <c r="Z54">
        <v>0</v>
      </c>
      <c r="AA54">
        <v>0</v>
      </c>
      <c r="AB54">
        <v>9.18</v>
      </c>
      <c r="AC54">
        <v>0</v>
      </c>
      <c r="AD54">
        <v>1</v>
      </c>
      <c r="AE54">
        <v>1</v>
      </c>
      <c r="AF54" t="s">
        <v>1098</v>
      </c>
      <c r="AG54">
        <v>59.282999999999994</v>
      </c>
      <c r="AH54">
        <v>2</v>
      </c>
      <c r="AI54">
        <v>27906664</v>
      </c>
      <c r="AJ54">
        <v>45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 ca="1">ROW(Source!A37)</f>
        <v>37</v>
      </c>
      <c r="B55">
        <v>27906671</v>
      </c>
      <c r="C55">
        <v>27906663</v>
      </c>
      <c r="D55">
        <v>25412928</v>
      </c>
      <c r="E55">
        <v>1</v>
      </c>
      <c r="F55">
        <v>1</v>
      </c>
      <c r="G55">
        <v>1</v>
      </c>
      <c r="H55">
        <v>1</v>
      </c>
      <c r="I55" t="s">
        <v>601</v>
      </c>
      <c r="J55" t="s">
        <v>1069</v>
      </c>
      <c r="K55" t="s">
        <v>602</v>
      </c>
      <c r="L55">
        <v>1191</v>
      </c>
      <c r="N55">
        <v>1013</v>
      </c>
      <c r="O55" t="s">
        <v>600</v>
      </c>
      <c r="P55" t="s">
        <v>600</v>
      </c>
      <c r="Q55">
        <v>1</v>
      </c>
      <c r="X55">
        <v>0.65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1098</v>
      </c>
      <c r="AG55">
        <v>0.45499999999999996</v>
      </c>
      <c r="AH55">
        <v>2</v>
      </c>
      <c r="AI55">
        <v>27906665</v>
      </c>
      <c r="AJ55">
        <v>46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 ca="1">ROW(Source!A37)</f>
        <v>37</v>
      </c>
      <c r="B56">
        <v>27906672</v>
      </c>
      <c r="C56">
        <v>27906663</v>
      </c>
      <c r="D56">
        <v>25231607</v>
      </c>
      <c r="E56">
        <v>1</v>
      </c>
      <c r="F56">
        <v>1</v>
      </c>
      <c r="G56">
        <v>1</v>
      </c>
      <c r="H56">
        <v>2</v>
      </c>
      <c r="I56" t="s">
        <v>603</v>
      </c>
      <c r="J56" t="s">
        <v>604</v>
      </c>
      <c r="K56" t="s">
        <v>605</v>
      </c>
      <c r="L56">
        <v>1368</v>
      </c>
      <c r="N56">
        <v>1011</v>
      </c>
      <c r="O56" t="s">
        <v>606</v>
      </c>
      <c r="P56" t="s">
        <v>606</v>
      </c>
      <c r="Q56">
        <v>1</v>
      </c>
      <c r="X56">
        <v>0.65</v>
      </c>
      <c r="Y56">
        <v>0</v>
      </c>
      <c r="Z56">
        <v>65.709999999999994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1098</v>
      </c>
      <c r="AG56">
        <v>0.45499999999999996</v>
      </c>
      <c r="AH56">
        <v>2</v>
      </c>
      <c r="AI56">
        <v>27906666</v>
      </c>
      <c r="AJ56">
        <v>47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 ca="1">ROW(Source!A37)</f>
        <v>37</v>
      </c>
      <c r="B57">
        <v>27906673</v>
      </c>
      <c r="C57">
        <v>27906663</v>
      </c>
      <c r="D57">
        <v>25231911</v>
      </c>
      <c r="E57">
        <v>1</v>
      </c>
      <c r="F57">
        <v>1</v>
      </c>
      <c r="G57">
        <v>1</v>
      </c>
      <c r="H57">
        <v>2</v>
      </c>
      <c r="I57" t="s">
        <v>663</v>
      </c>
      <c r="J57" t="s">
        <v>664</v>
      </c>
      <c r="K57" t="s">
        <v>665</v>
      </c>
      <c r="L57">
        <v>1368</v>
      </c>
      <c r="N57">
        <v>1011</v>
      </c>
      <c r="O57" t="s">
        <v>606</v>
      </c>
      <c r="P57" t="s">
        <v>606</v>
      </c>
      <c r="Q57">
        <v>1</v>
      </c>
      <c r="X57">
        <v>9.51</v>
      </c>
      <c r="Y57">
        <v>0</v>
      </c>
      <c r="Z57">
        <v>8.1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1098</v>
      </c>
      <c r="AG57">
        <v>6.6569999999999991</v>
      </c>
      <c r="AH57">
        <v>2</v>
      </c>
      <c r="AI57">
        <v>27906667</v>
      </c>
      <c r="AJ57">
        <v>48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 ca="1">ROW(Source!A37)</f>
        <v>37</v>
      </c>
      <c r="B58">
        <v>27906674</v>
      </c>
      <c r="C58">
        <v>27906663</v>
      </c>
      <c r="D58">
        <v>25151425</v>
      </c>
      <c r="E58">
        <v>1</v>
      </c>
      <c r="F58">
        <v>1</v>
      </c>
      <c r="G58">
        <v>1</v>
      </c>
      <c r="H58">
        <v>3</v>
      </c>
      <c r="I58" t="s">
        <v>666</v>
      </c>
      <c r="J58" t="s">
        <v>667</v>
      </c>
      <c r="K58" t="s">
        <v>668</v>
      </c>
      <c r="L58">
        <v>1348</v>
      </c>
      <c r="N58">
        <v>1009</v>
      </c>
      <c r="O58" t="s">
        <v>1094</v>
      </c>
      <c r="P58" t="s">
        <v>1094</v>
      </c>
      <c r="Q58">
        <v>1000</v>
      </c>
      <c r="X58">
        <v>8.0999999999999996E-3</v>
      </c>
      <c r="Y58">
        <v>10315.01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1097</v>
      </c>
      <c r="AG58">
        <v>0</v>
      </c>
      <c r="AH58">
        <v>2</v>
      </c>
      <c r="AI58">
        <v>27906668</v>
      </c>
      <c r="AJ58">
        <v>49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 ca="1">ROW(Source!A37)</f>
        <v>37</v>
      </c>
      <c r="B59">
        <v>27906675</v>
      </c>
      <c r="C59">
        <v>27906663</v>
      </c>
      <c r="D59">
        <v>25144501</v>
      </c>
      <c r="E59">
        <v>17</v>
      </c>
      <c r="F59">
        <v>1</v>
      </c>
      <c r="G59">
        <v>1</v>
      </c>
      <c r="H59">
        <v>3</v>
      </c>
      <c r="I59" t="s">
        <v>297</v>
      </c>
      <c r="J59" t="s">
        <v>1069</v>
      </c>
      <c r="K59" t="s">
        <v>303</v>
      </c>
      <c r="L59">
        <v>1348</v>
      </c>
      <c r="N59">
        <v>1009</v>
      </c>
      <c r="O59" t="s">
        <v>1094</v>
      </c>
      <c r="P59" t="s">
        <v>1094</v>
      </c>
      <c r="Q59">
        <v>1000</v>
      </c>
      <c r="X59">
        <v>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1097</v>
      </c>
      <c r="AG59">
        <v>0</v>
      </c>
      <c r="AH59">
        <v>3</v>
      </c>
      <c r="AI59">
        <v>-1</v>
      </c>
      <c r="AJ59" t="s">
        <v>1069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 ca="1">ROW(Source!A37)</f>
        <v>37</v>
      </c>
      <c r="B60">
        <v>27906676</v>
      </c>
      <c r="C60">
        <v>27906663</v>
      </c>
      <c r="D60">
        <v>25173801</v>
      </c>
      <c r="E60">
        <v>1</v>
      </c>
      <c r="F60">
        <v>1</v>
      </c>
      <c r="G60">
        <v>1</v>
      </c>
      <c r="H60">
        <v>3</v>
      </c>
      <c r="I60" t="s">
        <v>642</v>
      </c>
      <c r="J60" t="s">
        <v>643</v>
      </c>
      <c r="K60" t="s">
        <v>644</v>
      </c>
      <c r="L60">
        <v>1348</v>
      </c>
      <c r="N60">
        <v>1009</v>
      </c>
      <c r="O60" t="s">
        <v>1094</v>
      </c>
      <c r="P60" t="s">
        <v>1094</v>
      </c>
      <c r="Q60">
        <v>1000</v>
      </c>
      <c r="X60">
        <v>1E-4</v>
      </c>
      <c r="Y60">
        <v>4455.2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1097</v>
      </c>
      <c r="AG60">
        <v>0</v>
      </c>
      <c r="AH60">
        <v>2</v>
      </c>
      <c r="AI60">
        <v>27906669</v>
      </c>
      <c r="AJ60">
        <v>50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 ca="1">ROW(Source!A38)</f>
        <v>38</v>
      </c>
      <c r="B61">
        <v>27906702</v>
      </c>
      <c r="C61">
        <v>27906693</v>
      </c>
      <c r="D61">
        <v>25416200</v>
      </c>
      <c r="E61">
        <v>1</v>
      </c>
      <c r="F61">
        <v>1</v>
      </c>
      <c r="G61">
        <v>1</v>
      </c>
      <c r="H61">
        <v>1</v>
      </c>
      <c r="I61" t="s">
        <v>656</v>
      </c>
      <c r="J61" t="s">
        <v>1069</v>
      </c>
      <c r="K61" t="s">
        <v>657</v>
      </c>
      <c r="L61">
        <v>1191</v>
      </c>
      <c r="N61">
        <v>1013</v>
      </c>
      <c r="O61" t="s">
        <v>600</v>
      </c>
      <c r="P61" t="s">
        <v>600</v>
      </c>
      <c r="Q61">
        <v>1</v>
      </c>
      <c r="X61">
        <v>129.71</v>
      </c>
      <c r="Y61">
        <v>0</v>
      </c>
      <c r="Z61">
        <v>0</v>
      </c>
      <c r="AA61">
        <v>0</v>
      </c>
      <c r="AB61">
        <v>8.09</v>
      </c>
      <c r="AC61">
        <v>0</v>
      </c>
      <c r="AD61">
        <v>1</v>
      </c>
      <c r="AE61">
        <v>1</v>
      </c>
      <c r="AF61" t="s">
        <v>1137</v>
      </c>
      <c r="AG61">
        <v>103.76800000000001</v>
      </c>
      <c r="AH61">
        <v>2</v>
      </c>
      <c r="AI61">
        <v>27906694</v>
      </c>
      <c r="AJ61">
        <v>51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 ca="1">ROW(Source!A38)</f>
        <v>38</v>
      </c>
      <c r="B62">
        <v>27906703</v>
      </c>
      <c r="C62">
        <v>27906693</v>
      </c>
      <c r="D62">
        <v>25412928</v>
      </c>
      <c r="E62">
        <v>1</v>
      </c>
      <c r="F62">
        <v>1</v>
      </c>
      <c r="G62">
        <v>1</v>
      </c>
      <c r="H62">
        <v>1</v>
      </c>
      <c r="I62" t="s">
        <v>601</v>
      </c>
      <c r="J62" t="s">
        <v>1069</v>
      </c>
      <c r="K62" t="s">
        <v>602</v>
      </c>
      <c r="L62">
        <v>1191</v>
      </c>
      <c r="N62">
        <v>1013</v>
      </c>
      <c r="O62" t="s">
        <v>600</v>
      </c>
      <c r="P62" t="s">
        <v>600</v>
      </c>
      <c r="Q62">
        <v>1</v>
      </c>
      <c r="X62">
        <v>1.61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1137</v>
      </c>
      <c r="AG62">
        <v>1.2880000000000003</v>
      </c>
      <c r="AH62">
        <v>2</v>
      </c>
      <c r="AI62">
        <v>27906695</v>
      </c>
      <c r="AJ62">
        <v>52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 ca="1">ROW(Source!A38)</f>
        <v>38</v>
      </c>
      <c r="B63">
        <v>27906704</v>
      </c>
      <c r="C63">
        <v>27906693</v>
      </c>
      <c r="D63">
        <v>25230220</v>
      </c>
      <c r="E63">
        <v>1</v>
      </c>
      <c r="F63">
        <v>1</v>
      </c>
      <c r="G63">
        <v>1</v>
      </c>
      <c r="H63">
        <v>2</v>
      </c>
      <c r="I63" t="s">
        <v>612</v>
      </c>
      <c r="J63" t="s">
        <v>613</v>
      </c>
      <c r="K63" t="s">
        <v>614</v>
      </c>
      <c r="L63">
        <v>1368</v>
      </c>
      <c r="N63">
        <v>1011</v>
      </c>
      <c r="O63" t="s">
        <v>606</v>
      </c>
      <c r="P63" t="s">
        <v>606</v>
      </c>
      <c r="Q63">
        <v>1</v>
      </c>
      <c r="X63">
        <v>0.97</v>
      </c>
      <c r="Y63">
        <v>0</v>
      </c>
      <c r="Z63">
        <v>111.99</v>
      </c>
      <c r="AA63">
        <v>13.5</v>
      </c>
      <c r="AB63">
        <v>0</v>
      </c>
      <c r="AC63">
        <v>0</v>
      </c>
      <c r="AD63">
        <v>1</v>
      </c>
      <c r="AE63">
        <v>0</v>
      </c>
      <c r="AF63" t="s">
        <v>1137</v>
      </c>
      <c r="AG63">
        <v>0.77600000000000002</v>
      </c>
      <c r="AH63">
        <v>2</v>
      </c>
      <c r="AI63">
        <v>27906696</v>
      </c>
      <c r="AJ63">
        <v>53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 ca="1">ROW(Source!A38)</f>
        <v>38</v>
      </c>
      <c r="B64">
        <v>27906705</v>
      </c>
      <c r="C64">
        <v>27906693</v>
      </c>
      <c r="D64">
        <v>25231607</v>
      </c>
      <c r="E64">
        <v>1</v>
      </c>
      <c r="F64">
        <v>1</v>
      </c>
      <c r="G64">
        <v>1</v>
      </c>
      <c r="H64">
        <v>2</v>
      </c>
      <c r="I64" t="s">
        <v>603</v>
      </c>
      <c r="J64" t="s">
        <v>604</v>
      </c>
      <c r="K64" t="s">
        <v>605</v>
      </c>
      <c r="L64">
        <v>1368</v>
      </c>
      <c r="N64">
        <v>1011</v>
      </c>
      <c r="O64" t="s">
        <v>606</v>
      </c>
      <c r="P64" t="s">
        <v>606</v>
      </c>
      <c r="Q64">
        <v>1</v>
      </c>
      <c r="X64">
        <v>0.64</v>
      </c>
      <c r="Y64">
        <v>0</v>
      </c>
      <c r="Z64">
        <v>65.709999999999994</v>
      </c>
      <c r="AA64">
        <v>11.6</v>
      </c>
      <c r="AB64">
        <v>0</v>
      </c>
      <c r="AC64">
        <v>0</v>
      </c>
      <c r="AD64">
        <v>1</v>
      </c>
      <c r="AE64">
        <v>0</v>
      </c>
      <c r="AF64" t="s">
        <v>1137</v>
      </c>
      <c r="AG64">
        <v>0.51200000000000001</v>
      </c>
      <c r="AH64">
        <v>2</v>
      </c>
      <c r="AI64">
        <v>27906697</v>
      </c>
      <c r="AJ64">
        <v>54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 ca="1">ROW(Source!A38)</f>
        <v>38</v>
      </c>
      <c r="B65">
        <v>27906706</v>
      </c>
      <c r="C65">
        <v>27906693</v>
      </c>
      <c r="D65">
        <v>25152717</v>
      </c>
      <c r="E65">
        <v>1</v>
      </c>
      <c r="F65">
        <v>1</v>
      </c>
      <c r="G65">
        <v>1</v>
      </c>
      <c r="H65">
        <v>3</v>
      </c>
      <c r="I65" t="s">
        <v>675</v>
      </c>
      <c r="J65" t="s">
        <v>676</v>
      </c>
      <c r="K65" t="s">
        <v>677</v>
      </c>
      <c r="L65">
        <v>1348</v>
      </c>
      <c r="N65">
        <v>1009</v>
      </c>
      <c r="O65" t="s">
        <v>1094</v>
      </c>
      <c r="P65" t="s">
        <v>1094</v>
      </c>
      <c r="Q65">
        <v>1000</v>
      </c>
      <c r="X65">
        <v>4.1999999999999997E-3</v>
      </c>
      <c r="Y65">
        <v>8475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1097</v>
      </c>
      <c r="AG65">
        <v>0</v>
      </c>
      <c r="AH65">
        <v>2</v>
      </c>
      <c r="AI65">
        <v>27906698</v>
      </c>
      <c r="AJ65">
        <v>55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 ca="1">ROW(Source!A38)</f>
        <v>38</v>
      </c>
      <c r="B66">
        <v>27906707</v>
      </c>
      <c r="C66">
        <v>27906693</v>
      </c>
      <c r="D66">
        <v>25178465</v>
      </c>
      <c r="E66">
        <v>1</v>
      </c>
      <c r="F66">
        <v>1</v>
      </c>
      <c r="G66">
        <v>1</v>
      </c>
      <c r="H66">
        <v>3</v>
      </c>
      <c r="I66" t="s">
        <v>163</v>
      </c>
      <c r="J66" t="s">
        <v>165</v>
      </c>
      <c r="K66" t="s">
        <v>164</v>
      </c>
      <c r="L66">
        <v>1339</v>
      </c>
      <c r="N66">
        <v>1007</v>
      </c>
      <c r="O66" t="s">
        <v>1325</v>
      </c>
      <c r="P66" t="s">
        <v>1325</v>
      </c>
      <c r="Q66">
        <v>1</v>
      </c>
      <c r="X66">
        <v>0.19</v>
      </c>
      <c r="Y66">
        <v>1601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1097</v>
      </c>
      <c r="AG66">
        <v>0</v>
      </c>
      <c r="AH66">
        <v>2</v>
      </c>
      <c r="AI66">
        <v>27906699</v>
      </c>
      <c r="AJ66">
        <v>56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 ca="1">ROW(Source!A38)</f>
        <v>38</v>
      </c>
      <c r="B67">
        <v>27906708</v>
      </c>
      <c r="C67">
        <v>27906693</v>
      </c>
      <c r="D67">
        <v>25178655</v>
      </c>
      <c r="E67">
        <v>1</v>
      </c>
      <c r="F67">
        <v>1</v>
      </c>
      <c r="G67">
        <v>1</v>
      </c>
      <c r="H67">
        <v>3</v>
      </c>
      <c r="I67" t="s">
        <v>1323</v>
      </c>
      <c r="J67" t="s">
        <v>1326</v>
      </c>
      <c r="K67" t="s">
        <v>1324</v>
      </c>
      <c r="L67">
        <v>1339</v>
      </c>
      <c r="N67">
        <v>1007</v>
      </c>
      <c r="O67" t="s">
        <v>1325</v>
      </c>
      <c r="P67" t="s">
        <v>1325</v>
      </c>
      <c r="Q67">
        <v>1</v>
      </c>
      <c r="X67">
        <v>4.5999999999999996</v>
      </c>
      <c r="Y67">
        <v>1430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1097</v>
      </c>
      <c r="AG67">
        <v>0</v>
      </c>
      <c r="AH67">
        <v>2</v>
      </c>
      <c r="AI67">
        <v>27906700</v>
      </c>
      <c r="AJ67">
        <v>57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 ca="1">ROW(Source!A38)</f>
        <v>38</v>
      </c>
      <c r="B68">
        <v>27906709</v>
      </c>
      <c r="C68">
        <v>27906693</v>
      </c>
      <c r="D68">
        <v>25187112</v>
      </c>
      <c r="E68">
        <v>1</v>
      </c>
      <c r="F68">
        <v>1</v>
      </c>
      <c r="G68">
        <v>1</v>
      </c>
      <c r="H68">
        <v>3</v>
      </c>
      <c r="I68" t="s">
        <v>684</v>
      </c>
      <c r="J68" t="s">
        <v>685</v>
      </c>
      <c r="K68" t="s">
        <v>686</v>
      </c>
      <c r="L68">
        <v>1348</v>
      </c>
      <c r="N68">
        <v>1009</v>
      </c>
      <c r="O68" t="s">
        <v>1094</v>
      </c>
      <c r="P68" t="s">
        <v>1094</v>
      </c>
      <c r="Q68">
        <v>1000</v>
      </c>
      <c r="X68">
        <v>3.2000000000000002E-3</v>
      </c>
      <c r="Y68">
        <v>15255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1097</v>
      </c>
      <c r="AG68">
        <v>0</v>
      </c>
      <c r="AH68">
        <v>2</v>
      </c>
      <c r="AI68">
        <v>27906701</v>
      </c>
      <c r="AJ68">
        <v>58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 ca="1">ROW(Source!A39)</f>
        <v>39</v>
      </c>
      <c r="B69">
        <v>27906720</v>
      </c>
      <c r="C69">
        <v>27906711</v>
      </c>
      <c r="D69">
        <v>25419089</v>
      </c>
      <c r="E69">
        <v>1</v>
      </c>
      <c r="F69">
        <v>1</v>
      </c>
      <c r="G69">
        <v>1</v>
      </c>
      <c r="H69">
        <v>1</v>
      </c>
      <c r="I69" t="s">
        <v>689</v>
      </c>
      <c r="J69" t="s">
        <v>1069</v>
      </c>
      <c r="K69" t="s">
        <v>690</v>
      </c>
      <c r="L69">
        <v>1191</v>
      </c>
      <c r="N69">
        <v>1013</v>
      </c>
      <c r="O69" t="s">
        <v>600</v>
      </c>
      <c r="P69" t="s">
        <v>600</v>
      </c>
      <c r="Q69">
        <v>1</v>
      </c>
      <c r="X69">
        <v>4.08</v>
      </c>
      <c r="Y69">
        <v>0</v>
      </c>
      <c r="Z69">
        <v>0</v>
      </c>
      <c r="AA69">
        <v>0</v>
      </c>
      <c r="AB69">
        <v>9.6199999999999992</v>
      </c>
      <c r="AC69">
        <v>0</v>
      </c>
      <c r="AD69">
        <v>1</v>
      </c>
      <c r="AE69">
        <v>1</v>
      </c>
      <c r="AF69" t="s">
        <v>1137</v>
      </c>
      <c r="AG69">
        <v>3.2640000000000002</v>
      </c>
      <c r="AH69">
        <v>2</v>
      </c>
      <c r="AI69">
        <v>27906712</v>
      </c>
      <c r="AJ69">
        <v>59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 ca="1">ROW(Source!A39)</f>
        <v>39</v>
      </c>
      <c r="B70">
        <v>27906721</v>
      </c>
      <c r="C70">
        <v>27906711</v>
      </c>
      <c r="D70">
        <v>25412928</v>
      </c>
      <c r="E70">
        <v>1</v>
      </c>
      <c r="F70">
        <v>1</v>
      </c>
      <c r="G70">
        <v>1</v>
      </c>
      <c r="H70">
        <v>1</v>
      </c>
      <c r="I70" t="s">
        <v>601</v>
      </c>
      <c r="J70" t="s">
        <v>1069</v>
      </c>
      <c r="K70" t="s">
        <v>602</v>
      </c>
      <c r="L70">
        <v>1191</v>
      </c>
      <c r="N70">
        <v>1013</v>
      </c>
      <c r="O70" t="s">
        <v>600</v>
      </c>
      <c r="P70" t="s">
        <v>600</v>
      </c>
      <c r="Q70">
        <v>1</v>
      </c>
      <c r="X70">
        <v>0.06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1137</v>
      </c>
      <c r="AG70">
        <v>4.8000000000000001E-2</v>
      </c>
      <c r="AH70">
        <v>2</v>
      </c>
      <c r="AI70">
        <v>27906713</v>
      </c>
      <c r="AJ70">
        <v>60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 ca="1">ROW(Source!A39)</f>
        <v>39</v>
      </c>
      <c r="B71">
        <v>27906722</v>
      </c>
      <c r="C71">
        <v>27906711</v>
      </c>
      <c r="D71">
        <v>25231607</v>
      </c>
      <c r="E71">
        <v>1</v>
      </c>
      <c r="F71">
        <v>1</v>
      </c>
      <c r="G71">
        <v>1</v>
      </c>
      <c r="H71">
        <v>2</v>
      </c>
      <c r="I71" t="s">
        <v>603</v>
      </c>
      <c r="J71" t="s">
        <v>604</v>
      </c>
      <c r="K71" t="s">
        <v>605</v>
      </c>
      <c r="L71">
        <v>1368</v>
      </c>
      <c r="N71">
        <v>1011</v>
      </c>
      <c r="O71" t="s">
        <v>606</v>
      </c>
      <c r="P71" t="s">
        <v>606</v>
      </c>
      <c r="Q71">
        <v>1</v>
      </c>
      <c r="X71">
        <v>0.06</v>
      </c>
      <c r="Y71">
        <v>0</v>
      </c>
      <c r="Z71">
        <v>65.709999999999994</v>
      </c>
      <c r="AA71">
        <v>11.6</v>
      </c>
      <c r="AB71">
        <v>0</v>
      </c>
      <c r="AC71">
        <v>0</v>
      </c>
      <c r="AD71">
        <v>1</v>
      </c>
      <c r="AE71">
        <v>0</v>
      </c>
      <c r="AF71" t="s">
        <v>1137</v>
      </c>
      <c r="AG71">
        <v>4.8000000000000001E-2</v>
      </c>
      <c r="AH71">
        <v>2</v>
      </c>
      <c r="AI71">
        <v>27906714</v>
      </c>
      <c r="AJ71">
        <v>61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 ca="1">ROW(Source!A39)</f>
        <v>39</v>
      </c>
      <c r="B72">
        <v>27906723</v>
      </c>
      <c r="C72">
        <v>27906711</v>
      </c>
      <c r="D72">
        <v>25152713</v>
      </c>
      <c r="E72">
        <v>1</v>
      </c>
      <c r="F72">
        <v>1</v>
      </c>
      <c r="G72">
        <v>1</v>
      </c>
      <c r="H72">
        <v>3</v>
      </c>
      <c r="I72" t="s">
        <v>159</v>
      </c>
      <c r="J72" t="s">
        <v>161</v>
      </c>
      <c r="K72" t="s">
        <v>160</v>
      </c>
      <c r="L72">
        <v>1348</v>
      </c>
      <c r="N72">
        <v>1009</v>
      </c>
      <c r="O72" t="s">
        <v>1094</v>
      </c>
      <c r="P72" t="s">
        <v>1094</v>
      </c>
      <c r="Q72">
        <v>1000</v>
      </c>
      <c r="X72">
        <v>2.5000000000000001E-4</v>
      </c>
      <c r="Y72">
        <v>11978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1097</v>
      </c>
      <c r="AG72">
        <v>0</v>
      </c>
      <c r="AH72">
        <v>2</v>
      </c>
      <c r="AI72">
        <v>27906715</v>
      </c>
      <c r="AJ72">
        <v>62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 ca="1">ROW(Source!A39)</f>
        <v>39</v>
      </c>
      <c r="B73">
        <v>27906724</v>
      </c>
      <c r="C73">
        <v>27906711</v>
      </c>
      <c r="D73">
        <v>25178465</v>
      </c>
      <c r="E73">
        <v>1</v>
      </c>
      <c r="F73">
        <v>1</v>
      </c>
      <c r="G73">
        <v>1</v>
      </c>
      <c r="H73">
        <v>3</v>
      </c>
      <c r="I73" t="s">
        <v>163</v>
      </c>
      <c r="J73" t="s">
        <v>165</v>
      </c>
      <c r="K73" t="s">
        <v>164</v>
      </c>
      <c r="L73">
        <v>1339</v>
      </c>
      <c r="N73">
        <v>1007</v>
      </c>
      <c r="O73" t="s">
        <v>1325</v>
      </c>
      <c r="P73" t="s">
        <v>1325</v>
      </c>
      <c r="Q73">
        <v>1</v>
      </c>
      <c r="X73">
        <v>0.03</v>
      </c>
      <c r="Y73">
        <v>1601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1097</v>
      </c>
      <c r="AG73">
        <v>0</v>
      </c>
      <c r="AH73">
        <v>2</v>
      </c>
      <c r="AI73">
        <v>27906716</v>
      </c>
      <c r="AJ73">
        <v>63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 ca="1">ROW(Source!A39)</f>
        <v>39</v>
      </c>
      <c r="B74">
        <v>27906725</v>
      </c>
      <c r="C74">
        <v>27906711</v>
      </c>
      <c r="D74">
        <v>25178473</v>
      </c>
      <c r="E74">
        <v>1</v>
      </c>
      <c r="F74">
        <v>1</v>
      </c>
      <c r="G74">
        <v>1</v>
      </c>
      <c r="H74">
        <v>3</v>
      </c>
      <c r="I74" t="s">
        <v>167</v>
      </c>
      <c r="J74" t="s">
        <v>169</v>
      </c>
      <c r="K74" t="s">
        <v>168</v>
      </c>
      <c r="L74">
        <v>1339</v>
      </c>
      <c r="N74">
        <v>1007</v>
      </c>
      <c r="O74" t="s">
        <v>1325</v>
      </c>
      <c r="P74" t="s">
        <v>1325</v>
      </c>
      <c r="Q74">
        <v>1</v>
      </c>
      <c r="X74">
        <v>0.02</v>
      </c>
      <c r="Y74">
        <v>2156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1097</v>
      </c>
      <c r="AG74">
        <v>0</v>
      </c>
      <c r="AH74">
        <v>2</v>
      </c>
      <c r="AI74">
        <v>27906717</v>
      </c>
      <c r="AJ74">
        <v>64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 ca="1">ROW(Source!A39)</f>
        <v>39</v>
      </c>
      <c r="B75">
        <v>27906726</v>
      </c>
      <c r="C75">
        <v>27906711</v>
      </c>
      <c r="D75">
        <v>25178651</v>
      </c>
      <c r="E75">
        <v>1</v>
      </c>
      <c r="F75">
        <v>1</v>
      </c>
      <c r="G75">
        <v>1</v>
      </c>
      <c r="H75">
        <v>3</v>
      </c>
      <c r="I75" t="s">
        <v>171</v>
      </c>
      <c r="J75" t="s">
        <v>173</v>
      </c>
      <c r="K75" t="s">
        <v>172</v>
      </c>
      <c r="L75">
        <v>1339</v>
      </c>
      <c r="N75">
        <v>1007</v>
      </c>
      <c r="O75" t="s">
        <v>1325</v>
      </c>
      <c r="P75" t="s">
        <v>1325</v>
      </c>
      <c r="Q75">
        <v>1</v>
      </c>
      <c r="X75">
        <v>0.01</v>
      </c>
      <c r="Y75">
        <v>1375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1097</v>
      </c>
      <c r="AG75">
        <v>0</v>
      </c>
      <c r="AH75">
        <v>2</v>
      </c>
      <c r="AI75">
        <v>27906718</v>
      </c>
      <c r="AJ75">
        <v>65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 ca="1">ROW(Source!A39)</f>
        <v>39</v>
      </c>
      <c r="B76">
        <v>27906727</v>
      </c>
      <c r="C76">
        <v>27906711</v>
      </c>
      <c r="D76">
        <v>25178659</v>
      </c>
      <c r="E76">
        <v>1</v>
      </c>
      <c r="F76">
        <v>1</v>
      </c>
      <c r="G76">
        <v>1</v>
      </c>
      <c r="H76">
        <v>3</v>
      </c>
      <c r="I76" t="s">
        <v>175</v>
      </c>
      <c r="J76" t="s">
        <v>177</v>
      </c>
      <c r="K76" t="s">
        <v>176</v>
      </c>
      <c r="L76">
        <v>1339</v>
      </c>
      <c r="N76">
        <v>1007</v>
      </c>
      <c r="O76" t="s">
        <v>1325</v>
      </c>
      <c r="P76" t="s">
        <v>1325</v>
      </c>
      <c r="Q76">
        <v>1</v>
      </c>
      <c r="X76">
        <v>0.22</v>
      </c>
      <c r="Y76">
        <v>1320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1097</v>
      </c>
      <c r="AG76">
        <v>0</v>
      </c>
      <c r="AH76">
        <v>2</v>
      </c>
      <c r="AI76">
        <v>27906719</v>
      </c>
      <c r="AJ76">
        <v>66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 ca="1">ROW(Source!A40)</f>
        <v>40</v>
      </c>
      <c r="B77">
        <v>27906735</v>
      </c>
      <c r="C77">
        <v>27906729</v>
      </c>
      <c r="D77">
        <v>25414769</v>
      </c>
      <c r="E77">
        <v>1</v>
      </c>
      <c r="F77">
        <v>1</v>
      </c>
      <c r="G77">
        <v>1</v>
      </c>
      <c r="H77">
        <v>1</v>
      </c>
      <c r="I77" t="s">
        <v>691</v>
      </c>
      <c r="J77" t="s">
        <v>1069</v>
      </c>
      <c r="K77" t="s">
        <v>692</v>
      </c>
      <c r="L77">
        <v>1191</v>
      </c>
      <c r="N77">
        <v>1013</v>
      </c>
      <c r="O77" t="s">
        <v>600</v>
      </c>
      <c r="P77" t="s">
        <v>600</v>
      </c>
      <c r="Q77">
        <v>1</v>
      </c>
      <c r="X77">
        <v>45.89</v>
      </c>
      <c r="Y77">
        <v>0</v>
      </c>
      <c r="Z77">
        <v>0</v>
      </c>
      <c r="AA77">
        <v>0</v>
      </c>
      <c r="AB77">
        <v>8.17</v>
      </c>
      <c r="AC77">
        <v>0</v>
      </c>
      <c r="AD77">
        <v>1</v>
      </c>
      <c r="AE77">
        <v>1</v>
      </c>
      <c r="AF77" t="s">
        <v>1137</v>
      </c>
      <c r="AG77">
        <v>36.712000000000003</v>
      </c>
      <c r="AH77">
        <v>2</v>
      </c>
      <c r="AI77">
        <v>27906730</v>
      </c>
      <c r="AJ77">
        <v>67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 ca="1">ROW(Source!A40)</f>
        <v>40</v>
      </c>
      <c r="B78">
        <v>27906736</v>
      </c>
      <c r="C78">
        <v>27906729</v>
      </c>
      <c r="D78">
        <v>25412928</v>
      </c>
      <c r="E78">
        <v>1</v>
      </c>
      <c r="F78">
        <v>1</v>
      </c>
      <c r="G78">
        <v>1</v>
      </c>
      <c r="H78">
        <v>1</v>
      </c>
      <c r="I78" t="s">
        <v>601</v>
      </c>
      <c r="J78" t="s">
        <v>1069</v>
      </c>
      <c r="K78" t="s">
        <v>602</v>
      </c>
      <c r="L78">
        <v>1191</v>
      </c>
      <c r="N78">
        <v>1013</v>
      </c>
      <c r="O78" t="s">
        <v>600</v>
      </c>
      <c r="P78" t="s">
        <v>600</v>
      </c>
      <c r="Q78">
        <v>1</v>
      </c>
      <c r="X78">
        <v>1.65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2</v>
      </c>
      <c r="AF78" t="s">
        <v>1137</v>
      </c>
      <c r="AG78">
        <v>1.32</v>
      </c>
      <c r="AH78">
        <v>2</v>
      </c>
      <c r="AI78">
        <v>27906731</v>
      </c>
      <c r="AJ78">
        <v>68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 ca="1">ROW(Source!A40)</f>
        <v>40</v>
      </c>
      <c r="B79">
        <v>27906737</v>
      </c>
      <c r="C79">
        <v>27906729</v>
      </c>
      <c r="D79">
        <v>25230220</v>
      </c>
      <c r="E79">
        <v>1</v>
      </c>
      <c r="F79">
        <v>1</v>
      </c>
      <c r="G79">
        <v>1</v>
      </c>
      <c r="H79">
        <v>2</v>
      </c>
      <c r="I79" t="s">
        <v>612</v>
      </c>
      <c r="J79" t="s">
        <v>613</v>
      </c>
      <c r="K79" t="s">
        <v>614</v>
      </c>
      <c r="L79">
        <v>1368</v>
      </c>
      <c r="N79">
        <v>1011</v>
      </c>
      <c r="O79" t="s">
        <v>606</v>
      </c>
      <c r="P79" t="s">
        <v>606</v>
      </c>
      <c r="Q79">
        <v>1</v>
      </c>
      <c r="X79">
        <v>0.66</v>
      </c>
      <c r="Y79">
        <v>0</v>
      </c>
      <c r="Z79">
        <v>111.99</v>
      </c>
      <c r="AA79">
        <v>13.5</v>
      </c>
      <c r="AB79">
        <v>0</v>
      </c>
      <c r="AC79">
        <v>0</v>
      </c>
      <c r="AD79">
        <v>1</v>
      </c>
      <c r="AE79">
        <v>0</v>
      </c>
      <c r="AF79" t="s">
        <v>1137</v>
      </c>
      <c r="AG79">
        <v>0.52800000000000002</v>
      </c>
      <c r="AH79">
        <v>2</v>
      </c>
      <c r="AI79">
        <v>27906732</v>
      </c>
      <c r="AJ79">
        <v>69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 ca="1">ROW(Source!A40)</f>
        <v>40</v>
      </c>
      <c r="B80">
        <v>27906738</v>
      </c>
      <c r="C80">
        <v>27906729</v>
      </c>
      <c r="D80">
        <v>25231607</v>
      </c>
      <c r="E80">
        <v>1</v>
      </c>
      <c r="F80">
        <v>1</v>
      </c>
      <c r="G80">
        <v>1</v>
      </c>
      <c r="H80">
        <v>2</v>
      </c>
      <c r="I80" t="s">
        <v>603</v>
      </c>
      <c r="J80" t="s">
        <v>604</v>
      </c>
      <c r="K80" t="s">
        <v>605</v>
      </c>
      <c r="L80">
        <v>1368</v>
      </c>
      <c r="N80">
        <v>1011</v>
      </c>
      <c r="O80" t="s">
        <v>606</v>
      </c>
      <c r="P80" t="s">
        <v>606</v>
      </c>
      <c r="Q80">
        <v>1</v>
      </c>
      <c r="X80">
        <v>0.99</v>
      </c>
      <c r="Y80">
        <v>0</v>
      </c>
      <c r="Z80">
        <v>65.709999999999994</v>
      </c>
      <c r="AA80">
        <v>11.6</v>
      </c>
      <c r="AB80">
        <v>0</v>
      </c>
      <c r="AC80">
        <v>0</v>
      </c>
      <c r="AD80">
        <v>1</v>
      </c>
      <c r="AE80">
        <v>0</v>
      </c>
      <c r="AF80" t="s">
        <v>1137</v>
      </c>
      <c r="AG80">
        <v>0.79200000000000004</v>
      </c>
      <c r="AH80">
        <v>2</v>
      </c>
      <c r="AI80">
        <v>27906733</v>
      </c>
      <c r="AJ80">
        <v>70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 ca="1">ROW(Source!A40)</f>
        <v>40</v>
      </c>
      <c r="B81">
        <v>27906739</v>
      </c>
      <c r="C81">
        <v>27906729</v>
      </c>
      <c r="D81">
        <v>25152713</v>
      </c>
      <c r="E81">
        <v>1</v>
      </c>
      <c r="F81">
        <v>1</v>
      </c>
      <c r="G81">
        <v>1</v>
      </c>
      <c r="H81">
        <v>3</v>
      </c>
      <c r="I81" t="s">
        <v>159</v>
      </c>
      <c r="J81" t="s">
        <v>161</v>
      </c>
      <c r="K81" t="s">
        <v>160</v>
      </c>
      <c r="L81">
        <v>1348</v>
      </c>
      <c r="N81">
        <v>1009</v>
      </c>
      <c r="O81" t="s">
        <v>1094</v>
      </c>
      <c r="P81" t="s">
        <v>1094</v>
      </c>
      <c r="Q81">
        <v>1000</v>
      </c>
      <c r="X81">
        <v>8.0000000000000002E-3</v>
      </c>
      <c r="Y81">
        <v>11978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1097</v>
      </c>
      <c r="AG81">
        <v>0</v>
      </c>
      <c r="AH81">
        <v>2</v>
      </c>
      <c r="AI81">
        <v>27906734</v>
      </c>
      <c r="AJ81">
        <v>71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 ca="1">ROW(Source!A41)</f>
        <v>41</v>
      </c>
      <c r="B82">
        <v>27908445</v>
      </c>
      <c r="C82">
        <v>27908444</v>
      </c>
      <c r="D82">
        <v>25417632</v>
      </c>
      <c r="E82">
        <v>1</v>
      </c>
      <c r="F82">
        <v>1</v>
      </c>
      <c r="G82">
        <v>1</v>
      </c>
      <c r="H82">
        <v>1</v>
      </c>
      <c r="I82" t="s">
        <v>598</v>
      </c>
      <c r="J82" t="s">
        <v>1069</v>
      </c>
      <c r="K82" t="s">
        <v>599</v>
      </c>
      <c r="L82">
        <v>1191</v>
      </c>
      <c r="N82">
        <v>1013</v>
      </c>
      <c r="O82" t="s">
        <v>600</v>
      </c>
      <c r="P82" t="s">
        <v>600</v>
      </c>
      <c r="Q82">
        <v>1</v>
      </c>
      <c r="X82">
        <v>7.31</v>
      </c>
      <c r="Y82">
        <v>0</v>
      </c>
      <c r="Z82">
        <v>0</v>
      </c>
      <c r="AA82">
        <v>0</v>
      </c>
      <c r="AB82">
        <v>8.64</v>
      </c>
      <c r="AC82">
        <v>0</v>
      </c>
      <c r="AD82">
        <v>1</v>
      </c>
      <c r="AE82">
        <v>1</v>
      </c>
      <c r="AF82" t="s">
        <v>1069</v>
      </c>
      <c r="AG82">
        <v>7.31</v>
      </c>
      <c r="AH82">
        <v>2</v>
      </c>
      <c r="AI82">
        <v>27908445</v>
      </c>
      <c r="AJ82">
        <v>72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 ca="1">ROW(Source!A41)</f>
        <v>41</v>
      </c>
      <c r="B83">
        <v>27908446</v>
      </c>
      <c r="C83">
        <v>27908444</v>
      </c>
      <c r="D83">
        <v>25412928</v>
      </c>
      <c r="E83">
        <v>1</v>
      </c>
      <c r="F83">
        <v>1</v>
      </c>
      <c r="G83">
        <v>1</v>
      </c>
      <c r="H83">
        <v>1</v>
      </c>
      <c r="I83" t="s">
        <v>601</v>
      </c>
      <c r="J83" t="s">
        <v>1069</v>
      </c>
      <c r="K83" t="s">
        <v>602</v>
      </c>
      <c r="L83">
        <v>1191</v>
      </c>
      <c r="N83">
        <v>1013</v>
      </c>
      <c r="O83" t="s">
        <v>600</v>
      </c>
      <c r="P83" t="s">
        <v>600</v>
      </c>
      <c r="Q83">
        <v>1</v>
      </c>
      <c r="X83">
        <v>0.2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2</v>
      </c>
      <c r="AF83" t="s">
        <v>1069</v>
      </c>
      <c r="AG83">
        <v>0.2</v>
      </c>
      <c r="AH83">
        <v>2</v>
      </c>
      <c r="AI83">
        <v>27908446</v>
      </c>
      <c r="AJ83">
        <v>73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 ca="1">ROW(Source!A41)</f>
        <v>41</v>
      </c>
      <c r="B84">
        <v>27908447</v>
      </c>
      <c r="C84">
        <v>27908444</v>
      </c>
      <c r="D84">
        <v>25230514</v>
      </c>
      <c r="E84">
        <v>1</v>
      </c>
      <c r="F84">
        <v>1</v>
      </c>
      <c r="G84">
        <v>1</v>
      </c>
      <c r="H84">
        <v>2</v>
      </c>
      <c r="I84" t="s">
        <v>658</v>
      </c>
      <c r="J84" t="s">
        <v>659</v>
      </c>
      <c r="K84" t="s">
        <v>660</v>
      </c>
      <c r="L84">
        <v>1368</v>
      </c>
      <c r="N84">
        <v>1011</v>
      </c>
      <c r="O84" t="s">
        <v>606</v>
      </c>
      <c r="P84" t="s">
        <v>606</v>
      </c>
      <c r="Q84">
        <v>1</v>
      </c>
      <c r="X84">
        <v>0.2</v>
      </c>
      <c r="Y84">
        <v>0</v>
      </c>
      <c r="Z84">
        <v>31.26</v>
      </c>
      <c r="AA84">
        <v>13.5</v>
      </c>
      <c r="AB84">
        <v>0</v>
      </c>
      <c r="AC84">
        <v>0</v>
      </c>
      <c r="AD84">
        <v>1</v>
      </c>
      <c r="AE84">
        <v>0</v>
      </c>
      <c r="AF84" t="s">
        <v>1069</v>
      </c>
      <c r="AG84">
        <v>0.2</v>
      </c>
      <c r="AH84">
        <v>2</v>
      </c>
      <c r="AI84">
        <v>27908447</v>
      </c>
      <c r="AJ84">
        <v>74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 ca="1">ROW(Source!A42)</f>
        <v>42</v>
      </c>
      <c r="B85">
        <v>27906774</v>
      </c>
      <c r="C85">
        <v>27906762</v>
      </c>
      <c r="D85">
        <v>25413300</v>
      </c>
      <c r="E85">
        <v>1</v>
      </c>
      <c r="F85">
        <v>1</v>
      </c>
      <c r="G85">
        <v>1</v>
      </c>
      <c r="H85">
        <v>1</v>
      </c>
      <c r="I85" t="s">
        <v>610</v>
      </c>
      <c r="J85" t="s">
        <v>1069</v>
      </c>
      <c r="K85" t="s">
        <v>611</v>
      </c>
      <c r="L85">
        <v>1191</v>
      </c>
      <c r="N85">
        <v>1013</v>
      </c>
      <c r="O85" t="s">
        <v>600</v>
      </c>
      <c r="P85" t="s">
        <v>600</v>
      </c>
      <c r="Q85">
        <v>1</v>
      </c>
      <c r="X85">
        <v>46.11</v>
      </c>
      <c r="Y85">
        <v>0</v>
      </c>
      <c r="Z85">
        <v>0</v>
      </c>
      <c r="AA85">
        <v>0</v>
      </c>
      <c r="AB85">
        <v>8.5299999999999994</v>
      </c>
      <c r="AC85">
        <v>0</v>
      </c>
      <c r="AD85">
        <v>1</v>
      </c>
      <c r="AE85">
        <v>1</v>
      </c>
      <c r="AF85" t="s">
        <v>1098</v>
      </c>
      <c r="AG85">
        <v>32.277000000000001</v>
      </c>
      <c r="AH85">
        <v>2</v>
      </c>
      <c r="AI85">
        <v>27906763</v>
      </c>
      <c r="AJ85">
        <v>75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 ca="1">ROW(Source!A42)</f>
        <v>42</v>
      </c>
      <c r="B86">
        <v>27906775</v>
      </c>
      <c r="C86">
        <v>27906762</v>
      </c>
      <c r="D86">
        <v>25412928</v>
      </c>
      <c r="E86">
        <v>1</v>
      </c>
      <c r="F86">
        <v>1</v>
      </c>
      <c r="G86">
        <v>1</v>
      </c>
      <c r="H86">
        <v>1</v>
      </c>
      <c r="I86" t="s">
        <v>601</v>
      </c>
      <c r="J86" t="s">
        <v>1069</v>
      </c>
      <c r="K86" t="s">
        <v>602</v>
      </c>
      <c r="L86">
        <v>1191</v>
      </c>
      <c r="N86">
        <v>1013</v>
      </c>
      <c r="O86" t="s">
        <v>600</v>
      </c>
      <c r="P86" t="s">
        <v>600</v>
      </c>
      <c r="Q86">
        <v>1</v>
      </c>
      <c r="X86">
        <v>0.04</v>
      </c>
      <c r="Y86">
        <v>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2</v>
      </c>
      <c r="AF86" t="s">
        <v>1098</v>
      </c>
      <c r="AG86">
        <v>2.7999999999999997E-2</v>
      </c>
      <c r="AH86">
        <v>2</v>
      </c>
      <c r="AI86">
        <v>27906764</v>
      </c>
      <c r="AJ86">
        <v>76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 ca="1">ROW(Source!A42)</f>
        <v>42</v>
      </c>
      <c r="B87">
        <v>27906776</v>
      </c>
      <c r="C87">
        <v>27906762</v>
      </c>
      <c r="D87">
        <v>25230514</v>
      </c>
      <c r="E87">
        <v>1</v>
      </c>
      <c r="F87">
        <v>1</v>
      </c>
      <c r="G87">
        <v>1</v>
      </c>
      <c r="H87">
        <v>2</v>
      </c>
      <c r="I87" t="s">
        <v>658</v>
      </c>
      <c r="J87" t="s">
        <v>659</v>
      </c>
      <c r="K87" t="s">
        <v>660</v>
      </c>
      <c r="L87">
        <v>1368</v>
      </c>
      <c r="N87">
        <v>1011</v>
      </c>
      <c r="O87" t="s">
        <v>606</v>
      </c>
      <c r="P87" t="s">
        <v>606</v>
      </c>
      <c r="Q87">
        <v>1</v>
      </c>
      <c r="X87">
        <v>0.04</v>
      </c>
      <c r="Y87">
        <v>0</v>
      </c>
      <c r="Z87">
        <v>31.26</v>
      </c>
      <c r="AA87">
        <v>13.5</v>
      </c>
      <c r="AB87">
        <v>0</v>
      </c>
      <c r="AC87">
        <v>0</v>
      </c>
      <c r="AD87">
        <v>1</v>
      </c>
      <c r="AE87">
        <v>0</v>
      </c>
      <c r="AF87" t="s">
        <v>1098</v>
      </c>
      <c r="AG87">
        <v>2.7999999999999997E-2</v>
      </c>
      <c r="AH87">
        <v>2</v>
      </c>
      <c r="AI87">
        <v>27906765</v>
      </c>
      <c r="AJ87">
        <v>77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 ca="1">ROW(Source!A42)</f>
        <v>42</v>
      </c>
      <c r="B88">
        <v>27906777</v>
      </c>
      <c r="C88">
        <v>27906762</v>
      </c>
      <c r="D88">
        <v>25231607</v>
      </c>
      <c r="E88">
        <v>1</v>
      </c>
      <c r="F88">
        <v>1</v>
      </c>
      <c r="G88">
        <v>1</v>
      </c>
      <c r="H88">
        <v>2</v>
      </c>
      <c r="I88" t="s">
        <v>603</v>
      </c>
      <c r="J88" t="s">
        <v>604</v>
      </c>
      <c r="K88" t="s">
        <v>605</v>
      </c>
      <c r="L88">
        <v>1368</v>
      </c>
      <c r="N88">
        <v>1011</v>
      </c>
      <c r="O88" t="s">
        <v>606</v>
      </c>
      <c r="P88" t="s">
        <v>606</v>
      </c>
      <c r="Q88">
        <v>1</v>
      </c>
      <c r="X88">
        <v>4.0000000000000001E-3</v>
      </c>
      <c r="Y88">
        <v>0</v>
      </c>
      <c r="Z88">
        <v>65.709999999999994</v>
      </c>
      <c r="AA88">
        <v>11.6</v>
      </c>
      <c r="AB88">
        <v>0</v>
      </c>
      <c r="AC88">
        <v>0</v>
      </c>
      <c r="AD88">
        <v>1</v>
      </c>
      <c r="AE88">
        <v>0</v>
      </c>
      <c r="AF88" t="s">
        <v>1098</v>
      </c>
      <c r="AG88">
        <v>2.8E-3</v>
      </c>
      <c r="AH88">
        <v>2</v>
      </c>
      <c r="AI88">
        <v>27906766</v>
      </c>
      <c r="AJ88">
        <v>78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 ca="1">ROW(Source!A42)</f>
        <v>42</v>
      </c>
      <c r="B89">
        <v>27906778</v>
      </c>
      <c r="C89">
        <v>27906762</v>
      </c>
      <c r="D89">
        <v>25152784</v>
      </c>
      <c r="E89">
        <v>1</v>
      </c>
      <c r="F89">
        <v>1</v>
      </c>
      <c r="G89">
        <v>1</v>
      </c>
      <c r="H89">
        <v>3</v>
      </c>
      <c r="I89" t="s">
        <v>693</v>
      </c>
      <c r="J89" t="s">
        <v>694</v>
      </c>
      <c r="K89" t="s">
        <v>695</v>
      </c>
      <c r="L89">
        <v>1355</v>
      </c>
      <c r="N89">
        <v>1010</v>
      </c>
      <c r="O89" t="s">
        <v>185</v>
      </c>
      <c r="P89" t="s">
        <v>185</v>
      </c>
      <c r="Q89">
        <v>100</v>
      </c>
      <c r="X89">
        <v>2.5099999999999998</v>
      </c>
      <c r="Y89">
        <v>70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1097</v>
      </c>
      <c r="AG89">
        <v>0</v>
      </c>
      <c r="AH89">
        <v>2</v>
      </c>
      <c r="AI89">
        <v>27906767</v>
      </c>
      <c r="AJ89">
        <v>79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 ca="1">ROW(Source!A42)</f>
        <v>42</v>
      </c>
      <c r="B90">
        <v>27906779</v>
      </c>
      <c r="C90">
        <v>27906762</v>
      </c>
      <c r="D90">
        <v>25152829</v>
      </c>
      <c r="E90">
        <v>1</v>
      </c>
      <c r="F90">
        <v>1</v>
      </c>
      <c r="G90">
        <v>1</v>
      </c>
      <c r="H90">
        <v>3</v>
      </c>
      <c r="I90" t="s">
        <v>696</v>
      </c>
      <c r="J90" t="s">
        <v>697</v>
      </c>
      <c r="K90" t="s">
        <v>698</v>
      </c>
      <c r="L90">
        <v>1355</v>
      </c>
      <c r="N90">
        <v>1010</v>
      </c>
      <c r="O90" t="s">
        <v>185</v>
      </c>
      <c r="P90" t="s">
        <v>185</v>
      </c>
      <c r="Q90">
        <v>100</v>
      </c>
      <c r="X90">
        <v>1.51</v>
      </c>
      <c r="Y90">
        <v>8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1097</v>
      </c>
      <c r="AG90">
        <v>0</v>
      </c>
      <c r="AH90">
        <v>2</v>
      </c>
      <c r="AI90">
        <v>27906768</v>
      </c>
      <c r="AJ90">
        <v>80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 ca="1">ROW(Source!A42)</f>
        <v>42</v>
      </c>
      <c r="B91">
        <v>27906780</v>
      </c>
      <c r="C91">
        <v>27906762</v>
      </c>
      <c r="D91">
        <v>25153057</v>
      </c>
      <c r="E91">
        <v>1</v>
      </c>
      <c r="F91">
        <v>1</v>
      </c>
      <c r="G91">
        <v>1</v>
      </c>
      <c r="H91">
        <v>3</v>
      </c>
      <c r="I91" t="s">
        <v>699</v>
      </c>
      <c r="J91" t="s">
        <v>700</v>
      </c>
      <c r="K91" t="s">
        <v>701</v>
      </c>
      <c r="L91">
        <v>1355</v>
      </c>
      <c r="N91">
        <v>1010</v>
      </c>
      <c r="O91" t="s">
        <v>185</v>
      </c>
      <c r="P91" t="s">
        <v>185</v>
      </c>
      <c r="Q91">
        <v>100</v>
      </c>
      <c r="X91">
        <v>5.0199999999999996</v>
      </c>
      <c r="Y91">
        <v>2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1097</v>
      </c>
      <c r="AG91">
        <v>0</v>
      </c>
      <c r="AH91">
        <v>2</v>
      </c>
      <c r="AI91">
        <v>27906769</v>
      </c>
      <c r="AJ91">
        <v>81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 ca="1">ROW(Source!A42)</f>
        <v>42</v>
      </c>
      <c r="B92">
        <v>27906781</v>
      </c>
      <c r="C92">
        <v>27906762</v>
      </c>
      <c r="D92">
        <v>25171055</v>
      </c>
      <c r="E92">
        <v>1</v>
      </c>
      <c r="F92">
        <v>1</v>
      </c>
      <c r="G92">
        <v>1</v>
      </c>
      <c r="H92">
        <v>3</v>
      </c>
      <c r="I92" t="s">
        <v>702</v>
      </c>
      <c r="J92" t="s">
        <v>703</v>
      </c>
      <c r="K92" t="s">
        <v>704</v>
      </c>
      <c r="L92">
        <v>1301</v>
      </c>
      <c r="N92">
        <v>1003</v>
      </c>
      <c r="O92" t="s">
        <v>222</v>
      </c>
      <c r="P92" t="s">
        <v>222</v>
      </c>
      <c r="Q92">
        <v>1</v>
      </c>
      <c r="X92">
        <v>121.5</v>
      </c>
      <c r="Y92">
        <v>6.91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1097</v>
      </c>
      <c r="AG92">
        <v>0</v>
      </c>
      <c r="AH92">
        <v>2</v>
      </c>
      <c r="AI92">
        <v>27906770</v>
      </c>
      <c r="AJ92">
        <v>82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 ca="1">ROW(Source!A42)</f>
        <v>42</v>
      </c>
      <c r="B93">
        <v>27906782</v>
      </c>
      <c r="C93">
        <v>27906762</v>
      </c>
      <c r="D93">
        <v>25171117</v>
      </c>
      <c r="E93">
        <v>1</v>
      </c>
      <c r="F93">
        <v>1</v>
      </c>
      <c r="G93">
        <v>1</v>
      </c>
      <c r="H93">
        <v>3</v>
      </c>
      <c r="I93" t="s">
        <v>705</v>
      </c>
      <c r="J93" t="s">
        <v>706</v>
      </c>
      <c r="K93" t="s">
        <v>707</v>
      </c>
      <c r="L93">
        <v>1301</v>
      </c>
      <c r="N93">
        <v>1003</v>
      </c>
      <c r="O93" t="s">
        <v>222</v>
      </c>
      <c r="P93" t="s">
        <v>222</v>
      </c>
      <c r="Q93">
        <v>1</v>
      </c>
      <c r="X93">
        <v>229.5</v>
      </c>
      <c r="Y93">
        <v>8.06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1097</v>
      </c>
      <c r="AG93">
        <v>0</v>
      </c>
      <c r="AH93">
        <v>2</v>
      </c>
      <c r="AI93">
        <v>27906771</v>
      </c>
      <c r="AJ93">
        <v>83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 ca="1">ROW(Source!A42)</f>
        <v>42</v>
      </c>
      <c r="B94">
        <v>27906783</v>
      </c>
      <c r="C94">
        <v>27906762</v>
      </c>
      <c r="D94">
        <v>25171158</v>
      </c>
      <c r="E94">
        <v>1</v>
      </c>
      <c r="F94">
        <v>1</v>
      </c>
      <c r="G94">
        <v>1</v>
      </c>
      <c r="H94">
        <v>3</v>
      </c>
      <c r="I94" t="s">
        <v>708</v>
      </c>
      <c r="J94" t="s">
        <v>709</v>
      </c>
      <c r="K94" t="s">
        <v>710</v>
      </c>
      <c r="L94">
        <v>1355</v>
      </c>
      <c r="N94">
        <v>1010</v>
      </c>
      <c r="O94" t="s">
        <v>185</v>
      </c>
      <c r="P94" t="s">
        <v>185</v>
      </c>
      <c r="Q94">
        <v>100</v>
      </c>
      <c r="X94">
        <v>2.5099999999999998</v>
      </c>
      <c r="Y94">
        <v>43.76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1097</v>
      </c>
      <c r="AG94">
        <v>0</v>
      </c>
      <c r="AH94">
        <v>2</v>
      </c>
      <c r="AI94">
        <v>27906772</v>
      </c>
      <c r="AJ94">
        <v>84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 ca="1">ROW(Source!A42)</f>
        <v>42</v>
      </c>
      <c r="B95">
        <v>27906784</v>
      </c>
      <c r="C95">
        <v>27906762</v>
      </c>
      <c r="D95">
        <v>25178422</v>
      </c>
      <c r="E95">
        <v>1</v>
      </c>
      <c r="F95">
        <v>1</v>
      </c>
      <c r="G95">
        <v>1</v>
      </c>
      <c r="H95">
        <v>3</v>
      </c>
      <c r="I95" t="s">
        <v>711</v>
      </c>
      <c r="J95" t="s">
        <v>712</v>
      </c>
      <c r="K95" t="s">
        <v>713</v>
      </c>
      <c r="L95">
        <v>1301</v>
      </c>
      <c r="N95">
        <v>1003</v>
      </c>
      <c r="O95" t="s">
        <v>222</v>
      </c>
      <c r="P95" t="s">
        <v>222</v>
      </c>
      <c r="Q95">
        <v>1</v>
      </c>
      <c r="X95">
        <v>37</v>
      </c>
      <c r="Y95">
        <v>6.26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1097</v>
      </c>
      <c r="AG95">
        <v>0</v>
      </c>
      <c r="AH95">
        <v>2</v>
      </c>
      <c r="AI95">
        <v>27906773</v>
      </c>
      <c r="AJ95">
        <v>85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 ca="1">ROW(Source!A43)</f>
        <v>43</v>
      </c>
      <c r="B96">
        <v>27908452</v>
      </c>
      <c r="C96">
        <v>27908451</v>
      </c>
      <c r="D96">
        <v>25417632</v>
      </c>
      <c r="E96">
        <v>1</v>
      </c>
      <c r="F96">
        <v>1</v>
      </c>
      <c r="G96">
        <v>1</v>
      </c>
      <c r="H96">
        <v>1</v>
      </c>
      <c r="I96" t="s">
        <v>598</v>
      </c>
      <c r="J96" t="s">
        <v>1069</v>
      </c>
      <c r="K96" t="s">
        <v>599</v>
      </c>
      <c r="L96">
        <v>1191</v>
      </c>
      <c r="N96">
        <v>1013</v>
      </c>
      <c r="O96" t="s">
        <v>600</v>
      </c>
      <c r="P96" t="s">
        <v>600</v>
      </c>
      <c r="Q96">
        <v>1</v>
      </c>
      <c r="X96">
        <v>9.58</v>
      </c>
      <c r="Y96">
        <v>0</v>
      </c>
      <c r="Z96">
        <v>0</v>
      </c>
      <c r="AA96">
        <v>0</v>
      </c>
      <c r="AB96">
        <v>8.64</v>
      </c>
      <c r="AC96">
        <v>0</v>
      </c>
      <c r="AD96">
        <v>1</v>
      </c>
      <c r="AE96">
        <v>1</v>
      </c>
      <c r="AF96" t="s">
        <v>1069</v>
      </c>
      <c r="AG96">
        <v>9.58</v>
      </c>
      <c r="AH96">
        <v>2</v>
      </c>
      <c r="AI96">
        <v>27908452</v>
      </c>
      <c r="AJ96">
        <v>86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 ca="1">ROW(Source!A43)</f>
        <v>43</v>
      </c>
      <c r="B97">
        <v>27908453</v>
      </c>
      <c r="C97">
        <v>27908451</v>
      </c>
      <c r="D97">
        <v>25412928</v>
      </c>
      <c r="E97">
        <v>1</v>
      </c>
      <c r="F97">
        <v>1</v>
      </c>
      <c r="G97">
        <v>1</v>
      </c>
      <c r="H97">
        <v>1</v>
      </c>
      <c r="I97" t="s">
        <v>601</v>
      </c>
      <c r="J97" t="s">
        <v>1069</v>
      </c>
      <c r="K97" t="s">
        <v>602</v>
      </c>
      <c r="L97">
        <v>1191</v>
      </c>
      <c r="N97">
        <v>1013</v>
      </c>
      <c r="O97" t="s">
        <v>600</v>
      </c>
      <c r="P97" t="s">
        <v>600</v>
      </c>
      <c r="Q97">
        <v>1</v>
      </c>
      <c r="X97">
        <v>0.2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2</v>
      </c>
      <c r="AF97" t="s">
        <v>1069</v>
      </c>
      <c r="AG97">
        <v>0.2</v>
      </c>
      <c r="AH97">
        <v>2</v>
      </c>
      <c r="AI97">
        <v>27908453</v>
      </c>
      <c r="AJ97">
        <v>87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 ca="1">ROW(Source!A43)</f>
        <v>43</v>
      </c>
      <c r="B98">
        <v>27908454</v>
      </c>
      <c r="C98">
        <v>27908451</v>
      </c>
      <c r="D98">
        <v>25230514</v>
      </c>
      <c r="E98">
        <v>1</v>
      </c>
      <c r="F98">
        <v>1</v>
      </c>
      <c r="G98">
        <v>1</v>
      </c>
      <c r="H98">
        <v>2</v>
      </c>
      <c r="I98" t="s">
        <v>658</v>
      </c>
      <c r="J98" t="s">
        <v>659</v>
      </c>
      <c r="K98" t="s">
        <v>660</v>
      </c>
      <c r="L98">
        <v>1368</v>
      </c>
      <c r="N98">
        <v>1011</v>
      </c>
      <c r="O98" t="s">
        <v>606</v>
      </c>
      <c r="P98" t="s">
        <v>606</v>
      </c>
      <c r="Q98">
        <v>1</v>
      </c>
      <c r="X98">
        <v>0.2</v>
      </c>
      <c r="Y98">
        <v>0</v>
      </c>
      <c r="Z98">
        <v>31.26</v>
      </c>
      <c r="AA98">
        <v>13.5</v>
      </c>
      <c r="AB98">
        <v>0</v>
      </c>
      <c r="AC98">
        <v>0</v>
      </c>
      <c r="AD98">
        <v>1</v>
      </c>
      <c r="AE98">
        <v>0</v>
      </c>
      <c r="AF98" t="s">
        <v>1069</v>
      </c>
      <c r="AG98">
        <v>0.2</v>
      </c>
      <c r="AH98">
        <v>2</v>
      </c>
      <c r="AI98">
        <v>27908454</v>
      </c>
      <c r="AJ98">
        <v>88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 ca="1">ROW(Source!A44)</f>
        <v>44</v>
      </c>
      <c r="B99">
        <v>27906807</v>
      </c>
      <c r="C99">
        <v>27906795</v>
      </c>
      <c r="D99">
        <v>25413300</v>
      </c>
      <c r="E99">
        <v>1</v>
      </c>
      <c r="F99">
        <v>1</v>
      </c>
      <c r="G99">
        <v>1</v>
      </c>
      <c r="H99">
        <v>1</v>
      </c>
      <c r="I99" t="s">
        <v>610</v>
      </c>
      <c r="J99" t="s">
        <v>1069</v>
      </c>
      <c r="K99" t="s">
        <v>611</v>
      </c>
      <c r="L99">
        <v>1191</v>
      </c>
      <c r="N99">
        <v>1013</v>
      </c>
      <c r="O99" t="s">
        <v>600</v>
      </c>
      <c r="P99" t="s">
        <v>600</v>
      </c>
      <c r="Q99">
        <v>1</v>
      </c>
      <c r="X99">
        <v>48.69</v>
      </c>
      <c r="Y99">
        <v>0</v>
      </c>
      <c r="Z99">
        <v>0</v>
      </c>
      <c r="AA99">
        <v>0</v>
      </c>
      <c r="AB99">
        <v>8.5299999999999994</v>
      </c>
      <c r="AC99">
        <v>0</v>
      </c>
      <c r="AD99">
        <v>1</v>
      </c>
      <c r="AE99">
        <v>1</v>
      </c>
      <c r="AF99" t="s">
        <v>1098</v>
      </c>
      <c r="AG99">
        <v>34.082999999999998</v>
      </c>
      <c r="AH99">
        <v>2</v>
      </c>
      <c r="AI99">
        <v>27906796</v>
      </c>
      <c r="AJ99">
        <v>89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 ca="1">ROW(Source!A44)</f>
        <v>44</v>
      </c>
      <c r="B100">
        <v>27906808</v>
      </c>
      <c r="C100">
        <v>27906795</v>
      </c>
      <c r="D100">
        <v>25412928</v>
      </c>
      <c r="E100">
        <v>1</v>
      </c>
      <c r="F100">
        <v>1</v>
      </c>
      <c r="G100">
        <v>1</v>
      </c>
      <c r="H100">
        <v>1</v>
      </c>
      <c r="I100" t="s">
        <v>601</v>
      </c>
      <c r="J100" t="s">
        <v>1069</v>
      </c>
      <c r="K100" t="s">
        <v>602</v>
      </c>
      <c r="L100">
        <v>1191</v>
      </c>
      <c r="N100">
        <v>1013</v>
      </c>
      <c r="O100" t="s">
        <v>600</v>
      </c>
      <c r="P100" t="s">
        <v>600</v>
      </c>
      <c r="Q100">
        <v>1</v>
      </c>
      <c r="X100">
        <v>0.03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2</v>
      </c>
      <c r="AF100" t="s">
        <v>1098</v>
      </c>
      <c r="AG100">
        <v>2.0999999999999998E-2</v>
      </c>
      <c r="AH100">
        <v>2</v>
      </c>
      <c r="AI100">
        <v>27906797</v>
      </c>
      <c r="AJ100">
        <v>90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 ca="1">ROW(Source!A44)</f>
        <v>44</v>
      </c>
      <c r="B101">
        <v>27906809</v>
      </c>
      <c r="C101">
        <v>27906795</v>
      </c>
      <c r="D101">
        <v>25230514</v>
      </c>
      <c r="E101">
        <v>1</v>
      </c>
      <c r="F101">
        <v>1</v>
      </c>
      <c r="G101">
        <v>1</v>
      </c>
      <c r="H101">
        <v>2</v>
      </c>
      <c r="I101" t="s">
        <v>658</v>
      </c>
      <c r="J101" t="s">
        <v>659</v>
      </c>
      <c r="K101" t="s">
        <v>660</v>
      </c>
      <c r="L101">
        <v>1368</v>
      </c>
      <c r="N101">
        <v>1011</v>
      </c>
      <c r="O101" t="s">
        <v>606</v>
      </c>
      <c r="P101" t="s">
        <v>606</v>
      </c>
      <c r="Q101">
        <v>1</v>
      </c>
      <c r="X101">
        <v>0.03</v>
      </c>
      <c r="Y101">
        <v>0</v>
      </c>
      <c r="Z101">
        <v>31.26</v>
      </c>
      <c r="AA101">
        <v>13.5</v>
      </c>
      <c r="AB101">
        <v>0</v>
      </c>
      <c r="AC101">
        <v>0</v>
      </c>
      <c r="AD101">
        <v>1</v>
      </c>
      <c r="AE101">
        <v>0</v>
      </c>
      <c r="AF101" t="s">
        <v>1098</v>
      </c>
      <c r="AG101">
        <v>2.0999999999999998E-2</v>
      </c>
      <c r="AH101">
        <v>2</v>
      </c>
      <c r="AI101">
        <v>27906798</v>
      </c>
      <c r="AJ101">
        <v>91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 ca="1">ROW(Source!A44)</f>
        <v>44</v>
      </c>
      <c r="B102">
        <v>27906810</v>
      </c>
      <c r="C102">
        <v>27906795</v>
      </c>
      <c r="D102">
        <v>25231607</v>
      </c>
      <c r="E102">
        <v>1</v>
      </c>
      <c r="F102">
        <v>1</v>
      </c>
      <c r="G102">
        <v>1</v>
      </c>
      <c r="H102">
        <v>2</v>
      </c>
      <c r="I102" t="s">
        <v>603</v>
      </c>
      <c r="J102" t="s">
        <v>604</v>
      </c>
      <c r="K102" t="s">
        <v>605</v>
      </c>
      <c r="L102">
        <v>1368</v>
      </c>
      <c r="N102">
        <v>1011</v>
      </c>
      <c r="O102" t="s">
        <v>606</v>
      </c>
      <c r="P102" t="s">
        <v>606</v>
      </c>
      <c r="Q102">
        <v>1</v>
      </c>
      <c r="X102">
        <v>3.0000000000000001E-3</v>
      </c>
      <c r="Y102">
        <v>0</v>
      </c>
      <c r="Z102">
        <v>65.709999999999994</v>
      </c>
      <c r="AA102">
        <v>11.6</v>
      </c>
      <c r="AB102">
        <v>0</v>
      </c>
      <c r="AC102">
        <v>0</v>
      </c>
      <c r="AD102">
        <v>1</v>
      </c>
      <c r="AE102">
        <v>0</v>
      </c>
      <c r="AF102" t="s">
        <v>1098</v>
      </c>
      <c r="AG102">
        <v>2.0999999999999999E-3</v>
      </c>
      <c r="AH102">
        <v>2</v>
      </c>
      <c r="AI102">
        <v>27906799</v>
      </c>
      <c r="AJ102">
        <v>92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 ca="1">ROW(Source!A44)</f>
        <v>44</v>
      </c>
      <c r="B103">
        <v>27906811</v>
      </c>
      <c r="C103">
        <v>27906795</v>
      </c>
      <c r="D103">
        <v>25152784</v>
      </c>
      <c r="E103">
        <v>1</v>
      </c>
      <c r="F103">
        <v>1</v>
      </c>
      <c r="G103">
        <v>1</v>
      </c>
      <c r="H103">
        <v>3</v>
      </c>
      <c r="I103" t="s">
        <v>693</v>
      </c>
      <c r="J103" t="s">
        <v>694</v>
      </c>
      <c r="K103" t="s">
        <v>695</v>
      </c>
      <c r="L103">
        <v>1355</v>
      </c>
      <c r="N103">
        <v>1010</v>
      </c>
      <c r="O103" t="s">
        <v>185</v>
      </c>
      <c r="P103" t="s">
        <v>185</v>
      </c>
      <c r="Q103">
        <v>100</v>
      </c>
      <c r="X103">
        <v>0.67</v>
      </c>
      <c r="Y103">
        <v>70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1097</v>
      </c>
      <c r="AG103">
        <v>0</v>
      </c>
      <c r="AH103">
        <v>2</v>
      </c>
      <c r="AI103">
        <v>27906800</v>
      </c>
      <c r="AJ103">
        <v>93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 ca="1">ROW(Source!A44)</f>
        <v>44</v>
      </c>
      <c r="B104">
        <v>27906812</v>
      </c>
      <c r="C104">
        <v>27906795</v>
      </c>
      <c r="D104">
        <v>25152829</v>
      </c>
      <c r="E104">
        <v>1</v>
      </c>
      <c r="F104">
        <v>1</v>
      </c>
      <c r="G104">
        <v>1</v>
      </c>
      <c r="H104">
        <v>3</v>
      </c>
      <c r="I104" t="s">
        <v>696</v>
      </c>
      <c r="J104" t="s">
        <v>697</v>
      </c>
      <c r="K104" t="s">
        <v>698</v>
      </c>
      <c r="L104">
        <v>1355</v>
      </c>
      <c r="N104">
        <v>1010</v>
      </c>
      <c r="O104" t="s">
        <v>185</v>
      </c>
      <c r="P104" t="s">
        <v>185</v>
      </c>
      <c r="Q104">
        <v>100</v>
      </c>
      <c r="X104">
        <v>0.53</v>
      </c>
      <c r="Y104">
        <v>8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1097</v>
      </c>
      <c r="AG104">
        <v>0</v>
      </c>
      <c r="AH104">
        <v>2</v>
      </c>
      <c r="AI104">
        <v>27906801</v>
      </c>
      <c r="AJ104">
        <v>94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 ca="1">ROW(Source!A44)</f>
        <v>44</v>
      </c>
      <c r="B105">
        <v>27906813</v>
      </c>
      <c r="C105">
        <v>27906795</v>
      </c>
      <c r="D105">
        <v>25153057</v>
      </c>
      <c r="E105">
        <v>1</v>
      </c>
      <c r="F105">
        <v>1</v>
      </c>
      <c r="G105">
        <v>1</v>
      </c>
      <c r="H105">
        <v>3</v>
      </c>
      <c r="I105" t="s">
        <v>699</v>
      </c>
      <c r="J105" t="s">
        <v>700</v>
      </c>
      <c r="K105" t="s">
        <v>701</v>
      </c>
      <c r="L105">
        <v>1355</v>
      </c>
      <c r="N105">
        <v>1010</v>
      </c>
      <c r="O105" t="s">
        <v>185</v>
      </c>
      <c r="P105" t="s">
        <v>185</v>
      </c>
      <c r="Q105">
        <v>100</v>
      </c>
      <c r="X105">
        <v>1.34</v>
      </c>
      <c r="Y105">
        <v>2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1097</v>
      </c>
      <c r="AG105">
        <v>0</v>
      </c>
      <c r="AH105">
        <v>2</v>
      </c>
      <c r="AI105">
        <v>27906802</v>
      </c>
      <c r="AJ105">
        <v>95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 ca="1">ROW(Source!A44)</f>
        <v>44</v>
      </c>
      <c r="B106">
        <v>27906814</v>
      </c>
      <c r="C106">
        <v>27906795</v>
      </c>
      <c r="D106">
        <v>25171058</v>
      </c>
      <c r="E106">
        <v>1</v>
      </c>
      <c r="F106">
        <v>1</v>
      </c>
      <c r="G106">
        <v>1</v>
      </c>
      <c r="H106">
        <v>3</v>
      </c>
      <c r="I106" t="s">
        <v>714</v>
      </c>
      <c r="J106" t="s">
        <v>715</v>
      </c>
      <c r="K106" t="s">
        <v>716</v>
      </c>
      <c r="L106">
        <v>1301</v>
      </c>
      <c r="N106">
        <v>1003</v>
      </c>
      <c r="O106" t="s">
        <v>222</v>
      </c>
      <c r="P106" t="s">
        <v>222</v>
      </c>
      <c r="Q106">
        <v>1</v>
      </c>
      <c r="X106">
        <v>136</v>
      </c>
      <c r="Y106">
        <v>4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1097</v>
      </c>
      <c r="AG106">
        <v>0</v>
      </c>
      <c r="AH106">
        <v>2</v>
      </c>
      <c r="AI106">
        <v>27906803</v>
      </c>
      <c r="AJ106">
        <v>96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 ca="1">ROW(Source!A44)</f>
        <v>44</v>
      </c>
      <c r="B107">
        <v>27906815</v>
      </c>
      <c r="C107">
        <v>27906795</v>
      </c>
      <c r="D107">
        <v>25171076</v>
      </c>
      <c r="E107">
        <v>1</v>
      </c>
      <c r="F107">
        <v>1</v>
      </c>
      <c r="G107">
        <v>1</v>
      </c>
      <c r="H107">
        <v>3</v>
      </c>
      <c r="I107" t="s">
        <v>717</v>
      </c>
      <c r="J107" t="s">
        <v>718</v>
      </c>
      <c r="K107" t="s">
        <v>719</v>
      </c>
      <c r="L107">
        <v>1301</v>
      </c>
      <c r="N107">
        <v>1003</v>
      </c>
      <c r="O107" t="s">
        <v>222</v>
      </c>
      <c r="P107" t="s">
        <v>222</v>
      </c>
      <c r="Q107">
        <v>1</v>
      </c>
      <c r="X107">
        <v>285</v>
      </c>
      <c r="Y107">
        <v>5.5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1097</v>
      </c>
      <c r="AG107">
        <v>0</v>
      </c>
      <c r="AH107">
        <v>2</v>
      </c>
      <c r="AI107">
        <v>27906804</v>
      </c>
      <c r="AJ107">
        <v>97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 ca="1">ROW(Source!A44)</f>
        <v>44</v>
      </c>
      <c r="B108">
        <v>27906816</v>
      </c>
      <c r="C108">
        <v>27906795</v>
      </c>
      <c r="D108">
        <v>25171162</v>
      </c>
      <c r="E108">
        <v>1</v>
      </c>
      <c r="F108">
        <v>1</v>
      </c>
      <c r="G108">
        <v>1</v>
      </c>
      <c r="H108">
        <v>3</v>
      </c>
      <c r="I108" t="s">
        <v>720</v>
      </c>
      <c r="J108" t="s">
        <v>721</v>
      </c>
      <c r="K108" t="s">
        <v>722</v>
      </c>
      <c r="L108">
        <v>1355</v>
      </c>
      <c r="N108">
        <v>1010</v>
      </c>
      <c r="O108" t="s">
        <v>185</v>
      </c>
      <c r="P108" t="s">
        <v>185</v>
      </c>
      <c r="Q108">
        <v>100</v>
      </c>
      <c r="X108">
        <v>0.67</v>
      </c>
      <c r="Y108">
        <v>125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1097</v>
      </c>
      <c r="AG108">
        <v>0</v>
      </c>
      <c r="AH108">
        <v>2</v>
      </c>
      <c r="AI108">
        <v>27906805</v>
      </c>
      <c r="AJ108">
        <v>98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 ca="1">ROW(Source!A44)</f>
        <v>44</v>
      </c>
      <c r="B109">
        <v>27906817</v>
      </c>
      <c r="C109">
        <v>27906795</v>
      </c>
      <c r="D109">
        <v>25171194</v>
      </c>
      <c r="E109">
        <v>1</v>
      </c>
      <c r="F109">
        <v>1</v>
      </c>
      <c r="G109">
        <v>1</v>
      </c>
      <c r="H109">
        <v>3</v>
      </c>
      <c r="I109" t="s">
        <v>723</v>
      </c>
      <c r="J109" t="s">
        <v>724</v>
      </c>
      <c r="K109" t="s">
        <v>725</v>
      </c>
      <c r="L109">
        <v>1355</v>
      </c>
      <c r="N109">
        <v>1010</v>
      </c>
      <c r="O109" t="s">
        <v>185</v>
      </c>
      <c r="P109" t="s">
        <v>185</v>
      </c>
      <c r="Q109">
        <v>100</v>
      </c>
      <c r="X109">
        <v>1.59</v>
      </c>
      <c r="Y109">
        <v>160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1097</v>
      </c>
      <c r="AG109">
        <v>0</v>
      </c>
      <c r="AH109">
        <v>2</v>
      </c>
      <c r="AI109">
        <v>27906806</v>
      </c>
      <c r="AJ109">
        <v>99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 ca="1">ROW(Source!A45)</f>
        <v>45</v>
      </c>
      <c r="B110">
        <v>27909012</v>
      </c>
      <c r="C110">
        <v>27906819</v>
      </c>
      <c r="D110">
        <v>25414863</v>
      </c>
      <c r="E110">
        <v>1</v>
      </c>
      <c r="F110">
        <v>1</v>
      </c>
      <c r="G110">
        <v>1</v>
      </c>
      <c r="H110">
        <v>1</v>
      </c>
      <c r="I110" t="s">
        <v>726</v>
      </c>
      <c r="J110" t="s">
        <v>1069</v>
      </c>
      <c r="K110" t="s">
        <v>727</v>
      </c>
      <c r="L110">
        <v>1191</v>
      </c>
      <c r="N110">
        <v>1013</v>
      </c>
      <c r="O110" t="s">
        <v>600</v>
      </c>
      <c r="P110" t="s">
        <v>600</v>
      </c>
      <c r="Q110">
        <v>1</v>
      </c>
      <c r="X110">
        <v>14.7</v>
      </c>
      <c r="Y110">
        <v>0</v>
      </c>
      <c r="Z110">
        <v>0</v>
      </c>
      <c r="AA110">
        <v>0</v>
      </c>
      <c r="AB110">
        <v>7.74</v>
      </c>
      <c r="AC110">
        <v>0</v>
      </c>
      <c r="AD110">
        <v>1</v>
      </c>
      <c r="AE110">
        <v>1</v>
      </c>
      <c r="AF110" t="s">
        <v>1069</v>
      </c>
      <c r="AG110">
        <v>14.7</v>
      </c>
      <c r="AH110">
        <v>2</v>
      </c>
      <c r="AI110">
        <v>27909012</v>
      </c>
      <c r="AJ110">
        <v>100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 ca="1">ROW(Source!A45)</f>
        <v>45</v>
      </c>
      <c r="B111">
        <v>27909013</v>
      </c>
      <c r="C111">
        <v>27906819</v>
      </c>
      <c r="D111">
        <v>25147252</v>
      </c>
      <c r="E111">
        <v>17</v>
      </c>
      <c r="F111">
        <v>1</v>
      </c>
      <c r="G111">
        <v>1</v>
      </c>
      <c r="H111">
        <v>3</v>
      </c>
      <c r="I111" t="s">
        <v>299</v>
      </c>
      <c r="J111" t="s">
        <v>1069</v>
      </c>
      <c r="K111" t="s">
        <v>304</v>
      </c>
      <c r="L111">
        <v>1348</v>
      </c>
      <c r="N111">
        <v>1009</v>
      </c>
      <c r="O111" t="s">
        <v>1094</v>
      </c>
      <c r="P111" t="s">
        <v>1094</v>
      </c>
      <c r="Q111">
        <v>1000</v>
      </c>
      <c r="X111">
        <v>0.7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 t="s">
        <v>1069</v>
      </c>
      <c r="AG111">
        <v>0.7</v>
      </c>
      <c r="AH111">
        <v>3</v>
      </c>
      <c r="AI111">
        <v>-1</v>
      </c>
      <c r="AJ111" t="s">
        <v>1069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 ca="1">ROW(Source!A46)</f>
        <v>46</v>
      </c>
      <c r="B112">
        <v>27909369</v>
      </c>
      <c r="C112">
        <v>27909368</v>
      </c>
      <c r="D112">
        <v>25413300</v>
      </c>
      <c r="E112">
        <v>1</v>
      </c>
      <c r="F112">
        <v>1</v>
      </c>
      <c r="G112">
        <v>1</v>
      </c>
      <c r="H112">
        <v>1</v>
      </c>
      <c r="I112" t="s">
        <v>610</v>
      </c>
      <c r="J112" t="s">
        <v>1069</v>
      </c>
      <c r="K112" t="s">
        <v>611</v>
      </c>
      <c r="L112">
        <v>1191</v>
      </c>
      <c r="N112">
        <v>1013</v>
      </c>
      <c r="O112" t="s">
        <v>600</v>
      </c>
      <c r="P112" t="s">
        <v>600</v>
      </c>
      <c r="Q112">
        <v>1</v>
      </c>
      <c r="X112">
        <v>0.9</v>
      </c>
      <c r="Y112">
        <v>0</v>
      </c>
      <c r="Z112">
        <v>0</v>
      </c>
      <c r="AA112">
        <v>0</v>
      </c>
      <c r="AB112">
        <v>8.5299999999999994</v>
      </c>
      <c r="AC112">
        <v>0</v>
      </c>
      <c r="AD112">
        <v>1</v>
      </c>
      <c r="AE112">
        <v>1</v>
      </c>
      <c r="AF112" t="s">
        <v>1084</v>
      </c>
      <c r="AG112">
        <v>1.0349999999999999</v>
      </c>
      <c r="AH112">
        <v>2</v>
      </c>
      <c r="AI112">
        <v>27909369</v>
      </c>
      <c r="AJ112">
        <v>101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 ca="1">ROW(Source!A47)</f>
        <v>47</v>
      </c>
      <c r="B113">
        <v>27906826</v>
      </c>
      <c r="C113">
        <v>27906824</v>
      </c>
      <c r="D113">
        <v>25413050</v>
      </c>
      <c r="E113">
        <v>1</v>
      </c>
      <c r="F113">
        <v>1</v>
      </c>
      <c r="G113">
        <v>1</v>
      </c>
      <c r="H113">
        <v>1</v>
      </c>
      <c r="I113" t="s">
        <v>654</v>
      </c>
      <c r="J113" t="s">
        <v>1069</v>
      </c>
      <c r="K113" t="s">
        <v>655</v>
      </c>
      <c r="L113">
        <v>1191</v>
      </c>
      <c r="N113">
        <v>1013</v>
      </c>
      <c r="O113" t="s">
        <v>600</v>
      </c>
      <c r="P113" t="s">
        <v>600</v>
      </c>
      <c r="Q113">
        <v>1</v>
      </c>
      <c r="X113">
        <v>22.82</v>
      </c>
      <c r="Y113">
        <v>0</v>
      </c>
      <c r="Z113">
        <v>0</v>
      </c>
      <c r="AA113">
        <v>0</v>
      </c>
      <c r="AB113">
        <v>7.8</v>
      </c>
      <c r="AC113">
        <v>0</v>
      </c>
      <c r="AD113">
        <v>1</v>
      </c>
      <c r="AE113">
        <v>1</v>
      </c>
      <c r="AF113" t="s">
        <v>1069</v>
      </c>
      <c r="AG113">
        <v>22.82</v>
      </c>
      <c r="AH113">
        <v>2</v>
      </c>
      <c r="AI113">
        <v>27906825</v>
      </c>
      <c r="AJ113">
        <v>102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 ca="1">ROW(Source!A48)</f>
        <v>48</v>
      </c>
      <c r="B114">
        <v>27909072</v>
      </c>
      <c r="C114">
        <v>27909071</v>
      </c>
      <c r="D114">
        <v>25413050</v>
      </c>
      <c r="E114">
        <v>1</v>
      </c>
      <c r="F114">
        <v>1</v>
      </c>
      <c r="G114">
        <v>1</v>
      </c>
      <c r="H114">
        <v>1</v>
      </c>
      <c r="I114" t="s">
        <v>654</v>
      </c>
      <c r="J114" t="s">
        <v>1069</v>
      </c>
      <c r="K114" t="s">
        <v>655</v>
      </c>
      <c r="L114">
        <v>1191</v>
      </c>
      <c r="N114">
        <v>1013</v>
      </c>
      <c r="O114" t="s">
        <v>600</v>
      </c>
      <c r="P114" t="s">
        <v>600</v>
      </c>
      <c r="Q114">
        <v>1</v>
      </c>
      <c r="X114">
        <v>3.77</v>
      </c>
      <c r="Y114">
        <v>0</v>
      </c>
      <c r="Z114">
        <v>0</v>
      </c>
      <c r="AA114">
        <v>0</v>
      </c>
      <c r="AB114">
        <v>7.8</v>
      </c>
      <c r="AC114">
        <v>0</v>
      </c>
      <c r="AD114">
        <v>1</v>
      </c>
      <c r="AE114">
        <v>1</v>
      </c>
      <c r="AF114" t="s">
        <v>1069</v>
      </c>
      <c r="AG114">
        <v>3.77</v>
      </c>
      <c r="AH114">
        <v>2</v>
      </c>
      <c r="AI114">
        <v>27909072</v>
      </c>
      <c r="AJ114">
        <v>103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 ca="1">ROW(Source!A48)</f>
        <v>48</v>
      </c>
      <c r="B115">
        <v>27909073</v>
      </c>
      <c r="C115">
        <v>27909071</v>
      </c>
      <c r="D115">
        <v>25148601</v>
      </c>
      <c r="E115">
        <v>1</v>
      </c>
      <c r="F115">
        <v>1</v>
      </c>
      <c r="G115">
        <v>1</v>
      </c>
      <c r="H115">
        <v>3</v>
      </c>
      <c r="I115" t="s">
        <v>1207</v>
      </c>
      <c r="J115" t="s">
        <v>1209</v>
      </c>
      <c r="K115" t="s">
        <v>1208</v>
      </c>
      <c r="L115">
        <v>1348</v>
      </c>
      <c r="N115">
        <v>1009</v>
      </c>
      <c r="O115" t="s">
        <v>1094</v>
      </c>
      <c r="P115" t="s">
        <v>1094</v>
      </c>
      <c r="Q115">
        <v>1000</v>
      </c>
      <c r="X115">
        <v>1E-3</v>
      </c>
      <c r="Y115">
        <v>7571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1069</v>
      </c>
      <c r="AG115">
        <v>1E-3</v>
      </c>
      <c r="AH115">
        <v>2</v>
      </c>
      <c r="AI115">
        <v>27909073</v>
      </c>
      <c r="AJ115">
        <v>104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 ca="1">ROW(Source!A48)</f>
        <v>48</v>
      </c>
      <c r="B116">
        <v>27909074</v>
      </c>
      <c r="C116">
        <v>27909071</v>
      </c>
      <c r="D116">
        <v>25149961</v>
      </c>
      <c r="E116">
        <v>1</v>
      </c>
      <c r="F116">
        <v>1</v>
      </c>
      <c r="G116">
        <v>1</v>
      </c>
      <c r="H116">
        <v>3</v>
      </c>
      <c r="I116" t="s">
        <v>728</v>
      </c>
      <c r="J116" t="s">
        <v>729</v>
      </c>
      <c r="K116" t="s">
        <v>730</v>
      </c>
      <c r="L116">
        <v>1339</v>
      </c>
      <c r="N116">
        <v>1007</v>
      </c>
      <c r="O116" t="s">
        <v>1325</v>
      </c>
      <c r="P116" t="s">
        <v>1325</v>
      </c>
      <c r="Q116">
        <v>1</v>
      </c>
      <c r="X116">
        <v>0.05</v>
      </c>
      <c r="Y116">
        <v>2.44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1069</v>
      </c>
      <c r="AG116">
        <v>0.05</v>
      </c>
      <c r="AH116">
        <v>2</v>
      </c>
      <c r="AI116">
        <v>27909074</v>
      </c>
      <c r="AJ116">
        <v>105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 ca="1">ROW(Source!A51)</f>
        <v>51</v>
      </c>
      <c r="B117">
        <v>27906838</v>
      </c>
      <c r="C117">
        <v>27906828</v>
      </c>
      <c r="D117">
        <v>25414791</v>
      </c>
      <c r="E117">
        <v>1</v>
      </c>
      <c r="F117">
        <v>1</v>
      </c>
      <c r="G117">
        <v>1</v>
      </c>
      <c r="H117">
        <v>1</v>
      </c>
      <c r="I117" t="s">
        <v>731</v>
      </c>
      <c r="J117" t="s">
        <v>1069</v>
      </c>
      <c r="K117" t="s">
        <v>732</v>
      </c>
      <c r="L117">
        <v>1191</v>
      </c>
      <c r="N117">
        <v>1013</v>
      </c>
      <c r="O117" t="s">
        <v>600</v>
      </c>
      <c r="P117" t="s">
        <v>600</v>
      </c>
      <c r="Q117">
        <v>1</v>
      </c>
      <c r="X117">
        <v>42.01</v>
      </c>
      <c r="Y117">
        <v>0</v>
      </c>
      <c r="Z117">
        <v>0</v>
      </c>
      <c r="AA117">
        <v>0</v>
      </c>
      <c r="AB117">
        <v>8.4600000000000009</v>
      </c>
      <c r="AC117">
        <v>0</v>
      </c>
      <c r="AD117">
        <v>1</v>
      </c>
      <c r="AE117">
        <v>1</v>
      </c>
      <c r="AF117" t="s">
        <v>1069</v>
      </c>
      <c r="AG117">
        <v>42.01</v>
      </c>
      <c r="AH117">
        <v>2</v>
      </c>
      <c r="AI117">
        <v>27906829</v>
      </c>
      <c r="AJ117">
        <v>107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 ca="1">ROW(Source!A51)</f>
        <v>51</v>
      </c>
      <c r="B118">
        <v>27906839</v>
      </c>
      <c r="C118">
        <v>27906828</v>
      </c>
      <c r="D118">
        <v>25412928</v>
      </c>
      <c r="E118">
        <v>1</v>
      </c>
      <c r="F118">
        <v>1</v>
      </c>
      <c r="G118">
        <v>1</v>
      </c>
      <c r="H118">
        <v>1</v>
      </c>
      <c r="I118" t="s">
        <v>601</v>
      </c>
      <c r="J118" t="s">
        <v>1069</v>
      </c>
      <c r="K118" t="s">
        <v>602</v>
      </c>
      <c r="L118">
        <v>1191</v>
      </c>
      <c r="N118">
        <v>1013</v>
      </c>
      <c r="O118" t="s">
        <v>600</v>
      </c>
      <c r="P118" t="s">
        <v>600</v>
      </c>
      <c r="Q118">
        <v>1</v>
      </c>
      <c r="X118">
        <v>0.99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2</v>
      </c>
      <c r="AF118" t="s">
        <v>1069</v>
      </c>
      <c r="AG118">
        <v>0.99</v>
      </c>
      <c r="AH118">
        <v>2</v>
      </c>
      <c r="AI118">
        <v>27906830</v>
      </c>
      <c r="AJ118">
        <v>108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 ca="1">ROW(Source!A51)</f>
        <v>51</v>
      </c>
      <c r="B119">
        <v>27906840</v>
      </c>
      <c r="C119">
        <v>27906828</v>
      </c>
      <c r="D119">
        <v>25230445</v>
      </c>
      <c r="E119">
        <v>1</v>
      </c>
      <c r="F119">
        <v>1</v>
      </c>
      <c r="G119">
        <v>1</v>
      </c>
      <c r="H119">
        <v>2</v>
      </c>
      <c r="I119" t="s">
        <v>733</v>
      </c>
      <c r="J119" t="s">
        <v>734</v>
      </c>
      <c r="K119" t="s">
        <v>735</v>
      </c>
      <c r="L119">
        <v>1368</v>
      </c>
      <c r="N119">
        <v>1011</v>
      </c>
      <c r="O119" t="s">
        <v>606</v>
      </c>
      <c r="P119" t="s">
        <v>606</v>
      </c>
      <c r="Q119">
        <v>1</v>
      </c>
      <c r="X119">
        <v>0.02</v>
      </c>
      <c r="Y119">
        <v>0</v>
      </c>
      <c r="Z119">
        <v>89.99</v>
      </c>
      <c r="AA119">
        <v>10.06</v>
      </c>
      <c r="AB119">
        <v>0</v>
      </c>
      <c r="AC119">
        <v>0</v>
      </c>
      <c r="AD119">
        <v>1</v>
      </c>
      <c r="AE119">
        <v>0</v>
      </c>
      <c r="AF119" t="s">
        <v>1069</v>
      </c>
      <c r="AG119">
        <v>0.02</v>
      </c>
      <c r="AH119">
        <v>2</v>
      </c>
      <c r="AI119">
        <v>27906831</v>
      </c>
      <c r="AJ119">
        <v>109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 ca="1">ROW(Source!A51)</f>
        <v>51</v>
      </c>
      <c r="B120">
        <v>27906841</v>
      </c>
      <c r="C120">
        <v>27906828</v>
      </c>
      <c r="D120">
        <v>25230514</v>
      </c>
      <c r="E120">
        <v>1</v>
      </c>
      <c r="F120">
        <v>1</v>
      </c>
      <c r="G120">
        <v>1</v>
      </c>
      <c r="H120">
        <v>2</v>
      </c>
      <c r="I120" t="s">
        <v>658</v>
      </c>
      <c r="J120" t="s">
        <v>659</v>
      </c>
      <c r="K120" t="s">
        <v>660</v>
      </c>
      <c r="L120">
        <v>1368</v>
      </c>
      <c r="N120">
        <v>1011</v>
      </c>
      <c r="O120" t="s">
        <v>606</v>
      </c>
      <c r="P120" t="s">
        <v>606</v>
      </c>
      <c r="Q120">
        <v>1</v>
      </c>
      <c r="X120">
        <v>0.22</v>
      </c>
      <c r="Y120">
        <v>0</v>
      </c>
      <c r="Z120">
        <v>31.26</v>
      </c>
      <c r="AA120">
        <v>13.5</v>
      </c>
      <c r="AB120">
        <v>0</v>
      </c>
      <c r="AC120">
        <v>0</v>
      </c>
      <c r="AD120">
        <v>1</v>
      </c>
      <c r="AE120">
        <v>0</v>
      </c>
      <c r="AF120" t="s">
        <v>1069</v>
      </c>
      <c r="AG120">
        <v>0.22</v>
      </c>
      <c r="AH120">
        <v>2</v>
      </c>
      <c r="AI120">
        <v>27906832</v>
      </c>
      <c r="AJ120">
        <v>110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 ca="1">ROW(Source!A51)</f>
        <v>51</v>
      </c>
      <c r="B121">
        <v>27906842</v>
      </c>
      <c r="C121">
        <v>27906828</v>
      </c>
      <c r="D121">
        <v>25230679</v>
      </c>
      <c r="E121">
        <v>1</v>
      </c>
      <c r="F121">
        <v>1</v>
      </c>
      <c r="G121">
        <v>1</v>
      </c>
      <c r="H121">
        <v>2</v>
      </c>
      <c r="I121" t="s">
        <v>736</v>
      </c>
      <c r="J121" t="s">
        <v>737</v>
      </c>
      <c r="K121" t="s">
        <v>738</v>
      </c>
      <c r="L121">
        <v>1368</v>
      </c>
      <c r="N121">
        <v>1011</v>
      </c>
      <c r="O121" t="s">
        <v>606</v>
      </c>
      <c r="P121" t="s">
        <v>606</v>
      </c>
      <c r="Q121">
        <v>1</v>
      </c>
      <c r="X121">
        <v>0.75</v>
      </c>
      <c r="Y121">
        <v>0</v>
      </c>
      <c r="Z121">
        <v>12.39</v>
      </c>
      <c r="AA121">
        <v>10.06</v>
      </c>
      <c r="AB121">
        <v>0</v>
      </c>
      <c r="AC121">
        <v>0</v>
      </c>
      <c r="AD121">
        <v>1</v>
      </c>
      <c r="AE121">
        <v>0</v>
      </c>
      <c r="AF121" t="s">
        <v>1069</v>
      </c>
      <c r="AG121">
        <v>0.75</v>
      </c>
      <c r="AH121">
        <v>2</v>
      </c>
      <c r="AI121">
        <v>27906833</v>
      </c>
      <c r="AJ121">
        <v>111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 ca="1">ROW(Source!A51)</f>
        <v>51</v>
      </c>
      <c r="B122">
        <v>27906843</v>
      </c>
      <c r="C122">
        <v>27906828</v>
      </c>
      <c r="D122">
        <v>25149961</v>
      </c>
      <c r="E122">
        <v>1</v>
      </c>
      <c r="F122">
        <v>1</v>
      </c>
      <c r="G122">
        <v>1</v>
      </c>
      <c r="H122">
        <v>3</v>
      </c>
      <c r="I122" t="s">
        <v>728</v>
      </c>
      <c r="J122" t="s">
        <v>729</v>
      </c>
      <c r="K122" t="s">
        <v>730</v>
      </c>
      <c r="L122">
        <v>1339</v>
      </c>
      <c r="N122">
        <v>1007</v>
      </c>
      <c r="O122" t="s">
        <v>1325</v>
      </c>
      <c r="P122" t="s">
        <v>1325</v>
      </c>
      <c r="Q122">
        <v>1</v>
      </c>
      <c r="X122">
        <v>0.54300000000000004</v>
      </c>
      <c r="Y122">
        <v>2.44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1069</v>
      </c>
      <c r="AG122">
        <v>0.54300000000000004</v>
      </c>
      <c r="AH122">
        <v>2</v>
      </c>
      <c r="AI122">
        <v>27906834</v>
      </c>
      <c r="AJ122">
        <v>112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 ca="1">ROW(Source!A51)</f>
        <v>51</v>
      </c>
      <c r="B123">
        <v>27906844</v>
      </c>
      <c r="C123">
        <v>27906828</v>
      </c>
      <c r="D123">
        <v>25145625</v>
      </c>
      <c r="E123">
        <v>17</v>
      </c>
      <c r="F123">
        <v>1</v>
      </c>
      <c r="G123">
        <v>1</v>
      </c>
      <c r="H123">
        <v>3</v>
      </c>
      <c r="I123" t="s">
        <v>1222</v>
      </c>
      <c r="J123" t="s">
        <v>1069</v>
      </c>
      <c r="K123" t="s">
        <v>1223</v>
      </c>
      <c r="L123">
        <v>1348</v>
      </c>
      <c r="N123">
        <v>1009</v>
      </c>
      <c r="O123" t="s">
        <v>1094</v>
      </c>
      <c r="P123" t="s">
        <v>1094</v>
      </c>
      <c r="Q123">
        <v>1000</v>
      </c>
      <c r="X123">
        <v>0.90700000000000003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 t="s">
        <v>1069</v>
      </c>
      <c r="AG123">
        <v>0.90700000000000003</v>
      </c>
      <c r="AH123">
        <v>2</v>
      </c>
      <c r="AI123">
        <v>27906835</v>
      </c>
      <c r="AJ123">
        <v>114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 ca="1">ROW(Source!A51)</f>
        <v>51</v>
      </c>
      <c r="B124">
        <v>27906845</v>
      </c>
      <c r="C124">
        <v>27906828</v>
      </c>
      <c r="D124">
        <v>25145248</v>
      </c>
      <c r="E124">
        <v>17</v>
      </c>
      <c r="F124">
        <v>1</v>
      </c>
      <c r="G124">
        <v>1</v>
      </c>
      <c r="H124">
        <v>3</v>
      </c>
      <c r="I124" t="s">
        <v>305</v>
      </c>
      <c r="J124" t="s">
        <v>1069</v>
      </c>
      <c r="K124" t="s">
        <v>306</v>
      </c>
      <c r="L124">
        <v>1348</v>
      </c>
      <c r="N124">
        <v>1009</v>
      </c>
      <c r="O124" t="s">
        <v>1094</v>
      </c>
      <c r="P124" t="s">
        <v>1094</v>
      </c>
      <c r="Q124">
        <v>1000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1</v>
      </c>
      <c r="AD124">
        <v>0</v>
      </c>
      <c r="AE124">
        <v>0</v>
      </c>
      <c r="AF124" t="s">
        <v>1069</v>
      </c>
      <c r="AG124">
        <v>0</v>
      </c>
      <c r="AH124">
        <v>3</v>
      </c>
      <c r="AI124">
        <v>-1</v>
      </c>
      <c r="AJ124" t="s">
        <v>1069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 ca="1">ROW(Source!A55)</f>
        <v>55</v>
      </c>
      <c r="B125">
        <v>27909016</v>
      </c>
      <c r="C125">
        <v>27909015</v>
      </c>
      <c r="D125">
        <v>25413300</v>
      </c>
      <c r="E125">
        <v>1</v>
      </c>
      <c r="F125">
        <v>1</v>
      </c>
      <c r="G125">
        <v>1</v>
      </c>
      <c r="H125">
        <v>1</v>
      </c>
      <c r="I125" t="s">
        <v>610</v>
      </c>
      <c r="J125" t="s">
        <v>1069</v>
      </c>
      <c r="K125" t="s">
        <v>611</v>
      </c>
      <c r="L125">
        <v>1191</v>
      </c>
      <c r="N125">
        <v>1013</v>
      </c>
      <c r="O125" t="s">
        <v>600</v>
      </c>
      <c r="P125" t="s">
        <v>600</v>
      </c>
      <c r="Q125">
        <v>1</v>
      </c>
      <c r="X125">
        <v>37.74</v>
      </c>
      <c r="Y125">
        <v>0</v>
      </c>
      <c r="Z125">
        <v>0</v>
      </c>
      <c r="AA125">
        <v>0</v>
      </c>
      <c r="AB125">
        <v>8.5299999999999994</v>
      </c>
      <c r="AC125">
        <v>0</v>
      </c>
      <c r="AD125">
        <v>1</v>
      </c>
      <c r="AE125">
        <v>1</v>
      </c>
      <c r="AF125" t="s">
        <v>1084</v>
      </c>
      <c r="AG125">
        <v>43.400999999999996</v>
      </c>
      <c r="AH125">
        <v>2</v>
      </c>
      <c r="AI125">
        <v>27909016</v>
      </c>
      <c r="AJ125">
        <v>116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 ca="1">ROW(Source!A55)</f>
        <v>55</v>
      </c>
      <c r="B126">
        <v>27909017</v>
      </c>
      <c r="C126">
        <v>27909015</v>
      </c>
      <c r="D126">
        <v>25412928</v>
      </c>
      <c r="E126">
        <v>1</v>
      </c>
      <c r="F126">
        <v>1</v>
      </c>
      <c r="G126">
        <v>1</v>
      </c>
      <c r="H126">
        <v>1</v>
      </c>
      <c r="I126" t="s">
        <v>601</v>
      </c>
      <c r="J126" t="s">
        <v>1069</v>
      </c>
      <c r="K126" t="s">
        <v>602</v>
      </c>
      <c r="L126">
        <v>1191</v>
      </c>
      <c r="N126">
        <v>1013</v>
      </c>
      <c r="O126" t="s">
        <v>600</v>
      </c>
      <c r="P126" t="s">
        <v>600</v>
      </c>
      <c r="Q126">
        <v>1</v>
      </c>
      <c r="X126">
        <v>0.99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2</v>
      </c>
      <c r="AF126" t="s">
        <v>1083</v>
      </c>
      <c r="AG126">
        <v>1.2375</v>
      </c>
      <c r="AH126">
        <v>2</v>
      </c>
      <c r="AI126">
        <v>27909017</v>
      </c>
      <c r="AJ126">
        <v>117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 ca="1">ROW(Source!A55)</f>
        <v>55</v>
      </c>
      <c r="B127">
        <v>27909018</v>
      </c>
      <c r="C127">
        <v>27909015</v>
      </c>
      <c r="D127">
        <v>25230445</v>
      </c>
      <c r="E127">
        <v>1</v>
      </c>
      <c r="F127">
        <v>1</v>
      </c>
      <c r="G127">
        <v>1</v>
      </c>
      <c r="H127">
        <v>2</v>
      </c>
      <c r="I127" t="s">
        <v>733</v>
      </c>
      <c r="J127" t="s">
        <v>734</v>
      </c>
      <c r="K127" t="s">
        <v>735</v>
      </c>
      <c r="L127">
        <v>1368</v>
      </c>
      <c r="N127">
        <v>1011</v>
      </c>
      <c r="O127" t="s">
        <v>606</v>
      </c>
      <c r="P127" t="s">
        <v>606</v>
      </c>
      <c r="Q127">
        <v>1</v>
      </c>
      <c r="X127">
        <v>0.02</v>
      </c>
      <c r="Y127">
        <v>0</v>
      </c>
      <c r="Z127">
        <v>89.99</v>
      </c>
      <c r="AA127">
        <v>10.06</v>
      </c>
      <c r="AB127">
        <v>0</v>
      </c>
      <c r="AC127">
        <v>0</v>
      </c>
      <c r="AD127">
        <v>1</v>
      </c>
      <c r="AE127">
        <v>0</v>
      </c>
      <c r="AF127" t="s">
        <v>1083</v>
      </c>
      <c r="AG127">
        <v>2.5000000000000001E-2</v>
      </c>
      <c r="AH127">
        <v>2</v>
      </c>
      <c r="AI127">
        <v>27909018</v>
      </c>
      <c r="AJ127">
        <v>118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 ca="1">ROW(Source!A55)</f>
        <v>55</v>
      </c>
      <c r="B128">
        <v>27909019</v>
      </c>
      <c r="C128">
        <v>27909015</v>
      </c>
      <c r="D128">
        <v>25230514</v>
      </c>
      <c r="E128">
        <v>1</v>
      </c>
      <c r="F128">
        <v>1</v>
      </c>
      <c r="G128">
        <v>1</v>
      </c>
      <c r="H128">
        <v>2</v>
      </c>
      <c r="I128" t="s">
        <v>658</v>
      </c>
      <c r="J128" t="s">
        <v>659</v>
      </c>
      <c r="K128" t="s">
        <v>660</v>
      </c>
      <c r="L128">
        <v>1368</v>
      </c>
      <c r="N128">
        <v>1011</v>
      </c>
      <c r="O128" t="s">
        <v>606</v>
      </c>
      <c r="P128" t="s">
        <v>606</v>
      </c>
      <c r="Q128">
        <v>1</v>
      </c>
      <c r="X128">
        <v>0.22</v>
      </c>
      <c r="Y128">
        <v>0</v>
      </c>
      <c r="Z128">
        <v>31.26</v>
      </c>
      <c r="AA128">
        <v>13.5</v>
      </c>
      <c r="AB128">
        <v>0</v>
      </c>
      <c r="AC128">
        <v>0</v>
      </c>
      <c r="AD128">
        <v>1</v>
      </c>
      <c r="AE128">
        <v>0</v>
      </c>
      <c r="AF128" t="s">
        <v>1083</v>
      </c>
      <c r="AG128">
        <v>0.27500000000000002</v>
      </c>
      <c r="AH128">
        <v>2</v>
      </c>
      <c r="AI128">
        <v>27909019</v>
      </c>
      <c r="AJ128">
        <v>119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 ca="1">ROW(Source!A55)</f>
        <v>55</v>
      </c>
      <c r="B129">
        <v>27909020</v>
      </c>
      <c r="C129">
        <v>27909015</v>
      </c>
      <c r="D129">
        <v>25230679</v>
      </c>
      <c r="E129">
        <v>1</v>
      </c>
      <c r="F129">
        <v>1</v>
      </c>
      <c r="G129">
        <v>1</v>
      </c>
      <c r="H129">
        <v>2</v>
      </c>
      <c r="I129" t="s">
        <v>736</v>
      </c>
      <c r="J129" t="s">
        <v>737</v>
      </c>
      <c r="K129" t="s">
        <v>738</v>
      </c>
      <c r="L129">
        <v>1368</v>
      </c>
      <c r="N129">
        <v>1011</v>
      </c>
      <c r="O129" t="s">
        <v>606</v>
      </c>
      <c r="P129" t="s">
        <v>606</v>
      </c>
      <c r="Q129">
        <v>1</v>
      </c>
      <c r="X129">
        <v>0.75</v>
      </c>
      <c r="Y129">
        <v>0</v>
      </c>
      <c r="Z129">
        <v>12.39</v>
      </c>
      <c r="AA129">
        <v>10.06</v>
      </c>
      <c r="AB129">
        <v>0</v>
      </c>
      <c r="AC129">
        <v>0</v>
      </c>
      <c r="AD129">
        <v>1</v>
      </c>
      <c r="AE129">
        <v>0</v>
      </c>
      <c r="AF129" t="s">
        <v>1083</v>
      </c>
      <c r="AG129">
        <v>0.9375</v>
      </c>
      <c r="AH129">
        <v>2</v>
      </c>
      <c r="AI129">
        <v>27909020</v>
      </c>
      <c r="AJ129">
        <v>120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 ca="1">ROW(Source!A55)</f>
        <v>55</v>
      </c>
      <c r="B130">
        <v>27909021</v>
      </c>
      <c r="C130">
        <v>27909015</v>
      </c>
      <c r="D130">
        <v>25149961</v>
      </c>
      <c r="E130">
        <v>1</v>
      </c>
      <c r="F130">
        <v>1</v>
      </c>
      <c r="G130">
        <v>1</v>
      </c>
      <c r="H130">
        <v>3</v>
      </c>
      <c r="I130" t="s">
        <v>728</v>
      </c>
      <c r="J130" t="s">
        <v>729</v>
      </c>
      <c r="K130" t="s">
        <v>730</v>
      </c>
      <c r="L130">
        <v>1339</v>
      </c>
      <c r="N130">
        <v>1007</v>
      </c>
      <c r="O130" t="s">
        <v>1325</v>
      </c>
      <c r="P130" t="s">
        <v>1325</v>
      </c>
      <c r="Q130">
        <v>1</v>
      </c>
      <c r="X130">
        <v>0.54</v>
      </c>
      <c r="Y130">
        <v>2.44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1069</v>
      </c>
      <c r="AG130">
        <v>0.54</v>
      </c>
      <c r="AH130">
        <v>2</v>
      </c>
      <c r="AI130">
        <v>27909021</v>
      </c>
      <c r="AJ130">
        <v>121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 ca="1">ROW(Source!A55)</f>
        <v>55</v>
      </c>
      <c r="B131">
        <v>27909022</v>
      </c>
      <c r="C131">
        <v>27909015</v>
      </c>
      <c r="D131">
        <v>25145704</v>
      </c>
      <c r="E131">
        <v>17</v>
      </c>
      <c r="F131">
        <v>1</v>
      </c>
      <c r="G131">
        <v>1</v>
      </c>
      <c r="H131">
        <v>3</v>
      </c>
      <c r="I131" t="s">
        <v>1222</v>
      </c>
      <c r="J131" t="s">
        <v>1069</v>
      </c>
      <c r="K131" t="s">
        <v>1223</v>
      </c>
      <c r="L131">
        <v>1348</v>
      </c>
      <c r="N131">
        <v>1009</v>
      </c>
      <c r="O131" t="s">
        <v>1094</v>
      </c>
      <c r="P131" t="s">
        <v>1094</v>
      </c>
      <c r="Q131">
        <v>1000</v>
      </c>
      <c r="X131">
        <v>0.90100000000000002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 t="s">
        <v>1069</v>
      </c>
      <c r="AG131">
        <v>0.90100000000000002</v>
      </c>
      <c r="AH131">
        <v>3</v>
      </c>
      <c r="AI131">
        <v>-1</v>
      </c>
      <c r="AJ131" t="s">
        <v>1069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 ca="1">ROW(Source!A55)</f>
        <v>55</v>
      </c>
      <c r="B132">
        <v>27909023</v>
      </c>
      <c r="C132">
        <v>27909015</v>
      </c>
      <c r="D132">
        <v>25145248</v>
      </c>
      <c r="E132">
        <v>17</v>
      </c>
      <c r="F132">
        <v>1</v>
      </c>
      <c r="G132">
        <v>1</v>
      </c>
      <c r="H132">
        <v>3</v>
      </c>
      <c r="I132" t="s">
        <v>305</v>
      </c>
      <c r="J132" t="s">
        <v>1069</v>
      </c>
      <c r="K132" t="s">
        <v>306</v>
      </c>
      <c r="L132">
        <v>1348</v>
      </c>
      <c r="N132">
        <v>1009</v>
      </c>
      <c r="O132" t="s">
        <v>1094</v>
      </c>
      <c r="P132" t="s">
        <v>1094</v>
      </c>
      <c r="Q132">
        <v>1000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1</v>
      </c>
      <c r="AD132">
        <v>0</v>
      </c>
      <c r="AE132">
        <v>0</v>
      </c>
      <c r="AF132" t="s">
        <v>1069</v>
      </c>
      <c r="AG132">
        <v>0</v>
      </c>
      <c r="AH132">
        <v>3</v>
      </c>
      <c r="AI132">
        <v>-1</v>
      </c>
      <c r="AJ132" t="s">
        <v>1069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 ca="1">ROW(Source!A58)</f>
        <v>58</v>
      </c>
      <c r="B133">
        <v>27909027</v>
      </c>
      <c r="C133">
        <v>27909026</v>
      </c>
      <c r="D133">
        <v>25413300</v>
      </c>
      <c r="E133">
        <v>1</v>
      </c>
      <c r="F133">
        <v>1</v>
      </c>
      <c r="G133">
        <v>1</v>
      </c>
      <c r="H133">
        <v>1</v>
      </c>
      <c r="I133" t="s">
        <v>610</v>
      </c>
      <c r="J133" t="s">
        <v>1069</v>
      </c>
      <c r="K133" t="s">
        <v>611</v>
      </c>
      <c r="L133">
        <v>1191</v>
      </c>
      <c r="N133">
        <v>1013</v>
      </c>
      <c r="O133" t="s">
        <v>600</v>
      </c>
      <c r="P133" t="s">
        <v>600</v>
      </c>
      <c r="Q133">
        <v>1</v>
      </c>
      <c r="X133">
        <v>3.59</v>
      </c>
      <c r="Y133">
        <v>0</v>
      </c>
      <c r="Z133">
        <v>0</v>
      </c>
      <c r="AA133">
        <v>0</v>
      </c>
      <c r="AB133">
        <v>8.5299999999999994</v>
      </c>
      <c r="AC133">
        <v>0</v>
      </c>
      <c r="AD133">
        <v>1</v>
      </c>
      <c r="AE133">
        <v>1</v>
      </c>
      <c r="AF133" t="s">
        <v>1236</v>
      </c>
      <c r="AG133">
        <v>82.57</v>
      </c>
      <c r="AH133">
        <v>2</v>
      </c>
      <c r="AI133">
        <v>27909027</v>
      </c>
      <c r="AJ133">
        <v>124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 ca="1">ROW(Source!A58)</f>
        <v>58</v>
      </c>
      <c r="B134">
        <v>27909028</v>
      </c>
      <c r="C134">
        <v>27909026</v>
      </c>
      <c r="D134">
        <v>25412928</v>
      </c>
      <c r="E134">
        <v>1</v>
      </c>
      <c r="F134">
        <v>1</v>
      </c>
      <c r="G134">
        <v>1</v>
      </c>
      <c r="H134">
        <v>1</v>
      </c>
      <c r="I134" t="s">
        <v>601</v>
      </c>
      <c r="J134" t="s">
        <v>1069</v>
      </c>
      <c r="K134" t="s">
        <v>602</v>
      </c>
      <c r="L134">
        <v>1191</v>
      </c>
      <c r="N134">
        <v>1013</v>
      </c>
      <c r="O134" t="s">
        <v>600</v>
      </c>
      <c r="P134" t="s">
        <v>600</v>
      </c>
      <c r="Q134">
        <v>1</v>
      </c>
      <c r="X134">
        <v>0.1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2</v>
      </c>
      <c r="AF134" t="s">
        <v>1235</v>
      </c>
      <c r="AG134">
        <v>2.5</v>
      </c>
      <c r="AH134">
        <v>2</v>
      </c>
      <c r="AI134">
        <v>27909028</v>
      </c>
      <c r="AJ134">
        <v>125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 ca="1">ROW(Source!A58)</f>
        <v>58</v>
      </c>
      <c r="B135">
        <v>27909029</v>
      </c>
      <c r="C135">
        <v>27909026</v>
      </c>
      <c r="D135">
        <v>25230445</v>
      </c>
      <c r="E135">
        <v>1</v>
      </c>
      <c r="F135">
        <v>1</v>
      </c>
      <c r="G135">
        <v>1</v>
      </c>
      <c r="H135">
        <v>2</v>
      </c>
      <c r="I135" t="s">
        <v>733</v>
      </c>
      <c r="J135" t="s">
        <v>734</v>
      </c>
      <c r="K135" t="s">
        <v>735</v>
      </c>
      <c r="L135">
        <v>1368</v>
      </c>
      <c r="N135">
        <v>1011</v>
      </c>
      <c r="O135" t="s">
        <v>606</v>
      </c>
      <c r="P135" t="s">
        <v>606</v>
      </c>
      <c r="Q135">
        <v>1</v>
      </c>
      <c r="X135">
        <v>2E-3</v>
      </c>
      <c r="Y135">
        <v>0</v>
      </c>
      <c r="Z135">
        <v>89.99</v>
      </c>
      <c r="AA135">
        <v>10.06</v>
      </c>
      <c r="AB135">
        <v>0</v>
      </c>
      <c r="AC135">
        <v>0</v>
      </c>
      <c r="AD135">
        <v>1</v>
      </c>
      <c r="AE135">
        <v>0</v>
      </c>
      <c r="AF135" t="s">
        <v>1235</v>
      </c>
      <c r="AG135">
        <v>0.05</v>
      </c>
      <c r="AH135">
        <v>2</v>
      </c>
      <c r="AI135">
        <v>27909029</v>
      </c>
      <c r="AJ135">
        <v>126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 ca="1">ROW(Source!A58)</f>
        <v>58</v>
      </c>
      <c r="B136">
        <v>27909030</v>
      </c>
      <c r="C136">
        <v>27909026</v>
      </c>
      <c r="D136">
        <v>25230514</v>
      </c>
      <c r="E136">
        <v>1</v>
      </c>
      <c r="F136">
        <v>1</v>
      </c>
      <c r="G136">
        <v>1</v>
      </c>
      <c r="H136">
        <v>2</v>
      </c>
      <c r="I136" t="s">
        <v>658</v>
      </c>
      <c r="J136" t="s">
        <v>659</v>
      </c>
      <c r="K136" t="s">
        <v>660</v>
      </c>
      <c r="L136">
        <v>1368</v>
      </c>
      <c r="N136">
        <v>1011</v>
      </c>
      <c r="O136" t="s">
        <v>606</v>
      </c>
      <c r="P136" t="s">
        <v>606</v>
      </c>
      <c r="Q136">
        <v>1</v>
      </c>
      <c r="X136">
        <v>0.02</v>
      </c>
      <c r="Y136">
        <v>0</v>
      </c>
      <c r="Z136">
        <v>31.26</v>
      </c>
      <c r="AA136">
        <v>13.5</v>
      </c>
      <c r="AB136">
        <v>0</v>
      </c>
      <c r="AC136">
        <v>0</v>
      </c>
      <c r="AD136">
        <v>1</v>
      </c>
      <c r="AE136">
        <v>0</v>
      </c>
      <c r="AF136" t="s">
        <v>1235</v>
      </c>
      <c r="AG136">
        <v>0.5</v>
      </c>
      <c r="AH136">
        <v>2</v>
      </c>
      <c r="AI136">
        <v>27909030</v>
      </c>
      <c r="AJ136">
        <v>127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 ca="1">ROW(Source!A58)</f>
        <v>58</v>
      </c>
      <c r="B137">
        <v>27909031</v>
      </c>
      <c r="C137">
        <v>27909026</v>
      </c>
      <c r="D137">
        <v>25230679</v>
      </c>
      <c r="E137">
        <v>1</v>
      </c>
      <c r="F137">
        <v>1</v>
      </c>
      <c r="G137">
        <v>1</v>
      </c>
      <c r="H137">
        <v>2</v>
      </c>
      <c r="I137" t="s">
        <v>736</v>
      </c>
      <c r="J137" t="s">
        <v>737</v>
      </c>
      <c r="K137" t="s">
        <v>738</v>
      </c>
      <c r="L137">
        <v>1368</v>
      </c>
      <c r="N137">
        <v>1011</v>
      </c>
      <c r="O137" t="s">
        <v>606</v>
      </c>
      <c r="P137" t="s">
        <v>606</v>
      </c>
      <c r="Q137">
        <v>1</v>
      </c>
      <c r="X137">
        <v>0.08</v>
      </c>
      <c r="Y137">
        <v>0</v>
      </c>
      <c r="Z137">
        <v>12.39</v>
      </c>
      <c r="AA137">
        <v>10.06</v>
      </c>
      <c r="AB137">
        <v>0</v>
      </c>
      <c r="AC137">
        <v>0</v>
      </c>
      <c r="AD137">
        <v>1</v>
      </c>
      <c r="AE137">
        <v>0</v>
      </c>
      <c r="AF137" t="s">
        <v>1235</v>
      </c>
      <c r="AG137">
        <v>2</v>
      </c>
      <c r="AH137">
        <v>2</v>
      </c>
      <c r="AI137">
        <v>27909031</v>
      </c>
      <c r="AJ137">
        <v>128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 ca="1">ROW(Source!A58)</f>
        <v>58</v>
      </c>
      <c r="B138">
        <v>27909032</v>
      </c>
      <c r="C138">
        <v>27909026</v>
      </c>
      <c r="D138">
        <v>25149961</v>
      </c>
      <c r="E138">
        <v>1</v>
      </c>
      <c r="F138">
        <v>1</v>
      </c>
      <c r="G138">
        <v>1</v>
      </c>
      <c r="H138">
        <v>3</v>
      </c>
      <c r="I138" t="s">
        <v>728</v>
      </c>
      <c r="J138" t="s">
        <v>729</v>
      </c>
      <c r="K138" t="s">
        <v>730</v>
      </c>
      <c r="L138">
        <v>1339</v>
      </c>
      <c r="N138">
        <v>1007</v>
      </c>
      <c r="O138" t="s">
        <v>1325</v>
      </c>
      <c r="P138" t="s">
        <v>1325</v>
      </c>
      <c r="Q138">
        <v>1</v>
      </c>
      <c r="X138">
        <v>5.3999999999999999E-2</v>
      </c>
      <c r="Y138">
        <v>2.44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1234</v>
      </c>
      <c r="AG138">
        <v>1.08</v>
      </c>
      <c r="AH138">
        <v>2</v>
      </c>
      <c r="AI138">
        <v>27909032</v>
      </c>
      <c r="AJ138">
        <v>129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 ca="1">ROW(Source!A58)</f>
        <v>58</v>
      </c>
      <c r="B139">
        <v>27909033</v>
      </c>
      <c r="C139">
        <v>27909026</v>
      </c>
      <c r="D139">
        <v>25145704</v>
      </c>
      <c r="E139">
        <v>17</v>
      </c>
      <c r="F139">
        <v>1</v>
      </c>
      <c r="G139">
        <v>1</v>
      </c>
      <c r="H139">
        <v>3</v>
      </c>
      <c r="I139" t="s">
        <v>1222</v>
      </c>
      <c r="J139" t="s">
        <v>1069</v>
      </c>
      <c r="K139" t="s">
        <v>1223</v>
      </c>
      <c r="L139">
        <v>1348</v>
      </c>
      <c r="N139">
        <v>1009</v>
      </c>
      <c r="O139" t="s">
        <v>1094</v>
      </c>
      <c r="P139" t="s">
        <v>1094</v>
      </c>
      <c r="Q139">
        <v>1000</v>
      </c>
      <c r="X139">
        <v>9.01E-2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1234</v>
      </c>
      <c r="AG139">
        <v>1.802</v>
      </c>
      <c r="AH139">
        <v>3</v>
      </c>
      <c r="AI139">
        <v>-1</v>
      </c>
      <c r="AJ139" t="s">
        <v>1069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 ca="1">ROW(Source!A60)</f>
        <v>60</v>
      </c>
      <c r="B140">
        <v>27906859</v>
      </c>
      <c r="C140">
        <v>27906849</v>
      </c>
      <c r="D140">
        <v>25414791</v>
      </c>
      <c r="E140">
        <v>1</v>
      </c>
      <c r="F140">
        <v>1</v>
      </c>
      <c r="G140">
        <v>1</v>
      </c>
      <c r="H140">
        <v>1</v>
      </c>
      <c r="I140" t="s">
        <v>731</v>
      </c>
      <c r="J140" t="s">
        <v>1069</v>
      </c>
      <c r="K140" t="s">
        <v>732</v>
      </c>
      <c r="L140">
        <v>1191</v>
      </c>
      <c r="N140">
        <v>1013</v>
      </c>
      <c r="O140" t="s">
        <v>600</v>
      </c>
      <c r="P140" t="s">
        <v>600</v>
      </c>
      <c r="Q140">
        <v>1</v>
      </c>
      <c r="X140">
        <v>87</v>
      </c>
      <c r="Y140">
        <v>0</v>
      </c>
      <c r="Z140">
        <v>0</v>
      </c>
      <c r="AA140">
        <v>0</v>
      </c>
      <c r="AB140">
        <v>8.4600000000000009</v>
      </c>
      <c r="AC140">
        <v>0</v>
      </c>
      <c r="AD140">
        <v>1</v>
      </c>
      <c r="AE140">
        <v>1</v>
      </c>
      <c r="AF140" t="s">
        <v>1069</v>
      </c>
      <c r="AG140">
        <v>87</v>
      </c>
      <c r="AH140">
        <v>2</v>
      </c>
      <c r="AI140">
        <v>27906850</v>
      </c>
      <c r="AJ140">
        <v>131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 ca="1">ROW(Source!A60)</f>
        <v>60</v>
      </c>
      <c r="B141">
        <v>27906860</v>
      </c>
      <c r="C141">
        <v>27906849</v>
      </c>
      <c r="D141">
        <v>25412928</v>
      </c>
      <c r="E141">
        <v>1</v>
      </c>
      <c r="F141">
        <v>1</v>
      </c>
      <c r="G141">
        <v>1</v>
      </c>
      <c r="H141">
        <v>1</v>
      </c>
      <c r="I141" t="s">
        <v>601</v>
      </c>
      <c r="J141" t="s">
        <v>1069</v>
      </c>
      <c r="K141" t="s">
        <v>602</v>
      </c>
      <c r="L141">
        <v>1191</v>
      </c>
      <c r="N141">
        <v>1013</v>
      </c>
      <c r="O141" t="s">
        <v>600</v>
      </c>
      <c r="P141" t="s">
        <v>600</v>
      </c>
      <c r="Q141">
        <v>1</v>
      </c>
      <c r="X141">
        <v>1.34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2</v>
      </c>
      <c r="AF141" t="s">
        <v>1069</v>
      </c>
      <c r="AG141">
        <v>1.34</v>
      </c>
      <c r="AH141">
        <v>2</v>
      </c>
      <c r="AI141">
        <v>27906851</v>
      </c>
      <c r="AJ141">
        <v>132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 ca="1">ROW(Source!A60)</f>
        <v>60</v>
      </c>
      <c r="B142">
        <v>27906861</v>
      </c>
      <c r="C142">
        <v>27906849</v>
      </c>
      <c r="D142">
        <v>25230445</v>
      </c>
      <c r="E142">
        <v>1</v>
      </c>
      <c r="F142">
        <v>1</v>
      </c>
      <c r="G142">
        <v>1</v>
      </c>
      <c r="H142">
        <v>2</v>
      </c>
      <c r="I142" t="s">
        <v>733</v>
      </c>
      <c r="J142" t="s">
        <v>734</v>
      </c>
      <c r="K142" t="s">
        <v>735</v>
      </c>
      <c r="L142">
        <v>1368</v>
      </c>
      <c r="N142">
        <v>1011</v>
      </c>
      <c r="O142" t="s">
        <v>606</v>
      </c>
      <c r="P142" t="s">
        <v>606</v>
      </c>
      <c r="Q142">
        <v>1</v>
      </c>
      <c r="X142">
        <v>0.02</v>
      </c>
      <c r="Y142">
        <v>0</v>
      </c>
      <c r="Z142">
        <v>89.99</v>
      </c>
      <c r="AA142">
        <v>10.06</v>
      </c>
      <c r="AB142">
        <v>0</v>
      </c>
      <c r="AC142">
        <v>0</v>
      </c>
      <c r="AD142">
        <v>1</v>
      </c>
      <c r="AE142">
        <v>0</v>
      </c>
      <c r="AF142" t="s">
        <v>1069</v>
      </c>
      <c r="AG142">
        <v>0.02</v>
      </c>
      <c r="AH142">
        <v>2</v>
      </c>
      <c r="AI142">
        <v>27906852</v>
      </c>
      <c r="AJ142">
        <v>133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 ca="1">ROW(Source!A60)</f>
        <v>60</v>
      </c>
      <c r="B143">
        <v>27906862</v>
      </c>
      <c r="C143">
        <v>27906849</v>
      </c>
      <c r="D143">
        <v>25230514</v>
      </c>
      <c r="E143">
        <v>1</v>
      </c>
      <c r="F143">
        <v>1</v>
      </c>
      <c r="G143">
        <v>1</v>
      </c>
      <c r="H143">
        <v>2</v>
      </c>
      <c r="I143" t="s">
        <v>658</v>
      </c>
      <c r="J143" t="s">
        <v>659</v>
      </c>
      <c r="K143" t="s">
        <v>660</v>
      </c>
      <c r="L143">
        <v>1368</v>
      </c>
      <c r="N143">
        <v>1011</v>
      </c>
      <c r="O143" t="s">
        <v>606</v>
      </c>
      <c r="P143" t="s">
        <v>606</v>
      </c>
      <c r="Q143">
        <v>1</v>
      </c>
      <c r="X143">
        <v>0.3</v>
      </c>
      <c r="Y143">
        <v>0</v>
      </c>
      <c r="Z143">
        <v>31.26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1069</v>
      </c>
      <c r="AG143">
        <v>0.3</v>
      </c>
      <c r="AH143">
        <v>2</v>
      </c>
      <c r="AI143">
        <v>27906853</v>
      </c>
      <c r="AJ143">
        <v>134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 ca="1">ROW(Source!A60)</f>
        <v>60</v>
      </c>
      <c r="B144">
        <v>27906863</v>
      </c>
      <c r="C144">
        <v>27906849</v>
      </c>
      <c r="D144">
        <v>25230679</v>
      </c>
      <c r="E144">
        <v>1</v>
      </c>
      <c r="F144">
        <v>1</v>
      </c>
      <c r="G144">
        <v>1</v>
      </c>
      <c r="H144">
        <v>2</v>
      </c>
      <c r="I144" t="s">
        <v>736</v>
      </c>
      <c r="J144" t="s">
        <v>737</v>
      </c>
      <c r="K144" t="s">
        <v>738</v>
      </c>
      <c r="L144">
        <v>1368</v>
      </c>
      <c r="N144">
        <v>1011</v>
      </c>
      <c r="O144" t="s">
        <v>606</v>
      </c>
      <c r="P144" t="s">
        <v>606</v>
      </c>
      <c r="Q144">
        <v>1</v>
      </c>
      <c r="X144">
        <v>1.02</v>
      </c>
      <c r="Y144">
        <v>0</v>
      </c>
      <c r="Z144">
        <v>12.39</v>
      </c>
      <c r="AA144">
        <v>10.06</v>
      </c>
      <c r="AB144">
        <v>0</v>
      </c>
      <c r="AC144">
        <v>0</v>
      </c>
      <c r="AD144">
        <v>1</v>
      </c>
      <c r="AE144">
        <v>0</v>
      </c>
      <c r="AF144" t="s">
        <v>1069</v>
      </c>
      <c r="AG144">
        <v>1.02</v>
      </c>
      <c r="AH144">
        <v>2</v>
      </c>
      <c r="AI144">
        <v>27906854</v>
      </c>
      <c r="AJ144">
        <v>135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 ca="1">ROW(Source!A60)</f>
        <v>60</v>
      </c>
      <c r="B145">
        <v>27906864</v>
      </c>
      <c r="C145">
        <v>27906849</v>
      </c>
      <c r="D145">
        <v>25149961</v>
      </c>
      <c r="E145">
        <v>1</v>
      </c>
      <c r="F145">
        <v>1</v>
      </c>
      <c r="G145">
        <v>1</v>
      </c>
      <c r="H145">
        <v>3</v>
      </c>
      <c r="I145" t="s">
        <v>728</v>
      </c>
      <c r="J145" t="s">
        <v>729</v>
      </c>
      <c r="K145" t="s">
        <v>730</v>
      </c>
      <c r="L145">
        <v>1339</v>
      </c>
      <c r="N145">
        <v>1007</v>
      </c>
      <c r="O145" t="s">
        <v>1325</v>
      </c>
      <c r="P145" t="s">
        <v>1325</v>
      </c>
      <c r="Q145">
        <v>1</v>
      </c>
      <c r="X145">
        <v>0.74299999999999999</v>
      </c>
      <c r="Y145">
        <v>2.44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1069</v>
      </c>
      <c r="AG145">
        <v>0.74299999999999999</v>
      </c>
      <c r="AH145">
        <v>2</v>
      </c>
      <c r="AI145">
        <v>27906855</v>
      </c>
      <c r="AJ145">
        <v>136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 ca="1">ROW(Source!A60)</f>
        <v>60</v>
      </c>
      <c r="B146">
        <v>27906865</v>
      </c>
      <c r="C146">
        <v>27906849</v>
      </c>
      <c r="D146">
        <v>25145625</v>
      </c>
      <c r="E146">
        <v>17</v>
      </c>
      <c r="F146">
        <v>1</v>
      </c>
      <c r="G146">
        <v>1</v>
      </c>
      <c r="H146">
        <v>3</v>
      </c>
      <c r="I146" t="s">
        <v>1222</v>
      </c>
      <c r="J146" t="s">
        <v>1069</v>
      </c>
      <c r="K146" t="s">
        <v>1223</v>
      </c>
      <c r="L146">
        <v>1348</v>
      </c>
      <c r="N146">
        <v>1009</v>
      </c>
      <c r="O146" t="s">
        <v>1094</v>
      </c>
      <c r="P146" t="s">
        <v>1094</v>
      </c>
      <c r="Q146">
        <v>1000</v>
      </c>
      <c r="X146">
        <v>1.2350000000000001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 t="s">
        <v>1069</v>
      </c>
      <c r="AG146">
        <v>1.2350000000000001</v>
      </c>
      <c r="AH146">
        <v>2</v>
      </c>
      <c r="AI146">
        <v>27906856</v>
      </c>
      <c r="AJ146">
        <v>137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 ca="1">ROW(Source!A60)</f>
        <v>60</v>
      </c>
      <c r="B147">
        <v>27906866</v>
      </c>
      <c r="C147">
        <v>27906849</v>
      </c>
      <c r="D147">
        <v>25145248</v>
      </c>
      <c r="E147">
        <v>17</v>
      </c>
      <c r="F147">
        <v>1</v>
      </c>
      <c r="G147">
        <v>1</v>
      </c>
      <c r="H147">
        <v>3</v>
      </c>
      <c r="I147" t="s">
        <v>305</v>
      </c>
      <c r="J147" t="s">
        <v>1069</v>
      </c>
      <c r="K147" t="s">
        <v>306</v>
      </c>
      <c r="L147">
        <v>1348</v>
      </c>
      <c r="N147">
        <v>1009</v>
      </c>
      <c r="O147" t="s">
        <v>1094</v>
      </c>
      <c r="P147" t="s">
        <v>1094</v>
      </c>
      <c r="Q147">
        <v>1000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1</v>
      </c>
      <c r="AD147">
        <v>0</v>
      </c>
      <c r="AE147">
        <v>0</v>
      </c>
      <c r="AF147" t="s">
        <v>1069</v>
      </c>
      <c r="AG147">
        <v>0</v>
      </c>
      <c r="AH147">
        <v>3</v>
      </c>
      <c r="AI147">
        <v>-1</v>
      </c>
      <c r="AJ147" t="s">
        <v>1069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 ca="1">ROW(Source!A64)</f>
        <v>64</v>
      </c>
      <c r="B148">
        <v>27909044</v>
      </c>
      <c r="C148">
        <v>27909043</v>
      </c>
      <c r="D148">
        <v>25413300</v>
      </c>
      <c r="E148">
        <v>1</v>
      </c>
      <c r="F148">
        <v>1</v>
      </c>
      <c r="G148">
        <v>1</v>
      </c>
      <c r="H148">
        <v>1</v>
      </c>
      <c r="I148" t="s">
        <v>610</v>
      </c>
      <c r="J148" t="s">
        <v>1069</v>
      </c>
      <c r="K148" t="s">
        <v>611</v>
      </c>
      <c r="L148">
        <v>1191</v>
      </c>
      <c r="N148">
        <v>1013</v>
      </c>
      <c r="O148" t="s">
        <v>600</v>
      </c>
      <c r="P148" t="s">
        <v>600</v>
      </c>
      <c r="Q148">
        <v>1</v>
      </c>
      <c r="X148">
        <v>83.67</v>
      </c>
      <c r="Y148">
        <v>0</v>
      </c>
      <c r="Z148">
        <v>0</v>
      </c>
      <c r="AA148">
        <v>0</v>
      </c>
      <c r="AB148">
        <v>8.5299999999999994</v>
      </c>
      <c r="AC148">
        <v>0</v>
      </c>
      <c r="AD148">
        <v>1</v>
      </c>
      <c r="AE148">
        <v>1</v>
      </c>
      <c r="AF148" t="s">
        <v>1084</v>
      </c>
      <c r="AG148">
        <v>96.220500000000001</v>
      </c>
      <c r="AH148">
        <v>2</v>
      </c>
      <c r="AI148">
        <v>27909044</v>
      </c>
      <c r="AJ148">
        <v>140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 ca="1">ROW(Source!A64)</f>
        <v>64</v>
      </c>
      <c r="B149">
        <v>27909045</v>
      </c>
      <c r="C149">
        <v>27909043</v>
      </c>
      <c r="D149">
        <v>25412928</v>
      </c>
      <c r="E149">
        <v>1</v>
      </c>
      <c r="F149">
        <v>1</v>
      </c>
      <c r="G149">
        <v>1</v>
      </c>
      <c r="H149">
        <v>1</v>
      </c>
      <c r="I149" t="s">
        <v>601</v>
      </c>
      <c r="J149" t="s">
        <v>1069</v>
      </c>
      <c r="K149" t="s">
        <v>602</v>
      </c>
      <c r="L149">
        <v>1191</v>
      </c>
      <c r="N149">
        <v>1013</v>
      </c>
      <c r="O149" t="s">
        <v>600</v>
      </c>
      <c r="P149" t="s">
        <v>600</v>
      </c>
      <c r="Q149">
        <v>1</v>
      </c>
      <c r="X149">
        <v>1.34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 t="s">
        <v>1083</v>
      </c>
      <c r="AG149">
        <v>1.675</v>
      </c>
      <c r="AH149">
        <v>2</v>
      </c>
      <c r="AI149">
        <v>27909045</v>
      </c>
      <c r="AJ149">
        <v>141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 ca="1">ROW(Source!A64)</f>
        <v>64</v>
      </c>
      <c r="B150">
        <v>27909046</v>
      </c>
      <c r="C150">
        <v>27909043</v>
      </c>
      <c r="D150">
        <v>25230445</v>
      </c>
      <c r="E150">
        <v>1</v>
      </c>
      <c r="F150">
        <v>1</v>
      </c>
      <c r="G150">
        <v>1</v>
      </c>
      <c r="H150">
        <v>2</v>
      </c>
      <c r="I150" t="s">
        <v>733</v>
      </c>
      <c r="J150" t="s">
        <v>734</v>
      </c>
      <c r="K150" t="s">
        <v>735</v>
      </c>
      <c r="L150">
        <v>1368</v>
      </c>
      <c r="N150">
        <v>1011</v>
      </c>
      <c r="O150" t="s">
        <v>606</v>
      </c>
      <c r="P150" t="s">
        <v>606</v>
      </c>
      <c r="Q150">
        <v>1</v>
      </c>
      <c r="X150">
        <v>0.02</v>
      </c>
      <c r="Y150">
        <v>0</v>
      </c>
      <c r="Z150">
        <v>89.99</v>
      </c>
      <c r="AA150">
        <v>10.06</v>
      </c>
      <c r="AB150">
        <v>0</v>
      </c>
      <c r="AC150">
        <v>0</v>
      </c>
      <c r="AD150">
        <v>1</v>
      </c>
      <c r="AE150">
        <v>0</v>
      </c>
      <c r="AF150" t="s">
        <v>1083</v>
      </c>
      <c r="AG150">
        <v>2.5000000000000001E-2</v>
      </c>
      <c r="AH150">
        <v>2</v>
      </c>
      <c r="AI150">
        <v>27909046</v>
      </c>
      <c r="AJ150">
        <v>142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 ca="1">ROW(Source!A64)</f>
        <v>64</v>
      </c>
      <c r="B151">
        <v>27909047</v>
      </c>
      <c r="C151">
        <v>27909043</v>
      </c>
      <c r="D151">
        <v>25230514</v>
      </c>
      <c r="E151">
        <v>1</v>
      </c>
      <c r="F151">
        <v>1</v>
      </c>
      <c r="G151">
        <v>1</v>
      </c>
      <c r="H151">
        <v>2</v>
      </c>
      <c r="I151" t="s">
        <v>658</v>
      </c>
      <c r="J151" t="s">
        <v>659</v>
      </c>
      <c r="K151" t="s">
        <v>660</v>
      </c>
      <c r="L151">
        <v>1368</v>
      </c>
      <c r="N151">
        <v>1011</v>
      </c>
      <c r="O151" t="s">
        <v>606</v>
      </c>
      <c r="P151" t="s">
        <v>606</v>
      </c>
      <c r="Q151">
        <v>1</v>
      </c>
      <c r="X151">
        <v>0.3</v>
      </c>
      <c r="Y151">
        <v>0</v>
      </c>
      <c r="Z151">
        <v>31.26</v>
      </c>
      <c r="AA151">
        <v>13.5</v>
      </c>
      <c r="AB151">
        <v>0</v>
      </c>
      <c r="AC151">
        <v>0</v>
      </c>
      <c r="AD151">
        <v>1</v>
      </c>
      <c r="AE151">
        <v>0</v>
      </c>
      <c r="AF151" t="s">
        <v>1083</v>
      </c>
      <c r="AG151">
        <v>0.375</v>
      </c>
      <c r="AH151">
        <v>2</v>
      </c>
      <c r="AI151">
        <v>27909047</v>
      </c>
      <c r="AJ151">
        <v>143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 ca="1">ROW(Source!A64)</f>
        <v>64</v>
      </c>
      <c r="B152">
        <v>27909048</v>
      </c>
      <c r="C152">
        <v>27909043</v>
      </c>
      <c r="D152">
        <v>25230679</v>
      </c>
      <c r="E152">
        <v>1</v>
      </c>
      <c r="F152">
        <v>1</v>
      </c>
      <c r="G152">
        <v>1</v>
      </c>
      <c r="H152">
        <v>2</v>
      </c>
      <c r="I152" t="s">
        <v>736</v>
      </c>
      <c r="J152" t="s">
        <v>737</v>
      </c>
      <c r="K152" t="s">
        <v>738</v>
      </c>
      <c r="L152">
        <v>1368</v>
      </c>
      <c r="N152">
        <v>1011</v>
      </c>
      <c r="O152" t="s">
        <v>606</v>
      </c>
      <c r="P152" t="s">
        <v>606</v>
      </c>
      <c r="Q152">
        <v>1</v>
      </c>
      <c r="X152">
        <v>1.02</v>
      </c>
      <c r="Y152">
        <v>0</v>
      </c>
      <c r="Z152">
        <v>12.39</v>
      </c>
      <c r="AA152">
        <v>10.06</v>
      </c>
      <c r="AB152">
        <v>0</v>
      </c>
      <c r="AC152">
        <v>0</v>
      </c>
      <c r="AD152">
        <v>1</v>
      </c>
      <c r="AE152">
        <v>0</v>
      </c>
      <c r="AF152" t="s">
        <v>1083</v>
      </c>
      <c r="AG152">
        <v>1.2749999999999999</v>
      </c>
      <c r="AH152">
        <v>2</v>
      </c>
      <c r="AI152">
        <v>27909048</v>
      </c>
      <c r="AJ152">
        <v>144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 ca="1">ROW(Source!A64)</f>
        <v>64</v>
      </c>
      <c r="B153">
        <v>27909049</v>
      </c>
      <c r="C153">
        <v>27909043</v>
      </c>
      <c r="D153">
        <v>25149961</v>
      </c>
      <c r="E153">
        <v>1</v>
      </c>
      <c r="F153">
        <v>1</v>
      </c>
      <c r="G153">
        <v>1</v>
      </c>
      <c r="H153">
        <v>3</v>
      </c>
      <c r="I153" t="s">
        <v>728</v>
      </c>
      <c r="J153" t="s">
        <v>729</v>
      </c>
      <c r="K153" t="s">
        <v>730</v>
      </c>
      <c r="L153">
        <v>1339</v>
      </c>
      <c r="N153">
        <v>1007</v>
      </c>
      <c r="O153" t="s">
        <v>1325</v>
      </c>
      <c r="P153" t="s">
        <v>1325</v>
      </c>
      <c r="Q153">
        <v>1</v>
      </c>
      <c r="X153">
        <v>0.74</v>
      </c>
      <c r="Y153">
        <v>2.44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1069</v>
      </c>
      <c r="AG153">
        <v>0.74</v>
      </c>
      <c r="AH153">
        <v>2</v>
      </c>
      <c r="AI153">
        <v>27909049</v>
      </c>
      <c r="AJ153">
        <v>145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 ca="1">ROW(Source!A64)</f>
        <v>64</v>
      </c>
      <c r="B154">
        <v>27909050</v>
      </c>
      <c r="C154">
        <v>27909043</v>
      </c>
      <c r="D154">
        <v>25145704</v>
      </c>
      <c r="E154">
        <v>17</v>
      </c>
      <c r="F154">
        <v>1</v>
      </c>
      <c r="G154">
        <v>1</v>
      </c>
      <c r="H154">
        <v>3</v>
      </c>
      <c r="I154" t="s">
        <v>1222</v>
      </c>
      <c r="J154" t="s">
        <v>1069</v>
      </c>
      <c r="K154" t="s">
        <v>1223</v>
      </c>
      <c r="L154">
        <v>1348</v>
      </c>
      <c r="N154">
        <v>1009</v>
      </c>
      <c r="O154" t="s">
        <v>1094</v>
      </c>
      <c r="P154" t="s">
        <v>1094</v>
      </c>
      <c r="Q154">
        <v>1000</v>
      </c>
      <c r="X154">
        <v>1.23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1069</v>
      </c>
      <c r="AG154">
        <v>1.23</v>
      </c>
      <c r="AH154">
        <v>3</v>
      </c>
      <c r="AI154">
        <v>-1</v>
      </c>
      <c r="AJ154" t="s">
        <v>1069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 ca="1">ROW(Source!A64)</f>
        <v>64</v>
      </c>
      <c r="B155">
        <v>27909051</v>
      </c>
      <c r="C155">
        <v>27909043</v>
      </c>
      <c r="D155">
        <v>25145248</v>
      </c>
      <c r="E155">
        <v>17</v>
      </c>
      <c r="F155">
        <v>1</v>
      </c>
      <c r="G155">
        <v>1</v>
      </c>
      <c r="H155">
        <v>3</v>
      </c>
      <c r="I155" t="s">
        <v>305</v>
      </c>
      <c r="J155" t="s">
        <v>1069</v>
      </c>
      <c r="K155" t="s">
        <v>306</v>
      </c>
      <c r="L155">
        <v>1348</v>
      </c>
      <c r="N155">
        <v>1009</v>
      </c>
      <c r="O155" t="s">
        <v>1094</v>
      </c>
      <c r="P155" t="s">
        <v>1094</v>
      </c>
      <c r="Q155">
        <v>1000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0</v>
      </c>
      <c r="AF155" t="s">
        <v>1069</v>
      </c>
      <c r="AG155">
        <v>0</v>
      </c>
      <c r="AH155">
        <v>3</v>
      </c>
      <c r="AI155">
        <v>-1</v>
      </c>
      <c r="AJ155" t="s">
        <v>1069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 ca="1">ROW(Source!A67)</f>
        <v>67</v>
      </c>
      <c r="B156">
        <v>27909055</v>
      </c>
      <c r="C156">
        <v>27909054</v>
      </c>
      <c r="D156">
        <v>25413300</v>
      </c>
      <c r="E156">
        <v>1</v>
      </c>
      <c r="F156">
        <v>1</v>
      </c>
      <c r="G156">
        <v>1</v>
      </c>
      <c r="H156">
        <v>1</v>
      </c>
      <c r="I156" t="s">
        <v>610</v>
      </c>
      <c r="J156" t="s">
        <v>1069</v>
      </c>
      <c r="K156" t="s">
        <v>611</v>
      </c>
      <c r="L156">
        <v>1191</v>
      </c>
      <c r="N156">
        <v>1013</v>
      </c>
      <c r="O156" t="s">
        <v>600</v>
      </c>
      <c r="P156" t="s">
        <v>600</v>
      </c>
      <c r="Q156">
        <v>1</v>
      </c>
      <c r="X156">
        <v>8.2200000000000006</v>
      </c>
      <c r="Y156">
        <v>0</v>
      </c>
      <c r="Z156">
        <v>0</v>
      </c>
      <c r="AA156">
        <v>0</v>
      </c>
      <c r="AB156">
        <v>8.5299999999999994</v>
      </c>
      <c r="AC156">
        <v>0</v>
      </c>
      <c r="AD156">
        <v>1</v>
      </c>
      <c r="AE156">
        <v>1</v>
      </c>
      <c r="AF156" t="s">
        <v>1236</v>
      </c>
      <c r="AG156">
        <v>189.06</v>
      </c>
      <c r="AH156">
        <v>2</v>
      </c>
      <c r="AI156">
        <v>27909055</v>
      </c>
      <c r="AJ156">
        <v>148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 ca="1">ROW(Source!A67)</f>
        <v>67</v>
      </c>
      <c r="B157">
        <v>27909056</v>
      </c>
      <c r="C157">
        <v>27909054</v>
      </c>
      <c r="D157">
        <v>25412928</v>
      </c>
      <c r="E157">
        <v>1</v>
      </c>
      <c r="F157">
        <v>1</v>
      </c>
      <c r="G157">
        <v>1</v>
      </c>
      <c r="H157">
        <v>1</v>
      </c>
      <c r="I157" t="s">
        <v>601</v>
      </c>
      <c r="J157" t="s">
        <v>1069</v>
      </c>
      <c r="K157" t="s">
        <v>602</v>
      </c>
      <c r="L157">
        <v>1191</v>
      </c>
      <c r="N157">
        <v>1013</v>
      </c>
      <c r="O157" t="s">
        <v>600</v>
      </c>
      <c r="P157" t="s">
        <v>600</v>
      </c>
      <c r="Q157">
        <v>1</v>
      </c>
      <c r="X157">
        <v>0.13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2</v>
      </c>
      <c r="AF157" t="s">
        <v>1235</v>
      </c>
      <c r="AG157">
        <v>3.25</v>
      </c>
      <c r="AH157">
        <v>2</v>
      </c>
      <c r="AI157">
        <v>27909056</v>
      </c>
      <c r="AJ157">
        <v>149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 ca="1">ROW(Source!A67)</f>
        <v>67</v>
      </c>
      <c r="B158">
        <v>27909057</v>
      </c>
      <c r="C158">
        <v>27909054</v>
      </c>
      <c r="D158">
        <v>25230445</v>
      </c>
      <c r="E158">
        <v>1</v>
      </c>
      <c r="F158">
        <v>1</v>
      </c>
      <c r="G158">
        <v>1</v>
      </c>
      <c r="H158">
        <v>2</v>
      </c>
      <c r="I158" t="s">
        <v>733</v>
      </c>
      <c r="J158" t="s">
        <v>734</v>
      </c>
      <c r="K158" t="s">
        <v>735</v>
      </c>
      <c r="L158">
        <v>1368</v>
      </c>
      <c r="N158">
        <v>1011</v>
      </c>
      <c r="O158" t="s">
        <v>606</v>
      </c>
      <c r="P158" t="s">
        <v>606</v>
      </c>
      <c r="Q158">
        <v>1</v>
      </c>
      <c r="X158">
        <v>2E-3</v>
      </c>
      <c r="Y158">
        <v>0</v>
      </c>
      <c r="Z158">
        <v>89.99</v>
      </c>
      <c r="AA158">
        <v>10.06</v>
      </c>
      <c r="AB158">
        <v>0</v>
      </c>
      <c r="AC158">
        <v>0</v>
      </c>
      <c r="AD158">
        <v>1</v>
      </c>
      <c r="AE158">
        <v>0</v>
      </c>
      <c r="AF158" t="s">
        <v>1235</v>
      </c>
      <c r="AG158">
        <v>0.05</v>
      </c>
      <c r="AH158">
        <v>2</v>
      </c>
      <c r="AI158">
        <v>27909057</v>
      </c>
      <c r="AJ158">
        <v>150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 ca="1">ROW(Source!A67)</f>
        <v>67</v>
      </c>
      <c r="B159">
        <v>27909058</v>
      </c>
      <c r="C159">
        <v>27909054</v>
      </c>
      <c r="D159">
        <v>25230514</v>
      </c>
      <c r="E159">
        <v>1</v>
      </c>
      <c r="F159">
        <v>1</v>
      </c>
      <c r="G159">
        <v>1</v>
      </c>
      <c r="H159">
        <v>2</v>
      </c>
      <c r="I159" t="s">
        <v>658</v>
      </c>
      <c r="J159" t="s">
        <v>659</v>
      </c>
      <c r="K159" t="s">
        <v>660</v>
      </c>
      <c r="L159">
        <v>1368</v>
      </c>
      <c r="N159">
        <v>1011</v>
      </c>
      <c r="O159" t="s">
        <v>606</v>
      </c>
      <c r="P159" t="s">
        <v>606</v>
      </c>
      <c r="Q159">
        <v>1</v>
      </c>
      <c r="X159">
        <v>0.03</v>
      </c>
      <c r="Y159">
        <v>0</v>
      </c>
      <c r="Z159">
        <v>31.26</v>
      </c>
      <c r="AA159">
        <v>13.5</v>
      </c>
      <c r="AB159">
        <v>0</v>
      </c>
      <c r="AC159">
        <v>0</v>
      </c>
      <c r="AD159">
        <v>1</v>
      </c>
      <c r="AE159">
        <v>0</v>
      </c>
      <c r="AF159" t="s">
        <v>1235</v>
      </c>
      <c r="AG159">
        <v>0.75</v>
      </c>
      <c r="AH159">
        <v>2</v>
      </c>
      <c r="AI159">
        <v>27909058</v>
      </c>
      <c r="AJ159">
        <v>151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 ca="1">ROW(Source!A67)</f>
        <v>67</v>
      </c>
      <c r="B160">
        <v>27909059</v>
      </c>
      <c r="C160">
        <v>27909054</v>
      </c>
      <c r="D160">
        <v>25230679</v>
      </c>
      <c r="E160">
        <v>1</v>
      </c>
      <c r="F160">
        <v>1</v>
      </c>
      <c r="G160">
        <v>1</v>
      </c>
      <c r="H160">
        <v>2</v>
      </c>
      <c r="I160" t="s">
        <v>736</v>
      </c>
      <c r="J160" t="s">
        <v>737</v>
      </c>
      <c r="K160" t="s">
        <v>738</v>
      </c>
      <c r="L160">
        <v>1368</v>
      </c>
      <c r="N160">
        <v>1011</v>
      </c>
      <c r="O160" t="s">
        <v>606</v>
      </c>
      <c r="P160" t="s">
        <v>606</v>
      </c>
      <c r="Q160">
        <v>1</v>
      </c>
      <c r="X160">
        <v>0.1</v>
      </c>
      <c r="Y160">
        <v>0</v>
      </c>
      <c r="Z160">
        <v>12.39</v>
      </c>
      <c r="AA160">
        <v>10.06</v>
      </c>
      <c r="AB160">
        <v>0</v>
      </c>
      <c r="AC160">
        <v>0</v>
      </c>
      <c r="AD160">
        <v>1</v>
      </c>
      <c r="AE160">
        <v>0</v>
      </c>
      <c r="AF160" t="s">
        <v>1235</v>
      </c>
      <c r="AG160">
        <v>2.5</v>
      </c>
      <c r="AH160">
        <v>2</v>
      </c>
      <c r="AI160">
        <v>27909059</v>
      </c>
      <c r="AJ160">
        <v>152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 ca="1">ROW(Source!A67)</f>
        <v>67</v>
      </c>
      <c r="B161">
        <v>27909060</v>
      </c>
      <c r="C161">
        <v>27909054</v>
      </c>
      <c r="D161">
        <v>25149961</v>
      </c>
      <c r="E161">
        <v>1</v>
      </c>
      <c r="F161">
        <v>1</v>
      </c>
      <c r="G161">
        <v>1</v>
      </c>
      <c r="H161">
        <v>3</v>
      </c>
      <c r="I161" t="s">
        <v>728</v>
      </c>
      <c r="J161" t="s">
        <v>729</v>
      </c>
      <c r="K161" t="s">
        <v>730</v>
      </c>
      <c r="L161">
        <v>1339</v>
      </c>
      <c r="N161">
        <v>1007</v>
      </c>
      <c r="O161" t="s">
        <v>1325</v>
      </c>
      <c r="P161" t="s">
        <v>1325</v>
      </c>
      <c r="Q161">
        <v>1</v>
      </c>
      <c r="X161">
        <v>7.3999999999999996E-2</v>
      </c>
      <c r="Y161">
        <v>2.44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1234</v>
      </c>
      <c r="AG161">
        <v>1.48</v>
      </c>
      <c r="AH161">
        <v>2</v>
      </c>
      <c r="AI161">
        <v>27909060</v>
      </c>
      <c r="AJ161">
        <v>153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 ca="1">ROW(Source!A67)</f>
        <v>67</v>
      </c>
      <c r="B162">
        <v>27909061</v>
      </c>
      <c r="C162">
        <v>27909054</v>
      </c>
      <c r="D162">
        <v>25145704</v>
      </c>
      <c r="E162">
        <v>17</v>
      </c>
      <c r="F162">
        <v>1</v>
      </c>
      <c r="G162">
        <v>1</v>
      </c>
      <c r="H162">
        <v>3</v>
      </c>
      <c r="I162" t="s">
        <v>1222</v>
      </c>
      <c r="J162" t="s">
        <v>1069</v>
      </c>
      <c r="K162" t="s">
        <v>1223</v>
      </c>
      <c r="L162">
        <v>1348</v>
      </c>
      <c r="N162">
        <v>1009</v>
      </c>
      <c r="O162" t="s">
        <v>1094</v>
      </c>
      <c r="P162" t="s">
        <v>1094</v>
      </c>
      <c r="Q162">
        <v>1000</v>
      </c>
      <c r="X162">
        <v>0.123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1234</v>
      </c>
      <c r="AG162">
        <v>2.46</v>
      </c>
      <c r="AH162">
        <v>3</v>
      </c>
      <c r="AI162">
        <v>-1</v>
      </c>
      <c r="AJ162" t="s">
        <v>1069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 ca="1">ROW(Source!A69)</f>
        <v>69</v>
      </c>
      <c r="B163">
        <v>27906879</v>
      </c>
      <c r="C163">
        <v>27906871</v>
      </c>
      <c r="D163">
        <v>25419089</v>
      </c>
      <c r="E163">
        <v>1</v>
      </c>
      <c r="F163">
        <v>1</v>
      </c>
      <c r="G163">
        <v>1</v>
      </c>
      <c r="H163">
        <v>1</v>
      </c>
      <c r="I163" t="s">
        <v>689</v>
      </c>
      <c r="J163" t="s">
        <v>1069</v>
      </c>
      <c r="K163" t="s">
        <v>690</v>
      </c>
      <c r="L163">
        <v>1191</v>
      </c>
      <c r="N163">
        <v>1013</v>
      </c>
      <c r="O163" t="s">
        <v>600</v>
      </c>
      <c r="P163" t="s">
        <v>600</v>
      </c>
      <c r="Q163">
        <v>1</v>
      </c>
      <c r="X163">
        <v>8.1</v>
      </c>
      <c r="Y163">
        <v>0</v>
      </c>
      <c r="Z163">
        <v>0</v>
      </c>
      <c r="AA163">
        <v>0</v>
      </c>
      <c r="AB163">
        <v>9.6199999999999992</v>
      </c>
      <c r="AC163">
        <v>0</v>
      </c>
      <c r="AD163">
        <v>1</v>
      </c>
      <c r="AE163">
        <v>1</v>
      </c>
      <c r="AF163" t="s">
        <v>1084</v>
      </c>
      <c r="AG163">
        <v>9.3149999999999995</v>
      </c>
      <c r="AH163">
        <v>2</v>
      </c>
      <c r="AI163">
        <v>27906872</v>
      </c>
      <c r="AJ163">
        <v>155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 ca="1">ROW(Source!A69)</f>
        <v>69</v>
      </c>
      <c r="B164">
        <v>27906880</v>
      </c>
      <c r="C164">
        <v>27906871</v>
      </c>
      <c r="D164">
        <v>25412928</v>
      </c>
      <c r="E164">
        <v>1</v>
      </c>
      <c r="F164">
        <v>1</v>
      </c>
      <c r="G164">
        <v>1</v>
      </c>
      <c r="H164">
        <v>1</v>
      </c>
      <c r="I164" t="s">
        <v>601</v>
      </c>
      <c r="J164" t="s">
        <v>1069</v>
      </c>
      <c r="K164" t="s">
        <v>602</v>
      </c>
      <c r="L164">
        <v>1191</v>
      </c>
      <c r="N164">
        <v>1013</v>
      </c>
      <c r="O164" t="s">
        <v>600</v>
      </c>
      <c r="P164" t="s">
        <v>600</v>
      </c>
      <c r="Q164">
        <v>1</v>
      </c>
      <c r="X164">
        <v>0.02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1083</v>
      </c>
      <c r="AG164">
        <v>2.5000000000000001E-2</v>
      </c>
      <c r="AH164">
        <v>2</v>
      </c>
      <c r="AI164">
        <v>27906873</v>
      </c>
      <c r="AJ164">
        <v>156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 ca="1">ROW(Source!A69)</f>
        <v>69</v>
      </c>
      <c r="B165">
        <v>27906881</v>
      </c>
      <c r="C165">
        <v>27906871</v>
      </c>
      <c r="D165">
        <v>25230514</v>
      </c>
      <c r="E165">
        <v>1</v>
      </c>
      <c r="F165">
        <v>1</v>
      </c>
      <c r="G165">
        <v>1</v>
      </c>
      <c r="H165">
        <v>2</v>
      </c>
      <c r="I165" t="s">
        <v>658</v>
      </c>
      <c r="J165" t="s">
        <v>659</v>
      </c>
      <c r="K165" t="s">
        <v>660</v>
      </c>
      <c r="L165">
        <v>1368</v>
      </c>
      <c r="N165">
        <v>1011</v>
      </c>
      <c r="O165" t="s">
        <v>606</v>
      </c>
      <c r="P165" t="s">
        <v>606</v>
      </c>
      <c r="Q165">
        <v>1</v>
      </c>
      <c r="X165">
        <v>0.01</v>
      </c>
      <c r="Y165">
        <v>0</v>
      </c>
      <c r="Z165">
        <v>31.26</v>
      </c>
      <c r="AA165">
        <v>13.5</v>
      </c>
      <c r="AB165">
        <v>0</v>
      </c>
      <c r="AC165">
        <v>0</v>
      </c>
      <c r="AD165">
        <v>1</v>
      </c>
      <c r="AE165">
        <v>0</v>
      </c>
      <c r="AF165" t="s">
        <v>1083</v>
      </c>
      <c r="AG165">
        <v>1.2500000000000001E-2</v>
      </c>
      <c r="AH165">
        <v>2</v>
      </c>
      <c r="AI165">
        <v>27906874</v>
      </c>
      <c r="AJ165">
        <v>157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 ca="1">ROW(Source!A69)</f>
        <v>69</v>
      </c>
      <c r="B166">
        <v>27906882</v>
      </c>
      <c r="C166">
        <v>27906871</v>
      </c>
      <c r="D166">
        <v>25231607</v>
      </c>
      <c r="E166">
        <v>1</v>
      </c>
      <c r="F166">
        <v>1</v>
      </c>
      <c r="G166">
        <v>1</v>
      </c>
      <c r="H166">
        <v>2</v>
      </c>
      <c r="I166" t="s">
        <v>603</v>
      </c>
      <c r="J166" t="s">
        <v>604</v>
      </c>
      <c r="K166" t="s">
        <v>605</v>
      </c>
      <c r="L166">
        <v>1368</v>
      </c>
      <c r="N166">
        <v>1011</v>
      </c>
      <c r="O166" t="s">
        <v>606</v>
      </c>
      <c r="P166" t="s">
        <v>606</v>
      </c>
      <c r="Q166">
        <v>1</v>
      </c>
      <c r="X166">
        <v>0.01</v>
      </c>
      <c r="Y166">
        <v>0</v>
      </c>
      <c r="Z166">
        <v>65.709999999999994</v>
      </c>
      <c r="AA166">
        <v>11.6</v>
      </c>
      <c r="AB166">
        <v>0</v>
      </c>
      <c r="AC166">
        <v>0</v>
      </c>
      <c r="AD166">
        <v>1</v>
      </c>
      <c r="AE166">
        <v>0</v>
      </c>
      <c r="AF166" t="s">
        <v>1083</v>
      </c>
      <c r="AG166">
        <v>1.2500000000000001E-2</v>
      </c>
      <c r="AH166">
        <v>2</v>
      </c>
      <c r="AI166">
        <v>27906875</v>
      </c>
      <c r="AJ166">
        <v>158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 ca="1">ROW(Source!A69)</f>
        <v>69</v>
      </c>
      <c r="B167">
        <v>27906883</v>
      </c>
      <c r="C167">
        <v>27906871</v>
      </c>
      <c r="D167">
        <v>25153690</v>
      </c>
      <c r="E167">
        <v>1</v>
      </c>
      <c r="F167">
        <v>1</v>
      </c>
      <c r="G167">
        <v>1</v>
      </c>
      <c r="H167">
        <v>3</v>
      </c>
      <c r="I167" t="s">
        <v>739</v>
      </c>
      <c r="J167" t="s">
        <v>740</v>
      </c>
      <c r="K167" t="s">
        <v>741</v>
      </c>
      <c r="L167">
        <v>1346</v>
      </c>
      <c r="N167">
        <v>1009</v>
      </c>
      <c r="O167" t="s">
        <v>1216</v>
      </c>
      <c r="P167" t="s">
        <v>1216</v>
      </c>
      <c r="Q167">
        <v>1</v>
      </c>
      <c r="X167">
        <v>0.1</v>
      </c>
      <c r="Y167">
        <v>1.82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1069</v>
      </c>
      <c r="AG167">
        <v>0.1</v>
      </c>
      <c r="AH167">
        <v>2</v>
      </c>
      <c r="AI167">
        <v>27906876</v>
      </c>
      <c r="AJ167">
        <v>159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 ca="1">ROW(Source!A69)</f>
        <v>69</v>
      </c>
      <c r="B168">
        <v>27906884</v>
      </c>
      <c r="C168">
        <v>27906871</v>
      </c>
      <c r="D168">
        <v>25145248</v>
      </c>
      <c r="E168">
        <v>17</v>
      </c>
      <c r="F168">
        <v>1</v>
      </c>
      <c r="G168">
        <v>1</v>
      </c>
      <c r="H168">
        <v>3</v>
      </c>
      <c r="I168" t="s">
        <v>305</v>
      </c>
      <c r="J168" t="s">
        <v>1069</v>
      </c>
      <c r="K168" t="s">
        <v>306</v>
      </c>
      <c r="L168">
        <v>1348</v>
      </c>
      <c r="N168">
        <v>1009</v>
      </c>
      <c r="O168" t="s">
        <v>1094</v>
      </c>
      <c r="P168" t="s">
        <v>1094</v>
      </c>
      <c r="Q168">
        <v>1000</v>
      </c>
      <c r="X168">
        <v>1.2999999999999999E-2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 t="s">
        <v>1069</v>
      </c>
      <c r="AG168">
        <v>1.2999999999999999E-2</v>
      </c>
      <c r="AH168">
        <v>3</v>
      </c>
      <c r="AI168">
        <v>-1</v>
      </c>
      <c r="AJ168" t="s">
        <v>1069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 ca="1">ROW(Source!A71)</f>
        <v>71</v>
      </c>
      <c r="B169">
        <v>27906898</v>
      </c>
      <c r="C169">
        <v>27906888</v>
      </c>
      <c r="D169">
        <v>25418142</v>
      </c>
      <c r="E169">
        <v>1</v>
      </c>
      <c r="F169">
        <v>1</v>
      </c>
      <c r="G169">
        <v>1</v>
      </c>
      <c r="H169">
        <v>1</v>
      </c>
      <c r="I169" t="s">
        <v>742</v>
      </c>
      <c r="J169" t="s">
        <v>1069</v>
      </c>
      <c r="K169" t="s">
        <v>743</v>
      </c>
      <c r="L169">
        <v>1191</v>
      </c>
      <c r="N169">
        <v>1013</v>
      </c>
      <c r="O169" t="s">
        <v>600</v>
      </c>
      <c r="P169" t="s">
        <v>600</v>
      </c>
      <c r="Q169">
        <v>1</v>
      </c>
      <c r="X169">
        <v>53.9</v>
      </c>
      <c r="Y169">
        <v>0</v>
      </c>
      <c r="Z169">
        <v>0</v>
      </c>
      <c r="AA169">
        <v>0</v>
      </c>
      <c r="AB169">
        <v>8.9700000000000006</v>
      </c>
      <c r="AC169">
        <v>0</v>
      </c>
      <c r="AD169">
        <v>1</v>
      </c>
      <c r="AE169">
        <v>1</v>
      </c>
      <c r="AF169" t="s">
        <v>1084</v>
      </c>
      <c r="AG169">
        <v>61.984999999999992</v>
      </c>
      <c r="AH169">
        <v>2</v>
      </c>
      <c r="AI169">
        <v>27906889</v>
      </c>
      <c r="AJ169">
        <v>161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 ca="1">ROW(Source!A71)</f>
        <v>71</v>
      </c>
      <c r="B170">
        <v>27906899</v>
      </c>
      <c r="C170">
        <v>27906888</v>
      </c>
      <c r="D170">
        <v>25412928</v>
      </c>
      <c r="E170">
        <v>1</v>
      </c>
      <c r="F170">
        <v>1</v>
      </c>
      <c r="G170">
        <v>1</v>
      </c>
      <c r="H170">
        <v>1</v>
      </c>
      <c r="I170" t="s">
        <v>601</v>
      </c>
      <c r="J170" t="s">
        <v>1069</v>
      </c>
      <c r="K170" t="s">
        <v>602</v>
      </c>
      <c r="L170">
        <v>1191</v>
      </c>
      <c r="N170">
        <v>1013</v>
      </c>
      <c r="O170" t="s">
        <v>600</v>
      </c>
      <c r="P170" t="s">
        <v>600</v>
      </c>
      <c r="Q170">
        <v>1</v>
      </c>
      <c r="X170">
        <v>0.18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2</v>
      </c>
      <c r="AF170" t="s">
        <v>1083</v>
      </c>
      <c r="AG170">
        <v>0.22499999999999998</v>
      </c>
      <c r="AH170">
        <v>2</v>
      </c>
      <c r="AI170">
        <v>27906890</v>
      </c>
      <c r="AJ170">
        <v>162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 ca="1">ROW(Source!A71)</f>
        <v>71</v>
      </c>
      <c r="B171">
        <v>27906900</v>
      </c>
      <c r="C171">
        <v>27906888</v>
      </c>
      <c r="D171">
        <v>25230514</v>
      </c>
      <c r="E171">
        <v>1</v>
      </c>
      <c r="F171">
        <v>1</v>
      </c>
      <c r="G171">
        <v>1</v>
      </c>
      <c r="H171">
        <v>2</v>
      </c>
      <c r="I171" t="s">
        <v>658</v>
      </c>
      <c r="J171" t="s">
        <v>659</v>
      </c>
      <c r="K171" t="s">
        <v>660</v>
      </c>
      <c r="L171">
        <v>1368</v>
      </c>
      <c r="N171">
        <v>1011</v>
      </c>
      <c r="O171" t="s">
        <v>606</v>
      </c>
      <c r="P171" t="s">
        <v>606</v>
      </c>
      <c r="Q171">
        <v>1</v>
      </c>
      <c r="X171">
        <v>0.02</v>
      </c>
      <c r="Y171">
        <v>0</v>
      </c>
      <c r="Z171">
        <v>31.26</v>
      </c>
      <c r="AA171">
        <v>13.5</v>
      </c>
      <c r="AB171">
        <v>0</v>
      </c>
      <c r="AC171">
        <v>0</v>
      </c>
      <c r="AD171">
        <v>1</v>
      </c>
      <c r="AE171">
        <v>0</v>
      </c>
      <c r="AF171" t="s">
        <v>1083</v>
      </c>
      <c r="AG171">
        <v>2.5000000000000001E-2</v>
      </c>
      <c r="AH171">
        <v>2</v>
      </c>
      <c r="AI171">
        <v>27906891</v>
      </c>
      <c r="AJ171">
        <v>163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 ca="1">ROW(Source!A71)</f>
        <v>71</v>
      </c>
      <c r="B172">
        <v>27906901</v>
      </c>
      <c r="C172">
        <v>27906888</v>
      </c>
      <c r="D172">
        <v>25231607</v>
      </c>
      <c r="E172">
        <v>1</v>
      </c>
      <c r="F172">
        <v>1</v>
      </c>
      <c r="G172">
        <v>1</v>
      </c>
      <c r="H172">
        <v>2</v>
      </c>
      <c r="I172" t="s">
        <v>603</v>
      </c>
      <c r="J172" t="s">
        <v>604</v>
      </c>
      <c r="K172" t="s">
        <v>605</v>
      </c>
      <c r="L172">
        <v>1368</v>
      </c>
      <c r="N172">
        <v>1011</v>
      </c>
      <c r="O172" t="s">
        <v>606</v>
      </c>
      <c r="P172" t="s">
        <v>606</v>
      </c>
      <c r="Q172">
        <v>1</v>
      </c>
      <c r="X172">
        <v>0.16</v>
      </c>
      <c r="Y172">
        <v>0</v>
      </c>
      <c r="Z172">
        <v>65.709999999999994</v>
      </c>
      <c r="AA172">
        <v>11.6</v>
      </c>
      <c r="AB172">
        <v>0</v>
      </c>
      <c r="AC172">
        <v>0</v>
      </c>
      <c r="AD172">
        <v>1</v>
      </c>
      <c r="AE172">
        <v>0</v>
      </c>
      <c r="AF172" t="s">
        <v>1083</v>
      </c>
      <c r="AG172">
        <v>0.2</v>
      </c>
      <c r="AH172">
        <v>2</v>
      </c>
      <c r="AI172">
        <v>27906892</v>
      </c>
      <c r="AJ172">
        <v>164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 ca="1">ROW(Source!A71)</f>
        <v>71</v>
      </c>
      <c r="B173">
        <v>27906902</v>
      </c>
      <c r="C173">
        <v>27906888</v>
      </c>
      <c r="D173">
        <v>25153356</v>
      </c>
      <c r="E173">
        <v>1</v>
      </c>
      <c r="F173">
        <v>1</v>
      </c>
      <c r="G173">
        <v>1</v>
      </c>
      <c r="H173">
        <v>3</v>
      </c>
      <c r="I173" t="s">
        <v>744</v>
      </c>
      <c r="J173" t="s">
        <v>745</v>
      </c>
      <c r="K173" t="s">
        <v>746</v>
      </c>
      <c r="L173">
        <v>1327</v>
      </c>
      <c r="N173">
        <v>1005</v>
      </c>
      <c r="O173" t="s">
        <v>1131</v>
      </c>
      <c r="P173" t="s">
        <v>1131</v>
      </c>
      <c r="Q173">
        <v>1</v>
      </c>
      <c r="X173">
        <v>0.84</v>
      </c>
      <c r="Y173">
        <v>72.319999999999993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1069</v>
      </c>
      <c r="AG173">
        <v>0.84</v>
      </c>
      <c r="AH173">
        <v>2</v>
      </c>
      <c r="AI173">
        <v>27906893</v>
      </c>
      <c r="AJ173">
        <v>165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 ca="1">ROW(Source!A71)</f>
        <v>71</v>
      </c>
      <c r="B174">
        <v>27906903</v>
      </c>
      <c r="C174">
        <v>27906888</v>
      </c>
      <c r="D174">
        <v>25153690</v>
      </c>
      <c r="E174">
        <v>1</v>
      </c>
      <c r="F174">
        <v>1</v>
      </c>
      <c r="G174">
        <v>1</v>
      </c>
      <c r="H174">
        <v>3</v>
      </c>
      <c r="I174" t="s">
        <v>739</v>
      </c>
      <c r="J174" t="s">
        <v>740</v>
      </c>
      <c r="K174" t="s">
        <v>741</v>
      </c>
      <c r="L174">
        <v>1346</v>
      </c>
      <c r="N174">
        <v>1009</v>
      </c>
      <c r="O174" t="s">
        <v>1216</v>
      </c>
      <c r="P174" t="s">
        <v>1216</v>
      </c>
      <c r="Q174">
        <v>1</v>
      </c>
      <c r="X174">
        <v>0.31</v>
      </c>
      <c r="Y174">
        <v>1.82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1069</v>
      </c>
      <c r="AG174">
        <v>0.31</v>
      </c>
      <c r="AH174">
        <v>2</v>
      </c>
      <c r="AI174">
        <v>27906894</v>
      </c>
      <c r="AJ174">
        <v>166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 ca="1">ROW(Source!A71)</f>
        <v>71</v>
      </c>
      <c r="B175">
        <v>27906904</v>
      </c>
      <c r="C175">
        <v>27906888</v>
      </c>
      <c r="D175">
        <v>25145730</v>
      </c>
      <c r="E175">
        <v>17</v>
      </c>
      <c r="F175">
        <v>1</v>
      </c>
      <c r="G175">
        <v>1</v>
      </c>
      <c r="H175">
        <v>3</v>
      </c>
      <c r="I175" t="s">
        <v>1298</v>
      </c>
      <c r="J175" t="s">
        <v>1069</v>
      </c>
      <c r="K175" t="s">
        <v>1299</v>
      </c>
      <c r="L175">
        <v>1348</v>
      </c>
      <c r="N175">
        <v>1009</v>
      </c>
      <c r="O175" t="s">
        <v>1094</v>
      </c>
      <c r="P175" t="s">
        <v>1094</v>
      </c>
      <c r="Q175">
        <v>1000</v>
      </c>
      <c r="X175">
        <v>6.9000000000000006E-2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 t="s">
        <v>1069</v>
      </c>
      <c r="AG175">
        <v>6.9000000000000006E-2</v>
      </c>
      <c r="AH175">
        <v>3</v>
      </c>
      <c r="AI175">
        <v>-1</v>
      </c>
      <c r="AJ175" t="s">
        <v>1069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 ca="1">ROW(Source!A71)</f>
        <v>71</v>
      </c>
      <c r="B176">
        <v>27906905</v>
      </c>
      <c r="C176">
        <v>27906888</v>
      </c>
      <c r="D176">
        <v>25187352</v>
      </c>
      <c r="E176">
        <v>1</v>
      </c>
      <c r="F176">
        <v>1</v>
      </c>
      <c r="G176">
        <v>1</v>
      </c>
      <c r="H176">
        <v>3</v>
      </c>
      <c r="I176" t="s">
        <v>747</v>
      </c>
      <c r="J176" t="s">
        <v>748</v>
      </c>
      <c r="K176" t="s">
        <v>749</v>
      </c>
      <c r="L176">
        <v>1348</v>
      </c>
      <c r="N176">
        <v>1009</v>
      </c>
      <c r="O176" t="s">
        <v>1094</v>
      </c>
      <c r="P176" t="s">
        <v>1094</v>
      </c>
      <c r="Q176">
        <v>1000</v>
      </c>
      <c r="X176">
        <v>5.5E-2</v>
      </c>
      <c r="Y176">
        <v>4294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1069</v>
      </c>
      <c r="AG176">
        <v>5.5E-2</v>
      </c>
      <c r="AH176">
        <v>2</v>
      </c>
      <c r="AI176">
        <v>27906896</v>
      </c>
      <c r="AJ176">
        <v>168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 ca="1">ROW(Source!A73)</f>
        <v>73</v>
      </c>
      <c r="B177">
        <v>27906958</v>
      </c>
      <c r="C177">
        <v>27906948</v>
      </c>
      <c r="D177">
        <v>25414791</v>
      </c>
      <c r="E177">
        <v>1</v>
      </c>
      <c r="F177">
        <v>1</v>
      </c>
      <c r="G177">
        <v>1</v>
      </c>
      <c r="H177">
        <v>1</v>
      </c>
      <c r="I177" t="s">
        <v>731</v>
      </c>
      <c r="J177" t="s">
        <v>1069</v>
      </c>
      <c r="K177" t="s">
        <v>732</v>
      </c>
      <c r="L177">
        <v>1191</v>
      </c>
      <c r="N177">
        <v>1013</v>
      </c>
      <c r="O177" t="s">
        <v>600</v>
      </c>
      <c r="P177" t="s">
        <v>600</v>
      </c>
      <c r="Q177">
        <v>1</v>
      </c>
      <c r="X177">
        <v>35.83</v>
      </c>
      <c r="Y177">
        <v>0</v>
      </c>
      <c r="Z177">
        <v>0</v>
      </c>
      <c r="AA177">
        <v>0</v>
      </c>
      <c r="AB177">
        <v>8.4600000000000009</v>
      </c>
      <c r="AC177">
        <v>0</v>
      </c>
      <c r="AD177">
        <v>1</v>
      </c>
      <c r="AE177">
        <v>1</v>
      </c>
      <c r="AF177" t="s">
        <v>1069</v>
      </c>
      <c r="AG177">
        <v>35.83</v>
      </c>
      <c r="AH177">
        <v>2</v>
      </c>
      <c r="AI177">
        <v>27906949</v>
      </c>
      <c r="AJ177">
        <v>169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 ca="1">ROW(Source!A73)</f>
        <v>73</v>
      </c>
      <c r="B178">
        <v>27906959</v>
      </c>
      <c r="C178">
        <v>27906948</v>
      </c>
      <c r="D178">
        <v>25412928</v>
      </c>
      <c r="E178">
        <v>1</v>
      </c>
      <c r="F178">
        <v>1</v>
      </c>
      <c r="G178">
        <v>1</v>
      </c>
      <c r="H178">
        <v>1</v>
      </c>
      <c r="I178" t="s">
        <v>601</v>
      </c>
      <c r="J178" t="s">
        <v>1069</v>
      </c>
      <c r="K178" t="s">
        <v>602</v>
      </c>
      <c r="L178">
        <v>1191</v>
      </c>
      <c r="N178">
        <v>1013</v>
      </c>
      <c r="O178" t="s">
        <v>600</v>
      </c>
      <c r="P178" t="s">
        <v>600</v>
      </c>
      <c r="Q178">
        <v>1</v>
      </c>
      <c r="X178">
        <v>0.94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2</v>
      </c>
      <c r="AF178" t="s">
        <v>1069</v>
      </c>
      <c r="AG178">
        <v>0.94</v>
      </c>
      <c r="AH178">
        <v>2</v>
      </c>
      <c r="AI178">
        <v>27906950</v>
      </c>
      <c r="AJ178">
        <v>170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 ca="1">ROW(Source!A73)</f>
        <v>73</v>
      </c>
      <c r="B179">
        <v>27906960</v>
      </c>
      <c r="C179">
        <v>27906948</v>
      </c>
      <c r="D179">
        <v>25230445</v>
      </c>
      <c r="E179">
        <v>1</v>
      </c>
      <c r="F179">
        <v>1</v>
      </c>
      <c r="G179">
        <v>1</v>
      </c>
      <c r="H179">
        <v>2</v>
      </c>
      <c r="I179" t="s">
        <v>733</v>
      </c>
      <c r="J179" t="s">
        <v>734</v>
      </c>
      <c r="K179" t="s">
        <v>735</v>
      </c>
      <c r="L179">
        <v>1368</v>
      </c>
      <c r="N179">
        <v>1011</v>
      </c>
      <c r="O179" t="s">
        <v>606</v>
      </c>
      <c r="P179" t="s">
        <v>606</v>
      </c>
      <c r="Q179">
        <v>1</v>
      </c>
      <c r="X179">
        <v>0.02</v>
      </c>
      <c r="Y179">
        <v>0</v>
      </c>
      <c r="Z179">
        <v>89.99</v>
      </c>
      <c r="AA179">
        <v>10.06</v>
      </c>
      <c r="AB179">
        <v>0</v>
      </c>
      <c r="AC179">
        <v>0</v>
      </c>
      <c r="AD179">
        <v>1</v>
      </c>
      <c r="AE179">
        <v>0</v>
      </c>
      <c r="AF179" t="s">
        <v>1069</v>
      </c>
      <c r="AG179">
        <v>0.02</v>
      </c>
      <c r="AH179">
        <v>2</v>
      </c>
      <c r="AI179">
        <v>27906951</v>
      </c>
      <c r="AJ179">
        <v>171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 ca="1">ROW(Source!A73)</f>
        <v>73</v>
      </c>
      <c r="B180">
        <v>27906961</v>
      </c>
      <c r="C180">
        <v>27906948</v>
      </c>
      <c r="D180">
        <v>25230514</v>
      </c>
      <c r="E180">
        <v>1</v>
      </c>
      <c r="F180">
        <v>1</v>
      </c>
      <c r="G180">
        <v>1</v>
      </c>
      <c r="H180">
        <v>2</v>
      </c>
      <c r="I180" t="s">
        <v>658</v>
      </c>
      <c r="J180" t="s">
        <v>659</v>
      </c>
      <c r="K180" t="s">
        <v>660</v>
      </c>
      <c r="L180">
        <v>1368</v>
      </c>
      <c r="N180">
        <v>1011</v>
      </c>
      <c r="O180" t="s">
        <v>606</v>
      </c>
      <c r="P180" t="s">
        <v>606</v>
      </c>
      <c r="Q180">
        <v>1</v>
      </c>
      <c r="X180">
        <v>0.21</v>
      </c>
      <c r="Y180">
        <v>0</v>
      </c>
      <c r="Z180">
        <v>31.26</v>
      </c>
      <c r="AA180">
        <v>13.5</v>
      </c>
      <c r="AB180">
        <v>0</v>
      </c>
      <c r="AC180">
        <v>0</v>
      </c>
      <c r="AD180">
        <v>1</v>
      </c>
      <c r="AE180">
        <v>0</v>
      </c>
      <c r="AF180" t="s">
        <v>1069</v>
      </c>
      <c r="AG180">
        <v>0.21</v>
      </c>
      <c r="AH180">
        <v>2</v>
      </c>
      <c r="AI180">
        <v>27906952</v>
      </c>
      <c r="AJ180">
        <v>172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 ca="1">ROW(Source!A73)</f>
        <v>73</v>
      </c>
      <c r="B181">
        <v>27906962</v>
      </c>
      <c r="C181">
        <v>27906948</v>
      </c>
      <c r="D181">
        <v>25230679</v>
      </c>
      <c r="E181">
        <v>1</v>
      </c>
      <c r="F181">
        <v>1</v>
      </c>
      <c r="G181">
        <v>1</v>
      </c>
      <c r="H181">
        <v>2</v>
      </c>
      <c r="I181" t="s">
        <v>736</v>
      </c>
      <c r="J181" t="s">
        <v>737</v>
      </c>
      <c r="K181" t="s">
        <v>738</v>
      </c>
      <c r="L181">
        <v>1368</v>
      </c>
      <c r="N181">
        <v>1011</v>
      </c>
      <c r="O181" t="s">
        <v>606</v>
      </c>
      <c r="P181" t="s">
        <v>606</v>
      </c>
      <c r="Q181">
        <v>1</v>
      </c>
      <c r="X181">
        <v>0.71</v>
      </c>
      <c r="Y181">
        <v>0</v>
      </c>
      <c r="Z181">
        <v>12.39</v>
      </c>
      <c r="AA181">
        <v>10.06</v>
      </c>
      <c r="AB181">
        <v>0</v>
      </c>
      <c r="AC181">
        <v>0</v>
      </c>
      <c r="AD181">
        <v>1</v>
      </c>
      <c r="AE181">
        <v>0</v>
      </c>
      <c r="AF181" t="s">
        <v>1069</v>
      </c>
      <c r="AG181">
        <v>0.71</v>
      </c>
      <c r="AH181">
        <v>2</v>
      </c>
      <c r="AI181">
        <v>27906953</v>
      </c>
      <c r="AJ181">
        <v>173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 ca="1">ROW(Source!A73)</f>
        <v>73</v>
      </c>
      <c r="B182">
        <v>27906963</v>
      </c>
      <c r="C182">
        <v>27906948</v>
      </c>
      <c r="D182">
        <v>25149961</v>
      </c>
      <c r="E182">
        <v>1</v>
      </c>
      <c r="F182">
        <v>1</v>
      </c>
      <c r="G182">
        <v>1</v>
      </c>
      <c r="H182">
        <v>3</v>
      </c>
      <c r="I182" t="s">
        <v>728</v>
      </c>
      <c r="J182" t="s">
        <v>729</v>
      </c>
      <c r="K182" t="s">
        <v>730</v>
      </c>
      <c r="L182">
        <v>1339</v>
      </c>
      <c r="N182">
        <v>1007</v>
      </c>
      <c r="O182" t="s">
        <v>1325</v>
      </c>
      <c r="P182" t="s">
        <v>1325</v>
      </c>
      <c r="Q182">
        <v>1</v>
      </c>
      <c r="X182">
        <v>0.51300000000000001</v>
      </c>
      <c r="Y182">
        <v>2.44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1069</v>
      </c>
      <c r="AG182">
        <v>0.51300000000000001</v>
      </c>
      <c r="AH182">
        <v>2</v>
      </c>
      <c r="AI182">
        <v>27906954</v>
      </c>
      <c r="AJ182">
        <v>174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 ca="1">ROW(Source!A73)</f>
        <v>73</v>
      </c>
      <c r="B183">
        <v>27906964</v>
      </c>
      <c r="C183">
        <v>27906948</v>
      </c>
      <c r="D183">
        <v>25145625</v>
      </c>
      <c r="E183">
        <v>17</v>
      </c>
      <c r="F183">
        <v>1</v>
      </c>
      <c r="G183">
        <v>1</v>
      </c>
      <c r="H183">
        <v>3</v>
      </c>
      <c r="I183" t="s">
        <v>1222</v>
      </c>
      <c r="J183" t="s">
        <v>1069</v>
      </c>
      <c r="K183" t="s">
        <v>1223</v>
      </c>
      <c r="L183">
        <v>1348</v>
      </c>
      <c r="N183">
        <v>1009</v>
      </c>
      <c r="O183" t="s">
        <v>1094</v>
      </c>
      <c r="P183" t="s">
        <v>1094</v>
      </c>
      <c r="Q183">
        <v>1000</v>
      </c>
      <c r="X183">
        <v>0.85499999999999998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 t="s">
        <v>1069</v>
      </c>
      <c r="AG183">
        <v>0.85499999999999998</v>
      </c>
      <c r="AH183">
        <v>3</v>
      </c>
      <c r="AI183">
        <v>-1</v>
      </c>
      <c r="AJ183" t="s">
        <v>1069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 ca="1">ROW(Source!A73)</f>
        <v>73</v>
      </c>
      <c r="B184">
        <v>27906965</v>
      </c>
      <c r="C184">
        <v>27906948</v>
      </c>
      <c r="D184">
        <v>25145248</v>
      </c>
      <c r="E184">
        <v>17</v>
      </c>
      <c r="F184">
        <v>1</v>
      </c>
      <c r="G184">
        <v>1</v>
      </c>
      <c r="H184">
        <v>3</v>
      </c>
      <c r="I184" t="s">
        <v>305</v>
      </c>
      <c r="J184" t="s">
        <v>1069</v>
      </c>
      <c r="K184" t="s">
        <v>306</v>
      </c>
      <c r="L184">
        <v>1348</v>
      </c>
      <c r="N184">
        <v>1009</v>
      </c>
      <c r="O184" t="s">
        <v>1094</v>
      </c>
      <c r="P184" t="s">
        <v>1094</v>
      </c>
      <c r="Q184">
        <v>1000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1</v>
      </c>
      <c r="AD184">
        <v>0</v>
      </c>
      <c r="AE184">
        <v>0</v>
      </c>
      <c r="AF184" t="s">
        <v>1069</v>
      </c>
      <c r="AG184">
        <v>0</v>
      </c>
      <c r="AH184">
        <v>3</v>
      </c>
      <c r="AI184">
        <v>-1</v>
      </c>
      <c r="AJ184" t="s">
        <v>1069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 ca="1">ROW(Source!A76)</f>
        <v>76</v>
      </c>
      <c r="B185">
        <v>27909325</v>
      </c>
      <c r="C185">
        <v>27909324</v>
      </c>
      <c r="D185">
        <v>25413300</v>
      </c>
      <c r="E185">
        <v>1</v>
      </c>
      <c r="F185">
        <v>1</v>
      </c>
      <c r="G185">
        <v>1</v>
      </c>
      <c r="H185">
        <v>1</v>
      </c>
      <c r="I185" t="s">
        <v>610</v>
      </c>
      <c r="J185" t="s">
        <v>1069</v>
      </c>
      <c r="K185" t="s">
        <v>611</v>
      </c>
      <c r="L185">
        <v>1191</v>
      </c>
      <c r="N185">
        <v>1013</v>
      </c>
      <c r="O185" t="s">
        <v>600</v>
      </c>
      <c r="P185" t="s">
        <v>600</v>
      </c>
      <c r="Q185">
        <v>1</v>
      </c>
      <c r="X185">
        <v>32.49</v>
      </c>
      <c r="Y185">
        <v>0</v>
      </c>
      <c r="Z185">
        <v>0</v>
      </c>
      <c r="AA185">
        <v>0</v>
      </c>
      <c r="AB185">
        <v>8.5299999999999994</v>
      </c>
      <c r="AC185">
        <v>0</v>
      </c>
      <c r="AD185">
        <v>1</v>
      </c>
      <c r="AE185">
        <v>1</v>
      </c>
      <c r="AF185" t="s">
        <v>1084</v>
      </c>
      <c r="AG185">
        <v>37.363500000000002</v>
      </c>
      <c r="AH185">
        <v>2</v>
      </c>
      <c r="AI185">
        <v>27909325</v>
      </c>
      <c r="AJ185">
        <v>177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 ca="1">ROW(Source!A76)</f>
        <v>76</v>
      </c>
      <c r="B186">
        <v>27909326</v>
      </c>
      <c r="C186">
        <v>27909324</v>
      </c>
      <c r="D186">
        <v>25412928</v>
      </c>
      <c r="E186">
        <v>1</v>
      </c>
      <c r="F186">
        <v>1</v>
      </c>
      <c r="G186">
        <v>1</v>
      </c>
      <c r="H186">
        <v>1</v>
      </c>
      <c r="I186" t="s">
        <v>601</v>
      </c>
      <c r="J186" t="s">
        <v>1069</v>
      </c>
      <c r="K186" t="s">
        <v>602</v>
      </c>
      <c r="L186">
        <v>1191</v>
      </c>
      <c r="N186">
        <v>1013</v>
      </c>
      <c r="O186" t="s">
        <v>600</v>
      </c>
      <c r="P186" t="s">
        <v>600</v>
      </c>
      <c r="Q186">
        <v>1</v>
      </c>
      <c r="X186">
        <v>0.93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2</v>
      </c>
      <c r="AF186" t="s">
        <v>1083</v>
      </c>
      <c r="AG186">
        <v>1.1625000000000001</v>
      </c>
      <c r="AH186">
        <v>2</v>
      </c>
      <c r="AI186">
        <v>27909326</v>
      </c>
      <c r="AJ186">
        <v>178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 ca="1">ROW(Source!A76)</f>
        <v>76</v>
      </c>
      <c r="B187">
        <v>27909327</v>
      </c>
      <c r="C187">
        <v>27909324</v>
      </c>
      <c r="D187">
        <v>25230445</v>
      </c>
      <c r="E187">
        <v>1</v>
      </c>
      <c r="F187">
        <v>1</v>
      </c>
      <c r="G187">
        <v>1</v>
      </c>
      <c r="H187">
        <v>2</v>
      </c>
      <c r="I187" t="s">
        <v>733</v>
      </c>
      <c r="J187" t="s">
        <v>734</v>
      </c>
      <c r="K187" t="s">
        <v>735</v>
      </c>
      <c r="L187">
        <v>1368</v>
      </c>
      <c r="N187">
        <v>1011</v>
      </c>
      <c r="O187" t="s">
        <v>606</v>
      </c>
      <c r="P187" t="s">
        <v>606</v>
      </c>
      <c r="Q187">
        <v>1</v>
      </c>
      <c r="X187">
        <v>0.02</v>
      </c>
      <c r="Y187">
        <v>0</v>
      </c>
      <c r="Z187">
        <v>89.99</v>
      </c>
      <c r="AA187">
        <v>10.06</v>
      </c>
      <c r="AB187">
        <v>0</v>
      </c>
      <c r="AC187">
        <v>0</v>
      </c>
      <c r="AD187">
        <v>1</v>
      </c>
      <c r="AE187">
        <v>0</v>
      </c>
      <c r="AF187" t="s">
        <v>1083</v>
      </c>
      <c r="AG187">
        <v>2.5000000000000001E-2</v>
      </c>
      <c r="AH187">
        <v>2</v>
      </c>
      <c r="AI187">
        <v>27909327</v>
      </c>
      <c r="AJ187">
        <v>179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 ca="1">ROW(Source!A76)</f>
        <v>76</v>
      </c>
      <c r="B188">
        <v>27909328</v>
      </c>
      <c r="C188">
        <v>27909324</v>
      </c>
      <c r="D188">
        <v>25230514</v>
      </c>
      <c r="E188">
        <v>1</v>
      </c>
      <c r="F188">
        <v>1</v>
      </c>
      <c r="G188">
        <v>1</v>
      </c>
      <c r="H188">
        <v>2</v>
      </c>
      <c r="I188" t="s">
        <v>658</v>
      </c>
      <c r="J188" t="s">
        <v>659</v>
      </c>
      <c r="K188" t="s">
        <v>660</v>
      </c>
      <c r="L188">
        <v>1368</v>
      </c>
      <c r="N188">
        <v>1011</v>
      </c>
      <c r="O188" t="s">
        <v>606</v>
      </c>
      <c r="P188" t="s">
        <v>606</v>
      </c>
      <c r="Q188">
        <v>1</v>
      </c>
      <c r="X188">
        <v>0.21</v>
      </c>
      <c r="Y188">
        <v>0</v>
      </c>
      <c r="Z188">
        <v>31.26</v>
      </c>
      <c r="AA188">
        <v>13.5</v>
      </c>
      <c r="AB188">
        <v>0</v>
      </c>
      <c r="AC188">
        <v>0</v>
      </c>
      <c r="AD188">
        <v>1</v>
      </c>
      <c r="AE188">
        <v>0</v>
      </c>
      <c r="AF188" t="s">
        <v>1083</v>
      </c>
      <c r="AG188">
        <v>0.26250000000000001</v>
      </c>
      <c r="AH188">
        <v>2</v>
      </c>
      <c r="AI188">
        <v>27909328</v>
      </c>
      <c r="AJ188">
        <v>180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 ca="1">ROW(Source!A76)</f>
        <v>76</v>
      </c>
      <c r="B189">
        <v>27909329</v>
      </c>
      <c r="C189">
        <v>27909324</v>
      </c>
      <c r="D189">
        <v>25230679</v>
      </c>
      <c r="E189">
        <v>1</v>
      </c>
      <c r="F189">
        <v>1</v>
      </c>
      <c r="G189">
        <v>1</v>
      </c>
      <c r="H189">
        <v>2</v>
      </c>
      <c r="I189" t="s">
        <v>736</v>
      </c>
      <c r="J189" t="s">
        <v>737</v>
      </c>
      <c r="K189" t="s">
        <v>738</v>
      </c>
      <c r="L189">
        <v>1368</v>
      </c>
      <c r="N189">
        <v>1011</v>
      </c>
      <c r="O189" t="s">
        <v>606</v>
      </c>
      <c r="P189" t="s">
        <v>606</v>
      </c>
      <c r="Q189">
        <v>1</v>
      </c>
      <c r="X189">
        <v>0.7</v>
      </c>
      <c r="Y189">
        <v>0</v>
      </c>
      <c r="Z189">
        <v>12.39</v>
      </c>
      <c r="AA189">
        <v>10.06</v>
      </c>
      <c r="AB189">
        <v>0</v>
      </c>
      <c r="AC189">
        <v>0</v>
      </c>
      <c r="AD189">
        <v>1</v>
      </c>
      <c r="AE189">
        <v>0</v>
      </c>
      <c r="AF189" t="s">
        <v>1083</v>
      </c>
      <c r="AG189">
        <v>0.875</v>
      </c>
      <c r="AH189">
        <v>2</v>
      </c>
      <c r="AI189">
        <v>27909329</v>
      </c>
      <c r="AJ189">
        <v>181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 ca="1">ROW(Source!A76)</f>
        <v>76</v>
      </c>
      <c r="B190">
        <v>27909330</v>
      </c>
      <c r="C190">
        <v>27909324</v>
      </c>
      <c r="D190">
        <v>25149961</v>
      </c>
      <c r="E190">
        <v>1</v>
      </c>
      <c r="F190">
        <v>1</v>
      </c>
      <c r="G190">
        <v>1</v>
      </c>
      <c r="H190">
        <v>3</v>
      </c>
      <c r="I190" t="s">
        <v>728</v>
      </c>
      <c r="J190" t="s">
        <v>729</v>
      </c>
      <c r="K190" t="s">
        <v>730</v>
      </c>
      <c r="L190">
        <v>1339</v>
      </c>
      <c r="N190">
        <v>1007</v>
      </c>
      <c r="O190" t="s">
        <v>1325</v>
      </c>
      <c r="P190" t="s">
        <v>1325</v>
      </c>
      <c r="Q190">
        <v>1</v>
      </c>
      <c r="X190">
        <v>0.51</v>
      </c>
      <c r="Y190">
        <v>2.44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1069</v>
      </c>
      <c r="AG190">
        <v>0.51</v>
      </c>
      <c r="AH190">
        <v>2</v>
      </c>
      <c r="AI190">
        <v>27909330</v>
      </c>
      <c r="AJ190">
        <v>182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 ca="1">ROW(Source!A76)</f>
        <v>76</v>
      </c>
      <c r="B191">
        <v>27909331</v>
      </c>
      <c r="C191">
        <v>27909324</v>
      </c>
      <c r="D191">
        <v>25145704</v>
      </c>
      <c r="E191">
        <v>17</v>
      </c>
      <c r="F191">
        <v>1</v>
      </c>
      <c r="G191">
        <v>1</v>
      </c>
      <c r="H191">
        <v>3</v>
      </c>
      <c r="I191" t="s">
        <v>1222</v>
      </c>
      <c r="J191" t="s">
        <v>1069</v>
      </c>
      <c r="K191" t="s">
        <v>1223</v>
      </c>
      <c r="L191">
        <v>1348</v>
      </c>
      <c r="N191">
        <v>1009</v>
      </c>
      <c r="O191" t="s">
        <v>1094</v>
      </c>
      <c r="P191" t="s">
        <v>1094</v>
      </c>
      <c r="Q191">
        <v>1000</v>
      </c>
      <c r="X191">
        <v>0.85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1069</v>
      </c>
      <c r="AG191">
        <v>0.85</v>
      </c>
      <c r="AH191">
        <v>3</v>
      </c>
      <c r="AI191">
        <v>-1</v>
      </c>
      <c r="AJ191" t="s">
        <v>1069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 ca="1">ROW(Source!A76)</f>
        <v>76</v>
      </c>
      <c r="B192">
        <v>27909332</v>
      </c>
      <c r="C192">
        <v>27909324</v>
      </c>
      <c r="D192">
        <v>25145248</v>
      </c>
      <c r="E192">
        <v>17</v>
      </c>
      <c r="F192">
        <v>1</v>
      </c>
      <c r="G192">
        <v>1</v>
      </c>
      <c r="H192">
        <v>3</v>
      </c>
      <c r="I192" t="s">
        <v>305</v>
      </c>
      <c r="J192" t="s">
        <v>1069</v>
      </c>
      <c r="K192" t="s">
        <v>306</v>
      </c>
      <c r="L192">
        <v>1348</v>
      </c>
      <c r="N192">
        <v>1009</v>
      </c>
      <c r="O192" t="s">
        <v>1094</v>
      </c>
      <c r="P192" t="s">
        <v>1094</v>
      </c>
      <c r="Q192">
        <v>1000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1</v>
      </c>
      <c r="AD192">
        <v>0</v>
      </c>
      <c r="AE192">
        <v>0</v>
      </c>
      <c r="AF192" t="s">
        <v>1069</v>
      </c>
      <c r="AG192">
        <v>0</v>
      </c>
      <c r="AH192">
        <v>3</v>
      </c>
      <c r="AI192">
        <v>-1</v>
      </c>
      <c r="AJ192" t="s">
        <v>1069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 ca="1">ROW(Source!A79)</f>
        <v>79</v>
      </c>
      <c r="B193">
        <v>27909336</v>
      </c>
      <c r="C193">
        <v>27909335</v>
      </c>
      <c r="D193">
        <v>25413300</v>
      </c>
      <c r="E193">
        <v>1</v>
      </c>
      <c r="F193">
        <v>1</v>
      </c>
      <c r="G193">
        <v>1</v>
      </c>
      <c r="H193">
        <v>1</v>
      </c>
      <c r="I193" t="s">
        <v>610</v>
      </c>
      <c r="J193" t="s">
        <v>1069</v>
      </c>
      <c r="K193" t="s">
        <v>611</v>
      </c>
      <c r="L193">
        <v>1191</v>
      </c>
      <c r="N193">
        <v>1013</v>
      </c>
      <c r="O193" t="s">
        <v>600</v>
      </c>
      <c r="P193" t="s">
        <v>600</v>
      </c>
      <c r="Q193">
        <v>1</v>
      </c>
      <c r="X193">
        <v>3.1</v>
      </c>
      <c r="Y193">
        <v>0</v>
      </c>
      <c r="Z193">
        <v>0</v>
      </c>
      <c r="AA193">
        <v>0</v>
      </c>
      <c r="AB193">
        <v>8.5299999999999994</v>
      </c>
      <c r="AC193">
        <v>0</v>
      </c>
      <c r="AD193">
        <v>1</v>
      </c>
      <c r="AE193">
        <v>1</v>
      </c>
      <c r="AF193" t="s">
        <v>1236</v>
      </c>
      <c r="AG193">
        <v>71.3</v>
      </c>
      <c r="AH193">
        <v>2</v>
      </c>
      <c r="AI193">
        <v>27909336</v>
      </c>
      <c r="AJ193">
        <v>185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 ca="1">ROW(Source!A79)</f>
        <v>79</v>
      </c>
      <c r="B194">
        <v>27909337</v>
      </c>
      <c r="C194">
        <v>27909335</v>
      </c>
      <c r="D194">
        <v>25412928</v>
      </c>
      <c r="E194">
        <v>1</v>
      </c>
      <c r="F194">
        <v>1</v>
      </c>
      <c r="G194">
        <v>1</v>
      </c>
      <c r="H194">
        <v>1</v>
      </c>
      <c r="I194" t="s">
        <v>601</v>
      </c>
      <c r="J194" t="s">
        <v>1069</v>
      </c>
      <c r="K194" t="s">
        <v>602</v>
      </c>
      <c r="L194">
        <v>1191</v>
      </c>
      <c r="N194">
        <v>1013</v>
      </c>
      <c r="O194" t="s">
        <v>600</v>
      </c>
      <c r="P194" t="s">
        <v>600</v>
      </c>
      <c r="Q194">
        <v>1</v>
      </c>
      <c r="X194">
        <v>0.09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1235</v>
      </c>
      <c r="AG194">
        <v>2.25</v>
      </c>
      <c r="AH194">
        <v>2</v>
      </c>
      <c r="AI194">
        <v>27909337</v>
      </c>
      <c r="AJ194">
        <v>186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 ca="1">ROW(Source!A79)</f>
        <v>79</v>
      </c>
      <c r="B195">
        <v>27909338</v>
      </c>
      <c r="C195">
        <v>27909335</v>
      </c>
      <c r="D195">
        <v>25230445</v>
      </c>
      <c r="E195">
        <v>1</v>
      </c>
      <c r="F195">
        <v>1</v>
      </c>
      <c r="G195">
        <v>1</v>
      </c>
      <c r="H195">
        <v>2</v>
      </c>
      <c r="I195" t="s">
        <v>733</v>
      </c>
      <c r="J195" t="s">
        <v>734</v>
      </c>
      <c r="K195" t="s">
        <v>735</v>
      </c>
      <c r="L195">
        <v>1368</v>
      </c>
      <c r="N195">
        <v>1011</v>
      </c>
      <c r="O195" t="s">
        <v>606</v>
      </c>
      <c r="P195" t="s">
        <v>606</v>
      </c>
      <c r="Q195">
        <v>1</v>
      </c>
      <c r="X195">
        <v>2E-3</v>
      </c>
      <c r="Y195">
        <v>0</v>
      </c>
      <c r="Z195">
        <v>89.99</v>
      </c>
      <c r="AA195">
        <v>10.06</v>
      </c>
      <c r="AB195">
        <v>0</v>
      </c>
      <c r="AC195">
        <v>0</v>
      </c>
      <c r="AD195">
        <v>1</v>
      </c>
      <c r="AE195">
        <v>0</v>
      </c>
      <c r="AF195" t="s">
        <v>1235</v>
      </c>
      <c r="AG195">
        <v>0.05</v>
      </c>
      <c r="AH195">
        <v>2</v>
      </c>
      <c r="AI195">
        <v>27909338</v>
      </c>
      <c r="AJ195">
        <v>187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 ca="1">ROW(Source!A79)</f>
        <v>79</v>
      </c>
      <c r="B196">
        <v>27909339</v>
      </c>
      <c r="C196">
        <v>27909335</v>
      </c>
      <c r="D196">
        <v>25230514</v>
      </c>
      <c r="E196">
        <v>1</v>
      </c>
      <c r="F196">
        <v>1</v>
      </c>
      <c r="G196">
        <v>1</v>
      </c>
      <c r="H196">
        <v>2</v>
      </c>
      <c r="I196" t="s">
        <v>658</v>
      </c>
      <c r="J196" t="s">
        <v>659</v>
      </c>
      <c r="K196" t="s">
        <v>660</v>
      </c>
      <c r="L196">
        <v>1368</v>
      </c>
      <c r="N196">
        <v>1011</v>
      </c>
      <c r="O196" t="s">
        <v>606</v>
      </c>
      <c r="P196" t="s">
        <v>606</v>
      </c>
      <c r="Q196">
        <v>1</v>
      </c>
      <c r="X196">
        <v>0.02</v>
      </c>
      <c r="Y196">
        <v>0</v>
      </c>
      <c r="Z196">
        <v>31.26</v>
      </c>
      <c r="AA196">
        <v>13.5</v>
      </c>
      <c r="AB196">
        <v>0</v>
      </c>
      <c r="AC196">
        <v>0</v>
      </c>
      <c r="AD196">
        <v>1</v>
      </c>
      <c r="AE196">
        <v>0</v>
      </c>
      <c r="AF196" t="s">
        <v>1235</v>
      </c>
      <c r="AG196">
        <v>0.5</v>
      </c>
      <c r="AH196">
        <v>2</v>
      </c>
      <c r="AI196">
        <v>27909339</v>
      </c>
      <c r="AJ196">
        <v>188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 ca="1">ROW(Source!A79)</f>
        <v>79</v>
      </c>
      <c r="B197">
        <v>27909340</v>
      </c>
      <c r="C197">
        <v>27909335</v>
      </c>
      <c r="D197">
        <v>25230679</v>
      </c>
      <c r="E197">
        <v>1</v>
      </c>
      <c r="F197">
        <v>1</v>
      </c>
      <c r="G197">
        <v>1</v>
      </c>
      <c r="H197">
        <v>2</v>
      </c>
      <c r="I197" t="s">
        <v>736</v>
      </c>
      <c r="J197" t="s">
        <v>737</v>
      </c>
      <c r="K197" t="s">
        <v>738</v>
      </c>
      <c r="L197">
        <v>1368</v>
      </c>
      <c r="N197">
        <v>1011</v>
      </c>
      <c r="O197" t="s">
        <v>606</v>
      </c>
      <c r="P197" t="s">
        <v>606</v>
      </c>
      <c r="Q197">
        <v>1</v>
      </c>
      <c r="X197">
        <v>7.0000000000000007E-2</v>
      </c>
      <c r="Y197">
        <v>0</v>
      </c>
      <c r="Z197">
        <v>12.39</v>
      </c>
      <c r="AA197">
        <v>10.06</v>
      </c>
      <c r="AB197">
        <v>0</v>
      </c>
      <c r="AC197">
        <v>0</v>
      </c>
      <c r="AD197">
        <v>1</v>
      </c>
      <c r="AE197">
        <v>0</v>
      </c>
      <c r="AF197" t="s">
        <v>1235</v>
      </c>
      <c r="AG197">
        <v>1.7500000000000002</v>
      </c>
      <c r="AH197">
        <v>2</v>
      </c>
      <c r="AI197">
        <v>27909340</v>
      </c>
      <c r="AJ197">
        <v>189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 ca="1">ROW(Source!A79)</f>
        <v>79</v>
      </c>
      <c r="B198">
        <v>27909341</v>
      </c>
      <c r="C198">
        <v>27909335</v>
      </c>
      <c r="D198">
        <v>25149961</v>
      </c>
      <c r="E198">
        <v>1</v>
      </c>
      <c r="F198">
        <v>1</v>
      </c>
      <c r="G198">
        <v>1</v>
      </c>
      <c r="H198">
        <v>3</v>
      </c>
      <c r="I198" t="s">
        <v>728</v>
      </c>
      <c r="J198" t="s">
        <v>729</v>
      </c>
      <c r="K198" t="s">
        <v>730</v>
      </c>
      <c r="L198">
        <v>1339</v>
      </c>
      <c r="N198">
        <v>1007</v>
      </c>
      <c r="O198" t="s">
        <v>1325</v>
      </c>
      <c r="P198" t="s">
        <v>1325</v>
      </c>
      <c r="Q198">
        <v>1</v>
      </c>
      <c r="X198">
        <v>5.0999999999999997E-2</v>
      </c>
      <c r="Y198">
        <v>2.44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1234</v>
      </c>
      <c r="AG198">
        <v>1.02</v>
      </c>
      <c r="AH198">
        <v>2</v>
      </c>
      <c r="AI198">
        <v>27909341</v>
      </c>
      <c r="AJ198">
        <v>190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 ca="1">ROW(Source!A79)</f>
        <v>79</v>
      </c>
      <c r="B199">
        <v>27909342</v>
      </c>
      <c r="C199">
        <v>27909335</v>
      </c>
      <c r="D199">
        <v>25145704</v>
      </c>
      <c r="E199">
        <v>17</v>
      </c>
      <c r="F199">
        <v>1</v>
      </c>
      <c r="G199">
        <v>1</v>
      </c>
      <c r="H199">
        <v>3</v>
      </c>
      <c r="I199" t="s">
        <v>1222</v>
      </c>
      <c r="J199" t="s">
        <v>1069</v>
      </c>
      <c r="K199" t="s">
        <v>1223</v>
      </c>
      <c r="L199">
        <v>1348</v>
      </c>
      <c r="N199">
        <v>1009</v>
      </c>
      <c r="O199" t="s">
        <v>1094</v>
      </c>
      <c r="P199" t="s">
        <v>1094</v>
      </c>
      <c r="Q199">
        <v>1000</v>
      </c>
      <c r="X199">
        <v>8.5000000000000006E-2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 t="s">
        <v>1234</v>
      </c>
      <c r="AG199">
        <v>1.7000000000000002</v>
      </c>
      <c r="AH199">
        <v>3</v>
      </c>
      <c r="AI199">
        <v>-1</v>
      </c>
      <c r="AJ199" t="s">
        <v>1069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 ca="1">ROW(Source!A81)</f>
        <v>81</v>
      </c>
      <c r="B200">
        <v>27906978</v>
      </c>
      <c r="C200">
        <v>27906970</v>
      </c>
      <c r="D200">
        <v>25419089</v>
      </c>
      <c r="E200">
        <v>1</v>
      </c>
      <c r="F200">
        <v>1</v>
      </c>
      <c r="G200">
        <v>1</v>
      </c>
      <c r="H200">
        <v>1</v>
      </c>
      <c r="I200" t="s">
        <v>689</v>
      </c>
      <c r="J200" t="s">
        <v>1069</v>
      </c>
      <c r="K200" t="s">
        <v>690</v>
      </c>
      <c r="L200">
        <v>1191</v>
      </c>
      <c r="N200">
        <v>1013</v>
      </c>
      <c r="O200" t="s">
        <v>600</v>
      </c>
      <c r="P200" t="s">
        <v>600</v>
      </c>
      <c r="Q200">
        <v>1</v>
      </c>
      <c r="X200">
        <v>6.55</v>
      </c>
      <c r="Y200">
        <v>0</v>
      </c>
      <c r="Z200">
        <v>0</v>
      </c>
      <c r="AA200">
        <v>0</v>
      </c>
      <c r="AB200">
        <v>9.6199999999999992</v>
      </c>
      <c r="AC200">
        <v>0</v>
      </c>
      <c r="AD200">
        <v>1</v>
      </c>
      <c r="AE200">
        <v>1</v>
      </c>
      <c r="AF200" t="s">
        <v>1084</v>
      </c>
      <c r="AG200">
        <v>7.5324999999999989</v>
      </c>
      <c r="AH200">
        <v>2</v>
      </c>
      <c r="AI200">
        <v>27906971</v>
      </c>
      <c r="AJ200">
        <v>192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 ca="1">ROW(Source!A81)</f>
        <v>81</v>
      </c>
      <c r="B201">
        <v>27906979</v>
      </c>
      <c r="C201">
        <v>27906970</v>
      </c>
      <c r="D201">
        <v>25412928</v>
      </c>
      <c r="E201">
        <v>1</v>
      </c>
      <c r="F201">
        <v>1</v>
      </c>
      <c r="G201">
        <v>1</v>
      </c>
      <c r="H201">
        <v>1</v>
      </c>
      <c r="I201" t="s">
        <v>601</v>
      </c>
      <c r="J201" t="s">
        <v>1069</v>
      </c>
      <c r="K201" t="s">
        <v>602</v>
      </c>
      <c r="L201">
        <v>1191</v>
      </c>
      <c r="N201">
        <v>1013</v>
      </c>
      <c r="O201" t="s">
        <v>600</v>
      </c>
      <c r="P201" t="s">
        <v>600</v>
      </c>
      <c r="Q201">
        <v>1</v>
      </c>
      <c r="X201">
        <v>0.02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2</v>
      </c>
      <c r="AF201" t="s">
        <v>1083</v>
      </c>
      <c r="AG201">
        <v>2.5000000000000001E-2</v>
      </c>
      <c r="AH201">
        <v>2</v>
      </c>
      <c r="AI201">
        <v>27906972</v>
      </c>
      <c r="AJ201">
        <v>193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 ca="1">ROW(Source!A81)</f>
        <v>81</v>
      </c>
      <c r="B202">
        <v>27906980</v>
      </c>
      <c r="C202">
        <v>27906970</v>
      </c>
      <c r="D202">
        <v>25230514</v>
      </c>
      <c r="E202">
        <v>1</v>
      </c>
      <c r="F202">
        <v>1</v>
      </c>
      <c r="G202">
        <v>1</v>
      </c>
      <c r="H202">
        <v>2</v>
      </c>
      <c r="I202" t="s">
        <v>658</v>
      </c>
      <c r="J202" t="s">
        <v>659</v>
      </c>
      <c r="K202" t="s">
        <v>660</v>
      </c>
      <c r="L202">
        <v>1368</v>
      </c>
      <c r="N202">
        <v>1011</v>
      </c>
      <c r="O202" t="s">
        <v>606</v>
      </c>
      <c r="P202" t="s">
        <v>606</v>
      </c>
      <c r="Q202">
        <v>1</v>
      </c>
      <c r="X202">
        <v>0.01</v>
      </c>
      <c r="Y202">
        <v>0</v>
      </c>
      <c r="Z202">
        <v>31.26</v>
      </c>
      <c r="AA202">
        <v>13.5</v>
      </c>
      <c r="AB202">
        <v>0</v>
      </c>
      <c r="AC202">
        <v>0</v>
      </c>
      <c r="AD202">
        <v>1</v>
      </c>
      <c r="AE202">
        <v>0</v>
      </c>
      <c r="AF202" t="s">
        <v>1083</v>
      </c>
      <c r="AG202">
        <v>1.2500000000000001E-2</v>
      </c>
      <c r="AH202">
        <v>2</v>
      </c>
      <c r="AI202">
        <v>27906973</v>
      </c>
      <c r="AJ202">
        <v>194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 ca="1">ROW(Source!A81)</f>
        <v>81</v>
      </c>
      <c r="B203">
        <v>27906981</v>
      </c>
      <c r="C203">
        <v>27906970</v>
      </c>
      <c r="D203">
        <v>25231607</v>
      </c>
      <c r="E203">
        <v>1</v>
      </c>
      <c r="F203">
        <v>1</v>
      </c>
      <c r="G203">
        <v>1</v>
      </c>
      <c r="H203">
        <v>2</v>
      </c>
      <c r="I203" t="s">
        <v>603</v>
      </c>
      <c r="J203" t="s">
        <v>604</v>
      </c>
      <c r="K203" t="s">
        <v>605</v>
      </c>
      <c r="L203">
        <v>1368</v>
      </c>
      <c r="N203">
        <v>1011</v>
      </c>
      <c r="O203" t="s">
        <v>606</v>
      </c>
      <c r="P203" t="s">
        <v>606</v>
      </c>
      <c r="Q203">
        <v>1</v>
      </c>
      <c r="X203">
        <v>0.01</v>
      </c>
      <c r="Y203">
        <v>0</v>
      </c>
      <c r="Z203">
        <v>65.709999999999994</v>
      </c>
      <c r="AA203">
        <v>11.6</v>
      </c>
      <c r="AB203">
        <v>0</v>
      </c>
      <c r="AC203">
        <v>0</v>
      </c>
      <c r="AD203">
        <v>1</v>
      </c>
      <c r="AE203">
        <v>0</v>
      </c>
      <c r="AF203" t="s">
        <v>1083</v>
      </c>
      <c r="AG203">
        <v>1.2500000000000001E-2</v>
      </c>
      <c r="AH203">
        <v>2</v>
      </c>
      <c r="AI203">
        <v>27906974</v>
      </c>
      <c r="AJ203">
        <v>195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 ca="1">ROW(Source!A81)</f>
        <v>81</v>
      </c>
      <c r="B204">
        <v>27906982</v>
      </c>
      <c r="C204">
        <v>27906970</v>
      </c>
      <c r="D204">
        <v>25153690</v>
      </c>
      <c r="E204">
        <v>1</v>
      </c>
      <c r="F204">
        <v>1</v>
      </c>
      <c r="G204">
        <v>1</v>
      </c>
      <c r="H204">
        <v>3</v>
      </c>
      <c r="I204" t="s">
        <v>739</v>
      </c>
      <c r="J204" t="s">
        <v>740</v>
      </c>
      <c r="K204" t="s">
        <v>741</v>
      </c>
      <c r="L204">
        <v>1346</v>
      </c>
      <c r="N204">
        <v>1009</v>
      </c>
      <c r="O204" t="s">
        <v>1216</v>
      </c>
      <c r="P204" t="s">
        <v>1216</v>
      </c>
      <c r="Q204">
        <v>1</v>
      </c>
      <c r="X204">
        <v>0.1</v>
      </c>
      <c r="Y204">
        <v>1.82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1069</v>
      </c>
      <c r="AG204">
        <v>0.1</v>
      </c>
      <c r="AH204">
        <v>2</v>
      </c>
      <c r="AI204">
        <v>27906975</v>
      </c>
      <c r="AJ204">
        <v>196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 ca="1">ROW(Source!A81)</f>
        <v>81</v>
      </c>
      <c r="B205">
        <v>27906983</v>
      </c>
      <c r="C205">
        <v>27906970</v>
      </c>
      <c r="D205">
        <v>25145248</v>
      </c>
      <c r="E205">
        <v>17</v>
      </c>
      <c r="F205">
        <v>1</v>
      </c>
      <c r="G205">
        <v>1</v>
      </c>
      <c r="H205">
        <v>3</v>
      </c>
      <c r="I205" t="s">
        <v>305</v>
      </c>
      <c r="J205" t="s">
        <v>1069</v>
      </c>
      <c r="K205" t="s">
        <v>306</v>
      </c>
      <c r="L205">
        <v>1348</v>
      </c>
      <c r="N205">
        <v>1009</v>
      </c>
      <c r="O205" t="s">
        <v>1094</v>
      </c>
      <c r="P205" t="s">
        <v>1094</v>
      </c>
      <c r="Q205">
        <v>1000</v>
      </c>
      <c r="X205">
        <v>1.2999999999999999E-2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 t="s">
        <v>1069</v>
      </c>
      <c r="AG205">
        <v>1.2999999999999999E-2</v>
      </c>
      <c r="AH205">
        <v>3</v>
      </c>
      <c r="AI205">
        <v>-1</v>
      </c>
      <c r="AJ205" t="s">
        <v>1069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 ca="1">ROW(Source!A83)</f>
        <v>83</v>
      </c>
      <c r="B206">
        <v>27909353</v>
      </c>
      <c r="C206">
        <v>27909352</v>
      </c>
      <c r="D206">
        <v>25417632</v>
      </c>
      <c r="E206">
        <v>1</v>
      </c>
      <c r="F206">
        <v>1</v>
      </c>
      <c r="G206">
        <v>1</v>
      </c>
      <c r="H206">
        <v>1</v>
      </c>
      <c r="I206" t="s">
        <v>598</v>
      </c>
      <c r="J206" t="s">
        <v>1069</v>
      </c>
      <c r="K206" t="s">
        <v>599</v>
      </c>
      <c r="L206">
        <v>1191</v>
      </c>
      <c r="N206">
        <v>1013</v>
      </c>
      <c r="O206" t="s">
        <v>600</v>
      </c>
      <c r="P206" t="s">
        <v>600</v>
      </c>
      <c r="Q206">
        <v>1</v>
      </c>
      <c r="X206">
        <v>33.89</v>
      </c>
      <c r="Y206">
        <v>0</v>
      </c>
      <c r="Z206">
        <v>0</v>
      </c>
      <c r="AA206">
        <v>0</v>
      </c>
      <c r="AB206">
        <v>8.64</v>
      </c>
      <c r="AC206">
        <v>0</v>
      </c>
      <c r="AD206">
        <v>1</v>
      </c>
      <c r="AE206">
        <v>1</v>
      </c>
      <c r="AF206" t="s">
        <v>1069</v>
      </c>
      <c r="AG206">
        <v>33.89</v>
      </c>
      <c r="AH206">
        <v>2</v>
      </c>
      <c r="AI206">
        <v>27909353</v>
      </c>
      <c r="AJ206">
        <v>198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 ca="1">ROW(Source!A83)</f>
        <v>83</v>
      </c>
      <c r="B207">
        <v>27909354</v>
      </c>
      <c r="C207">
        <v>27909352</v>
      </c>
      <c r="D207">
        <v>25412928</v>
      </c>
      <c r="E207">
        <v>1</v>
      </c>
      <c r="F207">
        <v>1</v>
      </c>
      <c r="G207">
        <v>1</v>
      </c>
      <c r="H207">
        <v>1</v>
      </c>
      <c r="I207" t="s">
        <v>601</v>
      </c>
      <c r="J207" t="s">
        <v>1069</v>
      </c>
      <c r="K207" t="s">
        <v>602</v>
      </c>
      <c r="L207">
        <v>1191</v>
      </c>
      <c r="N207">
        <v>1013</v>
      </c>
      <c r="O207" t="s">
        <v>600</v>
      </c>
      <c r="P207" t="s">
        <v>600</v>
      </c>
      <c r="Q207">
        <v>1</v>
      </c>
      <c r="X207">
        <v>0.16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2</v>
      </c>
      <c r="AF207" t="s">
        <v>1069</v>
      </c>
      <c r="AG207">
        <v>0.16</v>
      </c>
      <c r="AH207">
        <v>2</v>
      </c>
      <c r="AI207">
        <v>27909354</v>
      </c>
      <c r="AJ207">
        <v>199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 ca="1">ROW(Source!A83)</f>
        <v>83</v>
      </c>
      <c r="B208">
        <v>27909355</v>
      </c>
      <c r="C208">
        <v>27909352</v>
      </c>
      <c r="D208">
        <v>25230514</v>
      </c>
      <c r="E208">
        <v>1</v>
      </c>
      <c r="F208">
        <v>1</v>
      </c>
      <c r="G208">
        <v>1</v>
      </c>
      <c r="H208">
        <v>2</v>
      </c>
      <c r="I208" t="s">
        <v>658</v>
      </c>
      <c r="J208" t="s">
        <v>659</v>
      </c>
      <c r="K208" t="s">
        <v>660</v>
      </c>
      <c r="L208">
        <v>1368</v>
      </c>
      <c r="N208">
        <v>1011</v>
      </c>
      <c r="O208" t="s">
        <v>606</v>
      </c>
      <c r="P208" t="s">
        <v>606</v>
      </c>
      <c r="Q208">
        <v>1</v>
      </c>
      <c r="X208">
        <v>0.1</v>
      </c>
      <c r="Y208">
        <v>0</v>
      </c>
      <c r="Z208">
        <v>31.26</v>
      </c>
      <c r="AA208">
        <v>13.5</v>
      </c>
      <c r="AB208">
        <v>0</v>
      </c>
      <c r="AC208">
        <v>0</v>
      </c>
      <c r="AD208">
        <v>1</v>
      </c>
      <c r="AE208">
        <v>0</v>
      </c>
      <c r="AF208" t="s">
        <v>1069</v>
      </c>
      <c r="AG208">
        <v>0.1</v>
      </c>
      <c r="AH208">
        <v>2</v>
      </c>
      <c r="AI208">
        <v>27909355</v>
      </c>
      <c r="AJ208">
        <v>200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 ca="1">ROW(Source!A83)</f>
        <v>83</v>
      </c>
      <c r="B209">
        <v>27909356</v>
      </c>
      <c r="C209">
        <v>27909352</v>
      </c>
      <c r="D209">
        <v>25231607</v>
      </c>
      <c r="E209">
        <v>1</v>
      </c>
      <c r="F209">
        <v>1</v>
      </c>
      <c r="G209">
        <v>1</v>
      </c>
      <c r="H209">
        <v>2</v>
      </c>
      <c r="I209" t="s">
        <v>603</v>
      </c>
      <c r="J209" t="s">
        <v>604</v>
      </c>
      <c r="K209" t="s">
        <v>605</v>
      </c>
      <c r="L209">
        <v>1368</v>
      </c>
      <c r="N209">
        <v>1011</v>
      </c>
      <c r="O209" t="s">
        <v>606</v>
      </c>
      <c r="P209" t="s">
        <v>606</v>
      </c>
      <c r="Q209">
        <v>1</v>
      </c>
      <c r="X209">
        <v>0.06</v>
      </c>
      <c r="Y209">
        <v>0</v>
      </c>
      <c r="Z209">
        <v>65.709999999999994</v>
      </c>
      <c r="AA209">
        <v>11.6</v>
      </c>
      <c r="AB209">
        <v>0</v>
      </c>
      <c r="AC209">
        <v>0</v>
      </c>
      <c r="AD209">
        <v>1</v>
      </c>
      <c r="AE209">
        <v>0</v>
      </c>
      <c r="AF209" t="s">
        <v>1069</v>
      </c>
      <c r="AG209">
        <v>0.06</v>
      </c>
      <c r="AH209">
        <v>2</v>
      </c>
      <c r="AI209">
        <v>27909356</v>
      </c>
      <c r="AJ209">
        <v>201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 ca="1">ROW(Source!A83)</f>
        <v>83</v>
      </c>
      <c r="B210">
        <v>27909357</v>
      </c>
      <c r="C210">
        <v>27909352</v>
      </c>
      <c r="D210">
        <v>25149961</v>
      </c>
      <c r="E210">
        <v>1</v>
      </c>
      <c r="F210">
        <v>1</v>
      </c>
      <c r="G210">
        <v>1</v>
      </c>
      <c r="H210">
        <v>3</v>
      </c>
      <c r="I210" t="s">
        <v>728</v>
      </c>
      <c r="J210" t="s">
        <v>729</v>
      </c>
      <c r="K210" t="s">
        <v>730</v>
      </c>
      <c r="L210">
        <v>1339</v>
      </c>
      <c r="N210">
        <v>1007</v>
      </c>
      <c r="O210" t="s">
        <v>1325</v>
      </c>
      <c r="P210" t="s">
        <v>1325</v>
      </c>
      <c r="Q210">
        <v>1</v>
      </c>
      <c r="X210">
        <v>0.24</v>
      </c>
      <c r="Y210">
        <v>2.44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1069</v>
      </c>
      <c r="AG210">
        <v>0.24</v>
      </c>
      <c r="AH210">
        <v>2</v>
      </c>
      <c r="AI210">
        <v>27909357</v>
      </c>
      <c r="AJ210">
        <v>202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 ca="1">ROW(Source!A83)</f>
        <v>83</v>
      </c>
      <c r="B211">
        <v>27909358</v>
      </c>
      <c r="C211">
        <v>27909352</v>
      </c>
      <c r="D211">
        <v>25150441</v>
      </c>
      <c r="E211">
        <v>1</v>
      </c>
      <c r="F211">
        <v>1</v>
      </c>
      <c r="G211">
        <v>1</v>
      </c>
      <c r="H211">
        <v>3</v>
      </c>
      <c r="I211" t="s">
        <v>750</v>
      </c>
      <c r="J211" t="s">
        <v>751</v>
      </c>
      <c r="K211" t="s">
        <v>752</v>
      </c>
      <c r="L211">
        <v>1354</v>
      </c>
      <c r="N211">
        <v>1010</v>
      </c>
      <c r="O211" t="s">
        <v>1519</v>
      </c>
      <c r="P211" t="s">
        <v>1519</v>
      </c>
      <c r="Q211">
        <v>1</v>
      </c>
      <c r="X211">
        <v>5.0999999999999996</v>
      </c>
      <c r="Y211">
        <v>4.5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1069</v>
      </c>
      <c r="AG211">
        <v>5.0999999999999996</v>
      </c>
      <c r="AH211">
        <v>2</v>
      </c>
      <c r="AI211">
        <v>27909358</v>
      </c>
      <c r="AJ211">
        <v>203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 ca="1">ROW(Source!A83)</f>
        <v>83</v>
      </c>
      <c r="B212">
        <v>27909359</v>
      </c>
      <c r="C212">
        <v>27909352</v>
      </c>
      <c r="D212">
        <v>25150690</v>
      </c>
      <c r="E212">
        <v>1</v>
      </c>
      <c r="F212">
        <v>1</v>
      </c>
      <c r="G212">
        <v>1</v>
      </c>
      <c r="H212">
        <v>3</v>
      </c>
      <c r="I212" t="s">
        <v>753</v>
      </c>
      <c r="J212" t="s">
        <v>754</v>
      </c>
      <c r="K212" t="s">
        <v>755</v>
      </c>
      <c r="L212">
        <v>1348</v>
      </c>
      <c r="N212">
        <v>1009</v>
      </c>
      <c r="O212" t="s">
        <v>1094</v>
      </c>
      <c r="P212" t="s">
        <v>1094</v>
      </c>
      <c r="Q212">
        <v>1000</v>
      </c>
      <c r="X212">
        <v>2.5499999999999998E-2</v>
      </c>
      <c r="Y212">
        <v>586.47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1069</v>
      </c>
      <c r="AG212">
        <v>2.5499999999999998E-2</v>
      </c>
      <c r="AH212">
        <v>2</v>
      </c>
      <c r="AI212">
        <v>27909359</v>
      </c>
      <c r="AJ212">
        <v>204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 ca="1">ROW(Source!A83)</f>
        <v>83</v>
      </c>
      <c r="B213">
        <v>27909360</v>
      </c>
      <c r="C213">
        <v>27909352</v>
      </c>
      <c r="D213">
        <v>25153356</v>
      </c>
      <c r="E213">
        <v>1</v>
      </c>
      <c r="F213">
        <v>1</v>
      </c>
      <c r="G213">
        <v>1</v>
      </c>
      <c r="H213">
        <v>3</v>
      </c>
      <c r="I213" t="s">
        <v>744</v>
      </c>
      <c r="J213" t="s">
        <v>745</v>
      </c>
      <c r="K213" t="s">
        <v>746</v>
      </c>
      <c r="L213">
        <v>1327</v>
      </c>
      <c r="N213">
        <v>1005</v>
      </c>
      <c r="O213" t="s">
        <v>1131</v>
      </c>
      <c r="P213" t="s">
        <v>1131</v>
      </c>
      <c r="Q213">
        <v>1</v>
      </c>
      <c r="X213">
        <v>1.6</v>
      </c>
      <c r="Y213">
        <v>72.319999999999993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1069</v>
      </c>
      <c r="AG213">
        <v>1.6</v>
      </c>
      <c r="AH213">
        <v>2</v>
      </c>
      <c r="AI213">
        <v>27909360</v>
      </c>
      <c r="AJ213">
        <v>205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 ca="1">ROW(Source!A83)</f>
        <v>83</v>
      </c>
      <c r="B214">
        <v>27909361</v>
      </c>
      <c r="C214">
        <v>27909352</v>
      </c>
      <c r="D214">
        <v>25154578</v>
      </c>
      <c r="E214">
        <v>1</v>
      </c>
      <c r="F214">
        <v>1</v>
      </c>
      <c r="G214">
        <v>1</v>
      </c>
      <c r="H214">
        <v>3</v>
      </c>
      <c r="I214" t="s">
        <v>756</v>
      </c>
      <c r="J214" t="s">
        <v>757</v>
      </c>
      <c r="K214" t="s">
        <v>758</v>
      </c>
      <c r="L214">
        <v>1339</v>
      </c>
      <c r="N214">
        <v>1007</v>
      </c>
      <c r="O214" t="s">
        <v>1325</v>
      </c>
      <c r="P214" t="s">
        <v>1325</v>
      </c>
      <c r="Q214">
        <v>1</v>
      </c>
      <c r="X214">
        <v>4.4000000000000003E-3</v>
      </c>
      <c r="Y214">
        <v>74.58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1069</v>
      </c>
      <c r="AG214">
        <v>4.4000000000000003E-3</v>
      </c>
      <c r="AH214">
        <v>2</v>
      </c>
      <c r="AI214">
        <v>27909361</v>
      </c>
      <c r="AJ214">
        <v>206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 ca="1">ROW(Source!A83)</f>
        <v>83</v>
      </c>
      <c r="B215">
        <v>27909362</v>
      </c>
      <c r="C215">
        <v>27909352</v>
      </c>
      <c r="D215">
        <v>25185124</v>
      </c>
      <c r="E215">
        <v>1</v>
      </c>
      <c r="F215">
        <v>1</v>
      </c>
      <c r="G215">
        <v>1</v>
      </c>
      <c r="H215">
        <v>3</v>
      </c>
      <c r="I215" t="s">
        <v>759</v>
      </c>
      <c r="J215" t="s">
        <v>760</v>
      </c>
      <c r="K215" t="s">
        <v>761</v>
      </c>
      <c r="L215">
        <v>1346</v>
      </c>
      <c r="N215">
        <v>1009</v>
      </c>
      <c r="O215" t="s">
        <v>1216</v>
      </c>
      <c r="P215" t="s">
        <v>1216</v>
      </c>
      <c r="Q215">
        <v>1</v>
      </c>
      <c r="X215">
        <v>4.0199999999999996</v>
      </c>
      <c r="Y215">
        <v>8.09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1069</v>
      </c>
      <c r="AG215">
        <v>4.0199999999999996</v>
      </c>
      <c r="AH215">
        <v>2</v>
      </c>
      <c r="AI215">
        <v>27909362</v>
      </c>
      <c r="AJ215">
        <v>207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 ca="1">ROW(Source!A83)</f>
        <v>83</v>
      </c>
      <c r="B216">
        <v>27909363</v>
      </c>
      <c r="C216">
        <v>27909352</v>
      </c>
      <c r="D216">
        <v>25145730</v>
      </c>
      <c r="E216">
        <v>17</v>
      </c>
      <c r="F216">
        <v>1</v>
      </c>
      <c r="G216">
        <v>1</v>
      </c>
      <c r="H216">
        <v>3</v>
      </c>
      <c r="I216" t="s">
        <v>1298</v>
      </c>
      <c r="J216" t="s">
        <v>1069</v>
      </c>
      <c r="K216" t="s">
        <v>1299</v>
      </c>
      <c r="L216">
        <v>1348</v>
      </c>
      <c r="N216">
        <v>1009</v>
      </c>
      <c r="O216" t="s">
        <v>1094</v>
      </c>
      <c r="P216" t="s">
        <v>1094</v>
      </c>
      <c r="Q216">
        <v>1000</v>
      </c>
      <c r="X216">
        <v>7.0999999999999994E-2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 t="s">
        <v>1069</v>
      </c>
      <c r="AG216">
        <v>7.0999999999999994E-2</v>
      </c>
      <c r="AH216">
        <v>3</v>
      </c>
      <c r="AI216">
        <v>-1</v>
      </c>
      <c r="AJ216" t="s">
        <v>1069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 ca="1">ROW(Source!A83)</f>
        <v>83</v>
      </c>
      <c r="B217">
        <v>27909364</v>
      </c>
      <c r="C217">
        <v>27909352</v>
      </c>
      <c r="D217">
        <v>25187352</v>
      </c>
      <c r="E217">
        <v>1</v>
      </c>
      <c r="F217">
        <v>1</v>
      </c>
      <c r="G217">
        <v>1</v>
      </c>
      <c r="H217">
        <v>3</v>
      </c>
      <c r="I217" t="s">
        <v>747</v>
      </c>
      <c r="J217" t="s">
        <v>748</v>
      </c>
      <c r="K217" t="s">
        <v>749</v>
      </c>
      <c r="L217">
        <v>1348</v>
      </c>
      <c r="N217">
        <v>1009</v>
      </c>
      <c r="O217" t="s">
        <v>1094</v>
      </c>
      <c r="P217" t="s">
        <v>1094</v>
      </c>
      <c r="Q217">
        <v>1000</v>
      </c>
      <c r="X217">
        <v>7.1999999999999995E-2</v>
      </c>
      <c r="Y217">
        <v>4294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1069</v>
      </c>
      <c r="AG217">
        <v>7.1999999999999995E-2</v>
      </c>
      <c r="AH217">
        <v>2</v>
      </c>
      <c r="AI217">
        <v>27909364</v>
      </c>
      <c r="AJ217">
        <v>209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 ca="1">ROW(Source!A85)</f>
        <v>85</v>
      </c>
      <c r="B218">
        <v>27906997</v>
      </c>
      <c r="C218">
        <v>27906987</v>
      </c>
      <c r="D218">
        <v>25418142</v>
      </c>
      <c r="E218">
        <v>1</v>
      </c>
      <c r="F218">
        <v>1</v>
      </c>
      <c r="G218">
        <v>1</v>
      </c>
      <c r="H218">
        <v>1</v>
      </c>
      <c r="I218" t="s">
        <v>742</v>
      </c>
      <c r="J218" t="s">
        <v>1069</v>
      </c>
      <c r="K218" t="s">
        <v>743</v>
      </c>
      <c r="L218">
        <v>1191</v>
      </c>
      <c r="N218">
        <v>1013</v>
      </c>
      <c r="O218" t="s">
        <v>600</v>
      </c>
      <c r="P218" t="s">
        <v>600</v>
      </c>
      <c r="Q218">
        <v>1</v>
      </c>
      <c r="X218">
        <v>42.9</v>
      </c>
      <c r="Y218">
        <v>0</v>
      </c>
      <c r="Z218">
        <v>0</v>
      </c>
      <c r="AA218">
        <v>0</v>
      </c>
      <c r="AB218">
        <v>8.9700000000000006</v>
      </c>
      <c r="AC218">
        <v>0</v>
      </c>
      <c r="AD218">
        <v>1</v>
      </c>
      <c r="AE218">
        <v>1</v>
      </c>
      <c r="AF218" t="s">
        <v>1084</v>
      </c>
      <c r="AG218">
        <v>49.334999999999994</v>
      </c>
      <c r="AH218">
        <v>2</v>
      </c>
      <c r="AI218">
        <v>27906988</v>
      </c>
      <c r="AJ218">
        <v>210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 ca="1">ROW(Source!A85)</f>
        <v>85</v>
      </c>
      <c r="B219">
        <v>27906998</v>
      </c>
      <c r="C219">
        <v>27906987</v>
      </c>
      <c r="D219">
        <v>25412928</v>
      </c>
      <c r="E219">
        <v>1</v>
      </c>
      <c r="F219">
        <v>1</v>
      </c>
      <c r="G219">
        <v>1</v>
      </c>
      <c r="H219">
        <v>1</v>
      </c>
      <c r="I219" t="s">
        <v>601</v>
      </c>
      <c r="J219" t="s">
        <v>1069</v>
      </c>
      <c r="K219" t="s">
        <v>602</v>
      </c>
      <c r="L219">
        <v>1191</v>
      </c>
      <c r="N219">
        <v>1013</v>
      </c>
      <c r="O219" t="s">
        <v>600</v>
      </c>
      <c r="P219" t="s">
        <v>600</v>
      </c>
      <c r="Q219">
        <v>1</v>
      </c>
      <c r="X219">
        <v>0.17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2</v>
      </c>
      <c r="AF219" t="s">
        <v>1083</v>
      </c>
      <c r="AG219">
        <v>0.21250000000000002</v>
      </c>
      <c r="AH219">
        <v>2</v>
      </c>
      <c r="AI219">
        <v>27906989</v>
      </c>
      <c r="AJ219">
        <v>211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 ca="1">ROW(Source!A85)</f>
        <v>85</v>
      </c>
      <c r="B220">
        <v>27906999</v>
      </c>
      <c r="C220">
        <v>27906987</v>
      </c>
      <c r="D220">
        <v>25230514</v>
      </c>
      <c r="E220">
        <v>1</v>
      </c>
      <c r="F220">
        <v>1</v>
      </c>
      <c r="G220">
        <v>1</v>
      </c>
      <c r="H220">
        <v>2</v>
      </c>
      <c r="I220" t="s">
        <v>658</v>
      </c>
      <c r="J220" t="s">
        <v>659</v>
      </c>
      <c r="K220" t="s">
        <v>660</v>
      </c>
      <c r="L220">
        <v>1368</v>
      </c>
      <c r="N220">
        <v>1011</v>
      </c>
      <c r="O220" t="s">
        <v>606</v>
      </c>
      <c r="P220" t="s">
        <v>606</v>
      </c>
      <c r="Q220">
        <v>1</v>
      </c>
      <c r="X220">
        <v>0.02</v>
      </c>
      <c r="Y220">
        <v>0</v>
      </c>
      <c r="Z220">
        <v>31.26</v>
      </c>
      <c r="AA220">
        <v>13.5</v>
      </c>
      <c r="AB220">
        <v>0</v>
      </c>
      <c r="AC220">
        <v>0</v>
      </c>
      <c r="AD220">
        <v>1</v>
      </c>
      <c r="AE220">
        <v>0</v>
      </c>
      <c r="AF220" t="s">
        <v>1083</v>
      </c>
      <c r="AG220">
        <v>2.5000000000000001E-2</v>
      </c>
      <c r="AH220">
        <v>2</v>
      </c>
      <c r="AI220">
        <v>27906990</v>
      </c>
      <c r="AJ220">
        <v>212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 ca="1">ROW(Source!A85)</f>
        <v>85</v>
      </c>
      <c r="B221">
        <v>27907000</v>
      </c>
      <c r="C221">
        <v>27906987</v>
      </c>
      <c r="D221">
        <v>25231607</v>
      </c>
      <c r="E221">
        <v>1</v>
      </c>
      <c r="F221">
        <v>1</v>
      </c>
      <c r="G221">
        <v>1</v>
      </c>
      <c r="H221">
        <v>2</v>
      </c>
      <c r="I221" t="s">
        <v>603</v>
      </c>
      <c r="J221" t="s">
        <v>604</v>
      </c>
      <c r="K221" t="s">
        <v>605</v>
      </c>
      <c r="L221">
        <v>1368</v>
      </c>
      <c r="N221">
        <v>1011</v>
      </c>
      <c r="O221" t="s">
        <v>606</v>
      </c>
      <c r="P221" t="s">
        <v>606</v>
      </c>
      <c r="Q221">
        <v>1</v>
      </c>
      <c r="X221">
        <v>0.15</v>
      </c>
      <c r="Y221">
        <v>0</v>
      </c>
      <c r="Z221">
        <v>65.709999999999994</v>
      </c>
      <c r="AA221">
        <v>11.6</v>
      </c>
      <c r="AB221">
        <v>0</v>
      </c>
      <c r="AC221">
        <v>0</v>
      </c>
      <c r="AD221">
        <v>1</v>
      </c>
      <c r="AE221">
        <v>0</v>
      </c>
      <c r="AF221" t="s">
        <v>1083</v>
      </c>
      <c r="AG221">
        <v>0.1875</v>
      </c>
      <c r="AH221">
        <v>2</v>
      </c>
      <c r="AI221">
        <v>27906991</v>
      </c>
      <c r="AJ221">
        <v>213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 ca="1">ROW(Source!A85)</f>
        <v>85</v>
      </c>
      <c r="B222">
        <v>27907001</v>
      </c>
      <c r="C222">
        <v>27906987</v>
      </c>
      <c r="D222">
        <v>25153356</v>
      </c>
      <c r="E222">
        <v>1</v>
      </c>
      <c r="F222">
        <v>1</v>
      </c>
      <c r="G222">
        <v>1</v>
      </c>
      <c r="H222">
        <v>3</v>
      </c>
      <c r="I222" t="s">
        <v>744</v>
      </c>
      <c r="J222" t="s">
        <v>745</v>
      </c>
      <c r="K222" t="s">
        <v>746</v>
      </c>
      <c r="L222">
        <v>1327</v>
      </c>
      <c r="N222">
        <v>1005</v>
      </c>
      <c r="O222" t="s">
        <v>1131</v>
      </c>
      <c r="P222" t="s">
        <v>1131</v>
      </c>
      <c r="Q222">
        <v>1</v>
      </c>
      <c r="X222">
        <v>0.84</v>
      </c>
      <c r="Y222">
        <v>72.319999999999993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1069</v>
      </c>
      <c r="AG222">
        <v>0.84</v>
      </c>
      <c r="AH222">
        <v>2</v>
      </c>
      <c r="AI222">
        <v>27906992</v>
      </c>
      <c r="AJ222">
        <v>214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 ca="1">ROW(Source!A85)</f>
        <v>85</v>
      </c>
      <c r="B223">
        <v>27907002</v>
      </c>
      <c r="C223">
        <v>27906987</v>
      </c>
      <c r="D223">
        <v>25153690</v>
      </c>
      <c r="E223">
        <v>1</v>
      </c>
      <c r="F223">
        <v>1</v>
      </c>
      <c r="G223">
        <v>1</v>
      </c>
      <c r="H223">
        <v>3</v>
      </c>
      <c r="I223" t="s">
        <v>739</v>
      </c>
      <c r="J223" t="s">
        <v>740</v>
      </c>
      <c r="K223" t="s">
        <v>741</v>
      </c>
      <c r="L223">
        <v>1346</v>
      </c>
      <c r="N223">
        <v>1009</v>
      </c>
      <c r="O223" t="s">
        <v>1216</v>
      </c>
      <c r="P223" t="s">
        <v>1216</v>
      </c>
      <c r="Q223">
        <v>1</v>
      </c>
      <c r="X223">
        <v>0.31</v>
      </c>
      <c r="Y223">
        <v>1.82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1069</v>
      </c>
      <c r="AG223">
        <v>0.31</v>
      </c>
      <c r="AH223">
        <v>2</v>
      </c>
      <c r="AI223">
        <v>27906993</v>
      </c>
      <c r="AJ223">
        <v>215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 ca="1">ROW(Source!A85)</f>
        <v>85</v>
      </c>
      <c r="B224">
        <v>27907003</v>
      </c>
      <c r="C224">
        <v>27906987</v>
      </c>
      <c r="D224">
        <v>25145730</v>
      </c>
      <c r="E224">
        <v>17</v>
      </c>
      <c r="F224">
        <v>1</v>
      </c>
      <c r="G224">
        <v>1</v>
      </c>
      <c r="H224">
        <v>3</v>
      </c>
      <c r="I224" t="s">
        <v>1298</v>
      </c>
      <c r="J224" t="s">
        <v>1069</v>
      </c>
      <c r="K224" t="s">
        <v>1299</v>
      </c>
      <c r="L224">
        <v>1348</v>
      </c>
      <c r="N224">
        <v>1009</v>
      </c>
      <c r="O224" t="s">
        <v>1094</v>
      </c>
      <c r="P224" t="s">
        <v>1094</v>
      </c>
      <c r="Q224">
        <v>1000</v>
      </c>
      <c r="X224">
        <v>6.3E-2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 t="s">
        <v>1069</v>
      </c>
      <c r="AG224">
        <v>6.3E-2</v>
      </c>
      <c r="AH224">
        <v>3</v>
      </c>
      <c r="AI224">
        <v>-1</v>
      </c>
      <c r="AJ224" t="s">
        <v>1069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 ca="1">ROW(Source!A85)</f>
        <v>85</v>
      </c>
      <c r="B225">
        <v>27907004</v>
      </c>
      <c r="C225">
        <v>27906987</v>
      </c>
      <c r="D225">
        <v>25187352</v>
      </c>
      <c r="E225">
        <v>1</v>
      </c>
      <c r="F225">
        <v>1</v>
      </c>
      <c r="G225">
        <v>1</v>
      </c>
      <c r="H225">
        <v>3</v>
      </c>
      <c r="I225" t="s">
        <v>747</v>
      </c>
      <c r="J225" t="s">
        <v>748</v>
      </c>
      <c r="K225" t="s">
        <v>749</v>
      </c>
      <c r="L225">
        <v>1348</v>
      </c>
      <c r="N225">
        <v>1009</v>
      </c>
      <c r="O225" t="s">
        <v>1094</v>
      </c>
      <c r="P225" t="s">
        <v>1094</v>
      </c>
      <c r="Q225">
        <v>1000</v>
      </c>
      <c r="X225">
        <v>5.0999999999999997E-2</v>
      </c>
      <c r="Y225">
        <v>4294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1069</v>
      </c>
      <c r="AG225">
        <v>5.0999999999999997E-2</v>
      </c>
      <c r="AH225">
        <v>2</v>
      </c>
      <c r="AI225">
        <v>27906995</v>
      </c>
      <c r="AJ225">
        <v>217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 ca="1">ROW(Source!A87)</f>
        <v>87</v>
      </c>
      <c r="B226">
        <v>27907022</v>
      </c>
      <c r="C226">
        <v>27907008</v>
      </c>
      <c r="D226">
        <v>25417632</v>
      </c>
      <c r="E226">
        <v>1</v>
      </c>
      <c r="F226">
        <v>1</v>
      </c>
      <c r="G226">
        <v>1</v>
      </c>
      <c r="H226">
        <v>1</v>
      </c>
      <c r="I226" t="s">
        <v>598</v>
      </c>
      <c r="J226" t="s">
        <v>1069</v>
      </c>
      <c r="K226" t="s">
        <v>599</v>
      </c>
      <c r="L226">
        <v>1191</v>
      </c>
      <c r="N226">
        <v>1013</v>
      </c>
      <c r="O226" t="s">
        <v>600</v>
      </c>
      <c r="P226" t="s">
        <v>600</v>
      </c>
      <c r="Q226">
        <v>1</v>
      </c>
      <c r="X226">
        <v>33.89</v>
      </c>
      <c r="Y226">
        <v>0</v>
      </c>
      <c r="Z226">
        <v>0</v>
      </c>
      <c r="AA226">
        <v>0</v>
      </c>
      <c r="AB226">
        <v>8.64</v>
      </c>
      <c r="AC226">
        <v>0</v>
      </c>
      <c r="AD226">
        <v>1</v>
      </c>
      <c r="AE226">
        <v>1</v>
      </c>
      <c r="AF226" t="s">
        <v>1069</v>
      </c>
      <c r="AG226">
        <v>33.89</v>
      </c>
      <c r="AH226">
        <v>2</v>
      </c>
      <c r="AI226">
        <v>27907009</v>
      </c>
      <c r="AJ226">
        <v>218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 ca="1">ROW(Source!A87)</f>
        <v>87</v>
      </c>
      <c r="B227">
        <v>27907023</v>
      </c>
      <c r="C227">
        <v>27907008</v>
      </c>
      <c r="D227">
        <v>25412928</v>
      </c>
      <c r="E227">
        <v>1</v>
      </c>
      <c r="F227">
        <v>1</v>
      </c>
      <c r="G227">
        <v>1</v>
      </c>
      <c r="H227">
        <v>1</v>
      </c>
      <c r="I227" t="s">
        <v>601</v>
      </c>
      <c r="J227" t="s">
        <v>1069</v>
      </c>
      <c r="K227" t="s">
        <v>602</v>
      </c>
      <c r="L227">
        <v>1191</v>
      </c>
      <c r="N227">
        <v>1013</v>
      </c>
      <c r="O227" t="s">
        <v>600</v>
      </c>
      <c r="P227" t="s">
        <v>600</v>
      </c>
      <c r="Q227">
        <v>1</v>
      </c>
      <c r="X227">
        <v>0.16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2</v>
      </c>
      <c r="AF227" t="s">
        <v>1069</v>
      </c>
      <c r="AG227">
        <v>0.16</v>
      </c>
      <c r="AH227">
        <v>2</v>
      </c>
      <c r="AI227">
        <v>27907010</v>
      </c>
      <c r="AJ227">
        <v>219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 ca="1">ROW(Source!A87)</f>
        <v>87</v>
      </c>
      <c r="B228">
        <v>27907024</v>
      </c>
      <c r="C228">
        <v>27907008</v>
      </c>
      <c r="D228">
        <v>25230514</v>
      </c>
      <c r="E228">
        <v>1</v>
      </c>
      <c r="F228">
        <v>1</v>
      </c>
      <c r="G228">
        <v>1</v>
      </c>
      <c r="H228">
        <v>2</v>
      </c>
      <c r="I228" t="s">
        <v>658</v>
      </c>
      <c r="J228" t="s">
        <v>659</v>
      </c>
      <c r="K228" t="s">
        <v>660</v>
      </c>
      <c r="L228">
        <v>1368</v>
      </c>
      <c r="N228">
        <v>1011</v>
      </c>
      <c r="O228" t="s">
        <v>606</v>
      </c>
      <c r="P228" t="s">
        <v>606</v>
      </c>
      <c r="Q228">
        <v>1</v>
      </c>
      <c r="X228">
        <v>0.1</v>
      </c>
      <c r="Y228">
        <v>0</v>
      </c>
      <c r="Z228">
        <v>31.26</v>
      </c>
      <c r="AA228">
        <v>13.5</v>
      </c>
      <c r="AB228">
        <v>0</v>
      </c>
      <c r="AC228">
        <v>0</v>
      </c>
      <c r="AD228">
        <v>1</v>
      </c>
      <c r="AE228">
        <v>0</v>
      </c>
      <c r="AF228" t="s">
        <v>1069</v>
      </c>
      <c r="AG228">
        <v>0.1</v>
      </c>
      <c r="AH228">
        <v>2</v>
      </c>
      <c r="AI228">
        <v>27907011</v>
      </c>
      <c r="AJ228">
        <v>220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 ca="1">ROW(Source!A87)</f>
        <v>87</v>
      </c>
      <c r="B229">
        <v>27907025</v>
      </c>
      <c r="C229">
        <v>27907008</v>
      </c>
      <c r="D229">
        <v>25231607</v>
      </c>
      <c r="E229">
        <v>1</v>
      </c>
      <c r="F229">
        <v>1</v>
      </c>
      <c r="G229">
        <v>1</v>
      </c>
      <c r="H229">
        <v>2</v>
      </c>
      <c r="I229" t="s">
        <v>603</v>
      </c>
      <c r="J229" t="s">
        <v>604</v>
      </c>
      <c r="K229" t="s">
        <v>605</v>
      </c>
      <c r="L229">
        <v>1368</v>
      </c>
      <c r="N229">
        <v>1011</v>
      </c>
      <c r="O229" t="s">
        <v>606</v>
      </c>
      <c r="P229" t="s">
        <v>606</v>
      </c>
      <c r="Q229">
        <v>1</v>
      </c>
      <c r="X229">
        <v>0.06</v>
      </c>
      <c r="Y229">
        <v>0</v>
      </c>
      <c r="Z229">
        <v>65.709999999999994</v>
      </c>
      <c r="AA229">
        <v>11.6</v>
      </c>
      <c r="AB229">
        <v>0</v>
      </c>
      <c r="AC229">
        <v>0</v>
      </c>
      <c r="AD229">
        <v>1</v>
      </c>
      <c r="AE229">
        <v>0</v>
      </c>
      <c r="AF229" t="s">
        <v>1069</v>
      </c>
      <c r="AG229">
        <v>0.06</v>
      </c>
      <c r="AH229">
        <v>2</v>
      </c>
      <c r="AI229">
        <v>27907012</v>
      </c>
      <c r="AJ229">
        <v>221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 ca="1">ROW(Source!A87)</f>
        <v>87</v>
      </c>
      <c r="B230">
        <v>27907026</v>
      </c>
      <c r="C230">
        <v>27907008</v>
      </c>
      <c r="D230">
        <v>25149961</v>
      </c>
      <c r="E230">
        <v>1</v>
      </c>
      <c r="F230">
        <v>1</v>
      </c>
      <c r="G230">
        <v>1</v>
      </c>
      <c r="H230">
        <v>3</v>
      </c>
      <c r="I230" t="s">
        <v>728</v>
      </c>
      <c r="J230" t="s">
        <v>729</v>
      </c>
      <c r="K230" t="s">
        <v>730</v>
      </c>
      <c r="L230">
        <v>1339</v>
      </c>
      <c r="N230">
        <v>1007</v>
      </c>
      <c r="O230" t="s">
        <v>1325</v>
      </c>
      <c r="P230" t="s">
        <v>1325</v>
      </c>
      <c r="Q230">
        <v>1</v>
      </c>
      <c r="X230">
        <v>0.24</v>
      </c>
      <c r="Y230">
        <v>2.44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1069</v>
      </c>
      <c r="AG230">
        <v>0.24</v>
      </c>
      <c r="AH230">
        <v>2</v>
      </c>
      <c r="AI230">
        <v>27907013</v>
      </c>
      <c r="AJ230">
        <v>222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 ca="1">ROW(Source!A87)</f>
        <v>87</v>
      </c>
      <c r="B231">
        <v>27907027</v>
      </c>
      <c r="C231">
        <v>27907008</v>
      </c>
      <c r="D231">
        <v>25150441</v>
      </c>
      <c r="E231">
        <v>1</v>
      </c>
      <c r="F231">
        <v>1</v>
      </c>
      <c r="G231">
        <v>1</v>
      </c>
      <c r="H231">
        <v>3</v>
      </c>
      <c r="I231" t="s">
        <v>750</v>
      </c>
      <c r="J231" t="s">
        <v>751</v>
      </c>
      <c r="K231" t="s">
        <v>752</v>
      </c>
      <c r="L231">
        <v>1354</v>
      </c>
      <c r="N231">
        <v>1010</v>
      </c>
      <c r="O231" t="s">
        <v>1519</v>
      </c>
      <c r="P231" t="s">
        <v>1519</v>
      </c>
      <c r="Q231">
        <v>1</v>
      </c>
      <c r="X231">
        <v>5.0999999999999996</v>
      </c>
      <c r="Y231">
        <v>4.5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1069</v>
      </c>
      <c r="AG231">
        <v>5.0999999999999996</v>
      </c>
      <c r="AH231">
        <v>2</v>
      </c>
      <c r="AI231">
        <v>27907014</v>
      </c>
      <c r="AJ231">
        <v>223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 ca="1">ROW(Source!A87)</f>
        <v>87</v>
      </c>
      <c r="B232">
        <v>27907028</v>
      </c>
      <c r="C232">
        <v>27907008</v>
      </c>
      <c r="D232">
        <v>25150690</v>
      </c>
      <c r="E232">
        <v>1</v>
      </c>
      <c r="F232">
        <v>1</v>
      </c>
      <c r="G232">
        <v>1</v>
      </c>
      <c r="H232">
        <v>3</v>
      </c>
      <c r="I232" t="s">
        <v>753</v>
      </c>
      <c r="J232" t="s">
        <v>754</v>
      </c>
      <c r="K232" t="s">
        <v>755</v>
      </c>
      <c r="L232">
        <v>1348</v>
      </c>
      <c r="N232">
        <v>1009</v>
      </c>
      <c r="O232" t="s">
        <v>1094</v>
      </c>
      <c r="P232" t="s">
        <v>1094</v>
      </c>
      <c r="Q232">
        <v>1000</v>
      </c>
      <c r="X232">
        <v>2.5499999999999998E-2</v>
      </c>
      <c r="Y232">
        <v>586.47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1069</v>
      </c>
      <c r="AG232">
        <v>2.5499999999999998E-2</v>
      </c>
      <c r="AH232">
        <v>2</v>
      </c>
      <c r="AI232">
        <v>27907015</v>
      </c>
      <c r="AJ232">
        <v>224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 ca="1">ROW(Source!A87)</f>
        <v>87</v>
      </c>
      <c r="B233">
        <v>27907029</v>
      </c>
      <c r="C233">
        <v>27907008</v>
      </c>
      <c r="D233">
        <v>25153356</v>
      </c>
      <c r="E233">
        <v>1</v>
      </c>
      <c r="F233">
        <v>1</v>
      </c>
      <c r="G233">
        <v>1</v>
      </c>
      <c r="H233">
        <v>3</v>
      </c>
      <c r="I233" t="s">
        <v>744</v>
      </c>
      <c r="J233" t="s">
        <v>745</v>
      </c>
      <c r="K233" t="s">
        <v>746</v>
      </c>
      <c r="L233">
        <v>1327</v>
      </c>
      <c r="N233">
        <v>1005</v>
      </c>
      <c r="O233" t="s">
        <v>1131</v>
      </c>
      <c r="P233" t="s">
        <v>1131</v>
      </c>
      <c r="Q233">
        <v>1</v>
      </c>
      <c r="X233">
        <v>1.6</v>
      </c>
      <c r="Y233">
        <v>72.319999999999993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1069</v>
      </c>
      <c r="AG233">
        <v>1.6</v>
      </c>
      <c r="AH233">
        <v>2</v>
      </c>
      <c r="AI233">
        <v>27907016</v>
      </c>
      <c r="AJ233">
        <v>225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 ca="1">ROW(Source!A87)</f>
        <v>87</v>
      </c>
      <c r="B234">
        <v>27907030</v>
      </c>
      <c r="C234">
        <v>27907008</v>
      </c>
      <c r="D234">
        <v>25154578</v>
      </c>
      <c r="E234">
        <v>1</v>
      </c>
      <c r="F234">
        <v>1</v>
      </c>
      <c r="G234">
        <v>1</v>
      </c>
      <c r="H234">
        <v>3</v>
      </c>
      <c r="I234" t="s">
        <v>756</v>
      </c>
      <c r="J234" t="s">
        <v>757</v>
      </c>
      <c r="K234" t="s">
        <v>758</v>
      </c>
      <c r="L234">
        <v>1339</v>
      </c>
      <c r="N234">
        <v>1007</v>
      </c>
      <c r="O234" t="s">
        <v>1325</v>
      </c>
      <c r="P234" t="s">
        <v>1325</v>
      </c>
      <c r="Q234">
        <v>1</v>
      </c>
      <c r="X234">
        <v>4.4000000000000003E-3</v>
      </c>
      <c r="Y234">
        <v>74.58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1069</v>
      </c>
      <c r="AG234">
        <v>4.4000000000000003E-3</v>
      </c>
      <c r="AH234">
        <v>2</v>
      </c>
      <c r="AI234">
        <v>27907017</v>
      </c>
      <c r="AJ234">
        <v>226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 ca="1">ROW(Source!A87)</f>
        <v>87</v>
      </c>
      <c r="B235">
        <v>27907031</v>
      </c>
      <c r="C235">
        <v>27907008</v>
      </c>
      <c r="D235">
        <v>25185124</v>
      </c>
      <c r="E235">
        <v>1</v>
      </c>
      <c r="F235">
        <v>1</v>
      </c>
      <c r="G235">
        <v>1</v>
      </c>
      <c r="H235">
        <v>3</v>
      </c>
      <c r="I235" t="s">
        <v>759</v>
      </c>
      <c r="J235" t="s">
        <v>760</v>
      </c>
      <c r="K235" t="s">
        <v>761</v>
      </c>
      <c r="L235">
        <v>1346</v>
      </c>
      <c r="N235">
        <v>1009</v>
      </c>
      <c r="O235" t="s">
        <v>1216</v>
      </c>
      <c r="P235" t="s">
        <v>1216</v>
      </c>
      <c r="Q235">
        <v>1</v>
      </c>
      <c r="X235">
        <v>4.0199999999999996</v>
      </c>
      <c r="Y235">
        <v>8.09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1069</v>
      </c>
      <c r="AG235">
        <v>4.0199999999999996</v>
      </c>
      <c r="AH235">
        <v>2</v>
      </c>
      <c r="AI235">
        <v>27907018</v>
      </c>
      <c r="AJ235">
        <v>227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 ca="1">ROW(Source!A87)</f>
        <v>87</v>
      </c>
      <c r="B236">
        <v>27907032</v>
      </c>
      <c r="C236">
        <v>27907008</v>
      </c>
      <c r="D236">
        <v>25145730</v>
      </c>
      <c r="E236">
        <v>17</v>
      </c>
      <c r="F236">
        <v>1</v>
      </c>
      <c r="G236">
        <v>1</v>
      </c>
      <c r="H236">
        <v>3</v>
      </c>
      <c r="I236" t="s">
        <v>1298</v>
      </c>
      <c r="J236" t="s">
        <v>1069</v>
      </c>
      <c r="K236" t="s">
        <v>1299</v>
      </c>
      <c r="L236">
        <v>1348</v>
      </c>
      <c r="N236">
        <v>1009</v>
      </c>
      <c r="O236" t="s">
        <v>1094</v>
      </c>
      <c r="P236" t="s">
        <v>1094</v>
      </c>
      <c r="Q236">
        <v>1000</v>
      </c>
      <c r="X236">
        <v>7.0999999999999994E-2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 t="s">
        <v>1069</v>
      </c>
      <c r="AG236">
        <v>7.0999999999999994E-2</v>
      </c>
      <c r="AH236">
        <v>2</v>
      </c>
      <c r="AI236">
        <v>27907019</v>
      </c>
      <c r="AJ236">
        <v>228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 ca="1">ROW(Source!A87)</f>
        <v>87</v>
      </c>
      <c r="B237">
        <v>27907033</v>
      </c>
      <c r="C237">
        <v>27907008</v>
      </c>
      <c r="D237">
        <v>25187352</v>
      </c>
      <c r="E237">
        <v>1</v>
      </c>
      <c r="F237">
        <v>1</v>
      </c>
      <c r="G237">
        <v>1</v>
      </c>
      <c r="H237">
        <v>3</v>
      </c>
      <c r="I237" t="s">
        <v>747</v>
      </c>
      <c r="J237" t="s">
        <v>748</v>
      </c>
      <c r="K237" t="s">
        <v>749</v>
      </c>
      <c r="L237">
        <v>1348</v>
      </c>
      <c r="N237">
        <v>1009</v>
      </c>
      <c r="O237" t="s">
        <v>1094</v>
      </c>
      <c r="P237" t="s">
        <v>1094</v>
      </c>
      <c r="Q237">
        <v>1000</v>
      </c>
      <c r="X237">
        <v>7.1999999999999995E-2</v>
      </c>
      <c r="Y237">
        <v>4294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1069</v>
      </c>
      <c r="AG237">
        <v>7.1999999999999995E-2</v>
      </c>
      <c r="AH237">
        <v>2</v>
      </c>
      <c r="AI237">
        <v>27907020</v>
      </c>
      <c r="AJ237">
        <v>230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 ca="1">ROW(Source!A90)</f>
        <v>90</v>
      </c>
      <c r="B238">
        <v>27907046</v>
      </c>
      <c r="C238">
        <v>27907037</v>
      </c>
      <c r="D238">
        <v>25417632</v>
      </c>
      <c r="E238">
        <v>1</v>
      </c>
      <c r="F238">
        <v>1</v>
      </c>
      <c r="G238">
        <v>1</v>
      </c>
      <c r="H238">
        <v>1</v>
      </c>
      <c r="I238" t="s">
        <v>598</v>
      </c>
      <c r="J238" t="s">
        <v>1069</v>
      </c>
      <c r="K238" t="s">
        <v>599</v>
      </c>
      <c r="L238">
        <v>1191</v>
      </c>
      <c r="N238">
        <v>1013</v>
      </c>
      <c r="O238" t="s">
        <v>600</v>
      </c>
      <c r="P238" t="s">
        <v>600</v>
      </c>
      <c r="Q238">
        <v>1</v>
      </c>
      <c r="X238">
        <v>20.75</v>
      </c>
      <c r="Y238">
        <v>0</v>
      </c>
      <c r="Z238">
        <v>0</v>
      </c>
      <c r="AA238">
        <v>0</v>
      </c>
      <c r="AB238">
        <v>8.64</v>
      </c>
      <c r="AC238">
        <v>0</v>
      </c>
      <c r="AD238">
        <v>1</v>
      </c>
      <c r="AE238">
        <v>1</v>
      </c>
      <c r="AF238" t="s">
        <v>1069</v>
      </c>
      <c r="AG238">
        <v>20.75</v>
      </c>
      <c r="AH238">
        <v>2</v>
      </c>
      <c r="AI238">
        <v>27907038</v>
      </c>
      <c r="AJ238">
        <v>231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 ca="1">ROW(Source!A90)</f>
        <v>90</v>
      </c>
      <c r="B239">
        <v>27907047</v>
      </c>
      <c r="C239">
        <v>27907037</v>
      </c>
      <c r="D239">
        <v>25412928</v>
      </c>
      <c r="E239">
        <v>1</v>
      </c>
      <c r="F239">
        <v>1</v>
      </c>
      <c r="G239">
        <v>1</v>
      </c>
      <c r="H239">
        <v>1</v>
      </c>
      <c r="I239" t="s">
        <v>601</v>
      </c>
      <c r="J239" t="s">
        <v>1069</v>
      </c>
      <c r="K239" t="s">
        <v>602</v>
      </c>
      <c r="L239">
        <v>1191</v>
      </c>
      <c r="N239">
        <v>1013</v>
      </c>
      <c r="O239" t="s">
        <v>600</v>
      </c>
      <c r="P239" t="s">
        <v>600</v>
      </c>
      <c r="Q239">
        <v>1</v>
      </c>
      <c r="X239">
        <v>0.01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2</v>
      </c>
      <c r="AF239" t="s">
        <v>1069</v>
      </c>
      <c r="AG239">
        <v>0.01</v>
      </c>
      <c r="AH239">
        <v>2</v>
      </c>
      <c r="AI239">
        <v>27907039</v>
      </c>
      <c r="AJ239">
        <v>232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 ca="1">ROW(Source!A90)</f>
        <v>90</v>
      </c>
      <c r="B240">
        <v>27907048</v>
      </c>
      <c r="C240">
        <v>27907037</v>
      </c>
      <c r="D240">
        <v>25230418</v>
      </c>
      <c r="E240">
        <v>1</v>
      </c>
      <c r="F240">
        <v>1</v>
      </c>
      <c r="G240">
        <v>1</v>
      </c>
      <c r="H240">
        <v>2</v>
      </c>
      <c r="I240" t="s">
        <v>762</v>
      </c>
      <c r="J240" t="s">
        <v>763</v>
      </c>
      <c r="K240" t="s">
        <v>764</v>
      </c>
      <c r="L240">
        <v>1368</v>
      </c>
      <c r="N240">
        <v>1011</v>
      </c>
      <c r="O240" t="s">
        <v>606</v>
      </c>
      <c r="P240" t="s">
        <v>606</v>
      </c>
      <c r="Q240">
        <v>1</v>
      </c>
      <c r="X240">
        <v>0.1</v>
      </c>
      <c r="Y240">
        <v>0</v>
      </c>
      <c r="Z240">
        <v>1.7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1069</v>
      </c>
      <c r="AG240">
        <v>0.1</v>
      </c>
      <c r="AH240">
        <v>2</v>
      </c>
      <c r="AI240">
        <v>27907040</v>
      </c>
      <c r="AJ240">
        <v>233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 ca="1">ROW(Source!A90)</f>
        <v>90</v>
      </c>
      <c r="B241">
        <v>27907049</v>
      </c>
      <c r="C241">
        <v>27907037</v>
      </c>
      <c r="D241">
        <v>25231607</v>
      </c>
      <c r="E241">
        <v>1</v>
      </c>
      <c r="F241">
        <v>1</v>
      </c>
      <c r="G241">
        <v>1</v>
      </c>
      <c r="H241">
        <v>2</v>
      </c>
      <c r="I241" t="s">
        <v>603</v>
      </c>
      <c r="J241" t="s">
        <v>604</v>
      </c>
      <c r="K241" t="s">
        <v>605</v>
      </c>
      <c r="L241">
        <v>1368</v>
      </c>
      <c r="N241">
        <v>1011</v>
      </c>
      <c r="O241" t="s">
        <v>606</v>
      </c>
      <c r="P241" t="s">
        <v>606</v>
      </c>
      <c r="Q241">
        <v>1</v>
      </c>
      <c r="X241">
        <v>0.01</v>
      </c>
      <c r="Y241">
        <v>0</v>
      </c>
      <c r="Z241">
        <v>65.709999999999994</v>
      </c>
      <c r="AA241">
        <v>11.6</v>
      </c>
      <c r="AB241">
        <v>0</v>
      </c>
      <c r="AC241">
        <v>0</v>
      </c>
      <c r="AD241">
        <v>1</v>
      </c>
      <c r="AE241">
        <v>0</v>
      </c>
      <c r="AF241" t="s">
        <v>1069</v>
      </c>
      <c r="AG241">
        <v>0.01</v>
      </c>
      <c r="AH241">
        <v>2</v>
      </c>
      <c r="AI241">
        <v>27907041</v>
      </c>
      <c r="AJ241">
        <v>234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 ca="1">ROW(Source!A90)</f>
        <v>90</v>
      </c>
      <c r="B242">
        <v>27907050</v>
      </c>
      <c r="C242">
        <v>27907037</v>
      </c>
      <c r="D242">
        <v>25153690</v>
      </c>
      <c r="E242">
        <v>1</v>
      </c>
      <c r="F242">
        <v>1</v>
      </c>
      <c r="G242">
        <v>1</v>
      </c>
      <c r="H242">
        <v>3</v>
      </c>
      <c r="I242" t="s">
        <v>739</v>
      </c>
      <c r="J242" t="s">
        <v>740</v>
      </c>
      <c r="K242" t="s">
        <v>741</v>
      </c>
      <c r="L242">
        <v>1346</v>
      </c>
      <c r="N242">
        <v>1009</v>
      </c>
      <c r="O242" t="s">
        <v>1216</v>
      </c>
      <c r="P242" t="s">
        <v>1216</v>
      </c>
      <c r="Q242">
        <v>1</v>
      </c>
      <c r="X242">
        <v>0.1</v>
      </c>
      <c r="Y242">
        <v>1.82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1069</v>
      </c>
      <c r="AG242">
        <v>0.1</v>
      </c>
      <c r="AH242">
        <v>2</v>
      </c>
      <c r="AI242">
        <v>27907042</v>
      </c>
      <c r="AJ242">
        <v>235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 ca="1">ROW(Source!A90)</f>
        <v>90</v>
      </c>
      <c r="B243">
        <v>27907051</v>
      </c>
      <c r="C243">
        <v>27907037</v>
      </c>
      <c r="D243">
        <v>25145744</v>
      </c>
      <c r="E243">
        <v>17</v>
      </c>
      <c r="F243">
        <v>1</v>
      </c>
      <c r="G243">
        <v>1</v>
      </c>
      <c r="H243">
        <v>3</v>
      </c>
      <c r="I243" t="s">
        <v>307</v>
      </c>
      <c r="J243" t="s">
        <v>1069</v>
      </c>
      <c r="K243" t="s">
        <v>308</v>
      </c>
      <c r="L243">
        <v>1348</v>
      </c>
      <c r="N243">
        <v>1009</v>
      </c>
      <c r="O243" t="s">
        <v>1094</v>
      </c>
      <c r="P243" t="s">
        <v>1094</v>
      </c>
      <c r="Q243">
        <v>1000</v>
      </c>
      <c r="X243">
        <v>1.61E-2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 t="s">
        <v>1069</v>
      </c>
      <c r="AG243">
        <v>1.61E-2</v>
      </c>
      <c r="AH243">
        <v>3</v>
      </c>
      <c r="AI243">
        <v>-1</v>
      </c>
      <c r="AJ243" t="s">
        <v>1069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 ca="1">ROW(Source!A90)</f>
        <v>90</v>
      </c>
      <c r="B244">
        <v>27907052</v>
      </c>
      <c r="C244">
        <v>27907037</v>
      </c>
      <c r="D244">
        <v>25187091</v>
      </c>
      <c r="E244">
        <v>1</v>
      </c>
      <c r="F244">
        <v>1</v>
      </c>
      <c r="G244">
        <v>1</v>
      </c>
      <c r="H244">
        <v>3</v>
      </c>
      <c r="I244" t="s">
        <v>765</v>
      </c>
      <c r="J244" t="s">
        <v>766</v>
      </c>
      <c r="K244" t="s">
        <v>767</v>
      </c>
      <c r="L244">
        <v>1348</v>
      </c>
      <c r="N244">
        <v>1009</v>
      </c>
      <c r="O244" t="s">
        <v>1094</v>
      </c>
      <c r="P244" t="s">
        <v>1094</v>
      </c>
      <c r="Q244">
        <v>1000</v>
      </c>
      <c r="X244">
        <v>9.7999999999999997E-3</v>
      </c>
      <c r="Y244">
        <v>16950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1069</v>
      </c>
      <c r="AG244">
        <v>9.7999999999999997E-3</v>
      </c>
      <c r="AH244">
        <v>2</v>
      </c>
      <c r="AI244">
        <v>27907044</v>
      </c>
      <c r="AJ244">
        <v>237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 ca="1">ROW(Source!A92)</f>
        <v>92</v>
      </c>
      <c r="B245">
        <v>27909379</v>
      </c>
      <c r="C245">
        <v>27909378</v>
      </c>
      <c r="D245">
        <v>25417632</v>
      </c>
      <c r="E245">
        <v>1</v>
      </c>
      <c r="F245">
        <v>1</v>
      </c>
      <c r="G245">
        <v>1</v>
      </c>
      <c r="H245">
        <v>1</v>
      </c>
      <c r="I245" t="s">
        <v>598</v>
      </c>
      <c r="J245" t="s">
        <v>1069</v>
      </c>
      <c r="K245" t="s">
        <v>599</v>
      </c>
      <c r="L245">
        <v>1191</v>
      </c>
      <c r="N245">
        <v>1013</v>
      </c>
      <c r="O245" t="s">
        <v>600</v>
      </c>
      <c r="P245" t="s">
        <v>600</v>
      </c>
      <c r="Q245">
        <v>1</v>
      </c>
      <c r="X245">
        <v>80.73</v>
      </c>
      <c r="Y245">
        <v>0</v>
      </c>
      <c r="Z245">
        <v>0</v>
      </c>
      <c r="AA245">
        <v>0</v>
      </c>
      <c r="AB245">
        <v>8.64</v>
      </c>
      <c r="AC245">
        <v>0</v>
      </c>
      <c r="AD245">
        <v>1</v>
      </c>
      <c r="AE245">
        <v>1</v>
      </c>
      <c r="AF245" t="s">
        <v>1069</v>
      </c>
      <c r="AG245">
        <v>80.73</v>
      </c>
      <c r="AH245">
        <v>2</v>
      </c>
      <c r="AI245">
        <v>27909379</v>
      </c>
      <c r="AJ245">
        <v>238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 ca="1">ROW(Source!A92)</f>
        <v>92</v>
      </c>
      <c r="B246">
        <v>27909380</v>
      </c>
      <c r="C246">
        <v>27909378</v>
      </c>
      <c r="D246">
        <v>25412928</v>
      </c>
      <c r="E246">
        <v>1</v>
      </c>
      <c r="F246">
        <v>1</v>
      </c>
      <c r="G246">
        <v>1</v>
      </c>
      <c r="H246">
        <v>1</v>
      </c>
      <c r="I246" t="s">
        <v>601</v>
      </c>
      <c r="J246" t="s">
        <v>1069</v>
      </c>
      <c r="K246" t="s">
        <v>602</v>
      </c>
      <c r="L246">
        <v>1191</v>
      </c>
      <c r="N246">
        <v>1013</v>
      </c>
      <c r="O246" t="s">
        <v>600</v>
      </c>
      <c r="P246" t="s">
        <v>600</v>
      </c>
      <c r="Q246">
        <v>1</v>
      </c>
      <c r="X246">
        <v>0.01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2</v>
      </c>
      <c r="AF246" t="s">
        <v>1069</v>
      </c>
      <c r="AG246">
        <v>0.01</v>
      </c>
      <c r="AH246">
        <v>2</v>
      </c>
      <c r="AI246">
        <v>27909380</v>
      </c>
      <c r="AJ246">
        <v>239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 ca="1">ROW(Source!A92)</f>
        <v>92</v>
      </c>
      <c r="B247">
        <v>27909381</v>
      </c>
      <c r="C247">
        <v>27909378</v>
      </c>
      <c r="D247">
        <v>25231607</v>
      </c>
      <c r="E247">
        <v>1</v>
      </c>
      <c r="F247">
        <v>1</v>
      </c>
      <c r="G247">
        <v>1</v>
      </c>
      <c r="H247">
        <v>2</v>
      </c>
      <c r="I247" t="s">
        <v>603</v>
      </c>
      <c r="J247" t="s">
        <v>604</v>
      </c>
      <c r="K247" t="s">
        <v>605</v>
      </c>
      <c r="L247">
        <v>1368</v>
      </c>
      <c r="N247">
        <v>1011</v>
      </c>
      <c r="O247" t="s">
        <v>606</v>
      </c>
      <c r="P247" t="s">
        <v>606</v>
      </c>
      <c r="Q247">
        <v>1</v>
      </c>
      <c r="X247">
        <v>0.01</v>
      </c>
      <c r="Y247">
        <v>0</v>
      </c>
      <c r="Z247">
        <v>65.709999999999994</v>
      </c>
      <c r="AA247">
        <v>11.6</v>
      </c>
      <c r="AB247">
        <v>0</v>
      </c>
      <c r="AC247">
        <v>0</v>
      </c>
      <c r="AD247">
        <v>1</v>
      </c>
      <c r="AE247">
        <v>0</v>
      </c>
      <c r="AF247" t="s">
        <v>1069</v>
      </c>
      <c r="AG247">
        <v>0.01</v>
      </c>
      <c r="AH247">
        <v>2</v>
      </c>
      <c r="AI247">
        <v>27909381</v>
      </c>
      <c r="AJ247">
        <v>240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 ca="1">ROW(Source!A92)</f>
        <v>92</v>
      </c>
      <c r="B248">
        <v>27909382</v>
      </c>
      <c r="C248">
        <v>27909378</v>
      </c>
      <c r="D248">
        <v>25153690</v>
      </c>
      <c r="E248">
        <v>1</v>
      </c>
      <c r="F248">
        <v>1</v>
      </c>
      <c r="G248">
        <v>1</v>
      </c>
      <c r="H248">
        <v>3</v>
      </c>
      <c r="I248" t="s">
        <v>739</v>
      </c>
      <c r="J248" t="s">
        <v>740</v>
      </c>
      <c r="K248" t="s">
        <v>741</v>
      </c>
      <c r="L248">
        <v>1346</v>
      </c>
      <c r="N248">
        <v>1009</v>
      </c>
      <c r="O248" t="s">
        <v>1216</v>
      </c>
      <c r="P248" t="s">
        <v>1216</v>
      </c>
      <c r="Q248">
        <v>1</v>
      </c>
      <c r="X248">
        <v>0.1</v>
      </c>
      <c r="Y248">
        <v>1.82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1069</v>
      </c>
      <c r="AG248">
        <v>0.1</v>
      </c>
      <c r="AH248">
        <v>2</v>
      </c>
      <c r="AI248">
        <v>27909382</v>
      </c>
      <c r="AJ248">
        <v>241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 ca="1">ROW(Source!A92)</f>
        <v>92</v>
      </c>
      <c r="B249">
        <v>27909383</v>
      </c>
      <c r="C249">
        <v>27909378</v>
      </c>
      <c r="D249">
        <v>25146395</v>
      </c>
      <c r="E249">
        <v>17</v>
      </c>
      <c r="F249">
        <v>1</v>
      </c>
      <c r="G249">
        <v>1</v>
      </c>
      <c r="H249">
        <v>3</v>
      </c>
      <c r="I249" t="s">
        <v>307</v>
      </c>
      <c r="J249" t="s">
        <v>1069</v>
      </c>
      <c r="K249" t="s">
        <v>308</v>
      </c>
      <c r="L249">
        <v>1348</v>
      </c>
      <c r="N249">
        <v>1009</v>
      </c>
      <c r="O249" t="s">
        <v>1094</v>
      </c>
      <c r="P249" t="s">
        <v>1094</v>
      </c>
      <c r="Q249">
        <v>1000</v>
      </c>
      <c r="X249">
        <v>1.3599999999999999E-2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 t="s">
        <v>1069</v>
      </c>
      <c r="AG249">
        <v>1.3599999999999999E-2</v>
      </c>
      <c r="AH249">
        <v>3</v>
      </c>
      <c r="AI249">
        <v>-1</v>
      </c>
      <c r="AJ249" t="s">
        <v>1069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 ca="1">ROW(Source!A92)</f>
        <v>92</v>
      </c>
      <c r="B250">
        <v>27909384</v>
      </c>
      <c r="C250">
        <v>27909378</v>
      </c>
      <c r="D250">
        <v>25187091</v>
      </c>
      <c r="E250">
        <v>1</v>
      </c>
      <c r="F250">
        <v>1</v>
      </c>
      <c r="G250">
        <v>1</v>
      </c>
      <c r="H250">
        <v>3</v>
      </c>
      <c r="I250" t="s">
        <v>765</v>
      </c>
      <c r="J250" t="s">
        <v>766</v>
      </c>
      <c r="K250" t="s">
        <v>767</v>
      </c>
      <c r="L250">
        <v>1348</v>
      </c>
      <c r="N250">
        <v>1009</v>
      </c>
      <c r="O250" t="s">
        <v>1094</v>
      </c>
      <c r="P250" t="s">
        <v>1094</v>
      </c>
      <c r="Q250">
        <v>1000</v>
      </c>
      <c r="X250">
        <v>7.0000000000000001E-3</v>
      </c>
      <c r="Y250">
        <v>16950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1069</v>
      </c>
      <c r="AG250">
        <v>7.0000000000000001E-3</v>
      </c>
      <c r="AH250">
        <v>2</v>
      </c>
      <c r="AI250">
        <v>27909384</v>
      </c>
      <c r="AJ250">
        <v>243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 ca="1">ROW(Source!A94)</f>
        <v>94</v>
      </c>
      <c r="B251">
        <v>27907065</v>
      </c>
      <c r="C251">
        <v>27907056</v>
      </c>
      <c r="D251">
        <v>25420494</v>
      </c>
      <c r="E251">
        <v>1</v>
      </c>
      <c r="F251">
        <v>1</v>
      </c>
      <c r="G251">
        <v>1</v>
      </c>
      <c r="H251">
        <v>1</v>
      </c>
      <c r="I251" t="s">
        <v>768</v>
      </c>
      <c r="J251" t="s">
        <v>1069</v>
      </c>
      <c r="K251" t="s">
        <v>769</v>
      </c>
      <c r="L251">
        <v>1191</v>
      </c>
      <c r="N251">
        <v>1013</v>
      </c>
      <c r="O251" t="s">
        <v>600</v>
      </c>
      <c r="P251" t="s">
        <v>600</v>
      </c>
      <c r="Q251">
        <v>1</v>
      </c>
      <c r="X251">
        <v>5.31</v>
      </c>
      <c r="Y251">
        <v>0</v>
      </c>
      <c r="Z251">
        <v>0</v>
      </c>
      <c r="AA251">
        <v>0</v>
      </c>
      <c r="AB251">
        <v>10.65</v>
      </c>
      <c r="AC251">
        <v>0</v>
      </c>
      <c r="AD251">
        <v>1</v>
      </c>
      <c r="AE251">
        <v>1</v>
      </c>
      <c r="AF251" t="s">
        <v>1084</v>
      </c>
      <c r="AG251">
        <v>6.1064999999999987</v>
      </c>
      <c r="AH251">
        <v>2</v>
      </c>
      <c r="AI251">
        <v>27907057</v>
      </c>
      <c r="AJ251">
        <v>244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 ca="1">ROW(Source!A94)</f>
        <v>94</v>
      </c>
      <c r="B252">
        <v>27907066</v>
      </c>
      <c r="C252">
        <v>27907056</v>
      </c>
      <c r="D252">
        <v>25412928</v>
      </c>
      <c r="E252">
        <v>1</v>
      </c>
      <c r="F252">
        <v>1</v>
      </c>
      <c r="G252">
        <v>1</v>
      </c>
      <c r="H252">
        <v>1</v>
      </c>
      <c r="I252" t="s">
        <v>601</v>
      </c>
      <c r="J252" t="s">
        <v>1069</v>
      </c>
      <c r="K252" t="s">
        <v>602</v>
      </c>
      <c r="L252">
        <v>1191</v>
      </c>
      <c r="N252">
        <v>1013</v>
      </c>
      <c r="O252" t="s">
        <v>600</v>
      </c>
      <c r="P252" t="s">
        <v>600</v>
      </c>
      <c r="Q252">
        <v>1</v>
      </c>
      <c r="X252">
        <v>0.02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2</v>
      </c>
      <c r="AF252" t="s">
        <v>1083</v>
      </c>
      <c r="AG252">
        <v>2.5000000000000001E-2</v>
      </c>
      <c r="AH252">
        <v>2</v>
      </c>
      <c r="AI252">
        <v>27907058</v>
      </c>
      <c r="AJ252">
        <v>245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 ca="1">ROW(Source!A94)</f>
        <v>94</v>
      </c>
      <c r="B253">
        <v>27907067</v>
      </c>
      <c r="C253">
        <v>27907056</v>
      </c>
      <c r="D253">
        <v>25230418</v>
      </c>
      <c r="E253">
        <v>1</v>
      </c>
      <c r="F253">
        <v>1</v>
      </c>
      <c r="G253">
        <v>1</v>
      </c>
      <c r="H253">
        <v>2</v>
      </c>
      <c r="I253" t="s">
        <v>762</v>
      </c>
      <c r="J253" t="s">
        <v>763</v>
      </c>
      <c r="K253" t="s">
        <v>764</v>
      </c>
      <c r="L253">
        <v>1368</v>
      </c>
      <c r="N253">
        <v>1011</v>
      </c>
      <c r="O253" t="s">
        <v>606</v>
      </c>
      <c r="P253" t="s">
        <v>606</v>
      </c>
      <c r="Q253">
        <v>1</v>
      </c>
      <c r="X253">
        <v>0.01</v>
      </c>
      <c r="Y253">
        <v>0</v>
      </c>
      <c r="Z253">
        <v>1.7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1083</v>
      </c>
      <c r="AG253">
        <v>1.2500000000000001E-2</v>
      </c>
      <c r="AH253">
        <v>2</v>
      </c>
      <c r="AI253">
        <v>27907059</v>
      </c>
      <c r="AJ253">
        <v>246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 ca="1">ROW(Source!A94)</f>
        <v>94</v>
      </c>
      <c r="B254">
        <v>27907068</v>
      </c>
      <c r="C254">
        <v>27907056</v>
      </c>
      <c r="D254">
        <v>25230445</v>
      </c>
      <c r="E254">
        <v>1</v>
      </c>
      <c r="F254">
        <v>1</v>
      </c>
      <c r="G254">
        <v>1</v>
      </c>
      <c r="H254">
        <v>2</v>
      </c>
      <c r="I254" t="s">
        <v>733</v>
      </c>
      <c r="J254" t="s">
        <v>734</v>
      </c>
      <c r="K254" t="s">
        <v>735</v>
      </c>
      <c r="L254">
        <v>1368</v>
      </c>
      <c r="N254">
        <v>1011</v>
      </c>
      <c r="O254" t="s">
        <v>606</v>
      </c>
      <c r="P254" t="s">
        <v>606</v>
      </c>
      <c r="Q254">
        <v>1</v>
      </c>
      <c r="X254">
        <v>0.01</v>
      </c>
      <c r="Y254">
        <v>0</v>
      </c>
      <c r="Z254">
        <v>89.99</v>
      </c>
      <c r="AA254">
        <v>10.06</v>
      </c>
      <c r="AB254">
        <v>0</v>
      </c>
      <c r="AC254">
        <v>0</v>
      </c>
      <c r="AD254">
        <v>1</v>
      </c>
      <c r="AE254">
        <v>0</v>
      </c>
      <c r="AF254" t="s">
        <v>1083</v>
      </c>
      <c r="AG254">
        <v>1.2500000000000001E-2</v>
      </c>
      <c r="AH254">
        <v>2</v>
      </c>
      <c r="AI254">
        <v>27907060</v>
      </c>
      <c r="AJ254">
        <v>247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 ca="1">ROW(Source!A94)</f>
        <v>94</v>
      </c>
      <c r="B255">
        <v>27907069</v>
      </c>
      <c r="C255">
        <v>27907056</v>
      </c>
      <c r="D255">
        <v>25231607</v>
      </c>
      <c r="E255">
        <v>1</v>
      </c>
      <c r="F255">
        <v>1</v>
      </c>
      <c r="G255">
        <v>1</v>
      </c>
      <c r="H255">
        <v>2</v>
      </c>
      <c r="I255" t="s">
        <v>603</v>
      </c>
      <c r="J255" t="s">
        <v>604</v>
      </c>
      <c r="K255" t="s">
        <v>605</v>
      </c>
      <c r="L255">
        <v>1368</v>
      </c>
      <c r="N255">
        <v>1011</v>
      </c>
      <c r="O255" t="s">
        <v>606</v>
      </c>
      <c r="P255" t="s">
        <v>606</v>
      </c>
      <c r="Q255">
        <v>1</v>
      </c>
      <c r="X255">
        <v>0.01</v>
      </c>
      <c r="Y255">
        <v>0</v>
      </c>
      <c r="Z255">
        <v>65.709999999999994</v>
      </c>
      <c r="AA255">
        <v>11.6</v>
      </c>
      <c r="AB255">
        <v>0</v>
      </c>
      <c r="AC255">
        <v>0</v>
      </c>
      <c r="AD255">
        <v>1</v>
      </c>
      <c r="AE255">
        <v>0</v>
      </c>
      <c r="AF255" t="s">
        <v>1083</v>
      </c>
      <c r="AG255">
        <v>1.2500000000000001E-2</v>
      </c>
      <c r="AH255">
        <v>2</v>
      </c>
      <c r="AI255">
        <v>27907061</v>
      </c>
      <c r="AJ255">
        <v>248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 ca="1">ROW(Source!A94)</f>
        <v>94</v>
      </c>
      <c r="B256">
        <v>27907070</v>
      </c>
      <c r="C256">
        <v>27907056</v>
      </c>
      <c r="D256">
        <v>25232466</v>
      </c>
      <c r="E256">
        <v>1</v>
      </c>
      <c r="F256">
        <v>1</v>
      </c>
      <c r="G256">
        <v>1</v>
      </c>
      <c r="H256">
        <v>2</v>
      </c>
      <c r="I256" t="s">
        <v>770</v>
      </c>
      <c r="J256" t="s">
        <v>771</v>
      </c>
      <c r="K256" t="s">
        <v>772</v>
      </c>
      <c r="L256">
        <v>1368</v>
      </c>
      <c r="N256">
        <v>1011</v>
      </c>
      <c r="O256" t="s">
        <v>606</v>
      </c>
      <c r="P256" t="s">
        <v>606</v>
      </c>
      <c r="Q256">
        <v>1</v>
      </c>
      <c r="X256">
        <v>1.1200000000000001</v>
      </c>
      <c r="Y256">
        <v>0</v>
      </c>
      <c r="Z256">
        <v>6.82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1083</v>
      </c>
      <c r="AG256">
        <v>1.4000000000000001</v>
      </c>
      <c r="AH256">
        <v>2</v>
      </c>
      <c r="AI256">
        <v>27907062</v>
      </c>
      <c r="AJ256">
        <v>249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 ca="1">ROW(Source!A94)</f>
        <v>94</v>
      </c>
      <c r="B257">
        <v>27907071</v>
      </c>
      <c r="C257">
        <v>27907056</v>
      </c>
      <c r="D257">
        <v>25186091</v>
      </c>
      <c r="E257">
        <v>1</v>
      </c>
      <c r="F257">
        <v>1</v>
      </c>
      <c r="G257">
        <v>1</v>
      </c>
      <c r="H257">
        <v>3</v>
      </c>
      <c r="I257" t="s">
        <v>648</v>
      </c>
      <c r="J257" t="s">
        <v>649</v>
      </c>
      <c r="K257" t="s">
        <v>650</v>
      </c>
      <c r="L257">
        <v>1348</v>
      </c>
      <c r="N257">
        <v>1009</v>
      </c>
      <c r="O257" t="s">
        <v>1094</v>
      </c>
      <c r="P257" t="s">
        <v>1094</v>
      </c>
      <c r="Q257">
        <v>1000</v>
      </c>
      <c r="X257">
        <v>1.2E-2</v>
      </c>
      <c r="Y257">
        <v>15620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1069</v>
      </c>
      <c r="AG257">
        <v>1.2E-2</v>
      </c>
      <c r="AH257">
        <v>2</v>
      </c>
      <c r="AI257">
        <v>27907063</v>
      </c>
      <c r="AJ257">
        <v>250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 ca="1">ROW(Source!A94)</f>
        <v>94</v>
      </c>
      <c r="B258">
        <v>27907072</v>
      </c>
      <c r="C258">
        <v>27907056</v>
      </c>
      <c r="D258">
        <v>25187223</v>
      </c>
      <c r="E258">
        <v>1</v>
      </c>
      <c r="F258">
        <v>1</v>
      </c>
      <c r="G258">
        <v>1</v>
      </c>
      <c r="H258">
        <v>3</v>
      </c>
      <c r="I258" t="s">
        <v>773</v>
      </c>
      <c r="J258" t="s">
        <v>774</v>
      </c>
      <c r="K258" t="s">
        <v>775</v>
      </c>
      <c r="L258">
        <v>1348</v>
      </c>
      <c r="N258">
        <v>1009</v>
      </c>
      <c r="O258" t="s">
        <v>1094</v>
      </c>
      <c r="P258" t="s">
        <v>1094</v>
      </c>
      <c r="Q258">
        <v>1000</v>
      </c>
      <c r="X258">
        <v>2E-3</v>
      </c>
      <c r="Y258">
        <v>7640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1069</v>
      </c>
      <c r="AG258">
        <v>2E-3</v>
      </c>
      <c r="AH258">
        <v>2</v>
      </c>
      <c r="AI258">
        <v>27907064</v>
      </c>
      <c r="AJ258">
        <v>251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 ca="1">ROW(Source!A95)</f>
        <v>95</v>
      </c>
      <c r="B259">
        <v>27907081</v>
      </c>
      <c r="C259">
        <v>27907073</v>
      </c>
      <c r="D259">
        <v>25416200</v>
      </c>
      <c r="E259">
        <v>1</v>
      </c>
      <c r="F259">
        <v>1</v>
      </c>
      <c r="G259">
        <v>1</v>
      </c>
      <c r="H259">
        <v>1</v>
      </c>
      <c r="I259" t="s">
        <v>656</v>
      </c>
      <c r="J259" t="s">
        <v>1069</v>
      </c>
      <c r="K259" t="s">
        <v>657</v>
      </c>
      <c r="L259">
        <v>1191</v>
      </c>
      <c r="N259">
        <v>1013</v>
      </c>
      <c r="O259" t="s">
        <v>600</v>
      </c>
      <c r="P259" t="s">
        <v>600</v>
      </c>
      <c r="Q259">
        <v>1</v>
      </c>
      <c r="X259">
        <v>80.599999999999994</v>
      </c>
      <c r="Y259">
        <v>0</v>
      </c>
      <c r="Z259">
        <v>0</v>
      </c>
      <c r="AA259">
        <v>0</v>
      </c>
      <c r="AB259">
        <v>8.09</v>
      </c>
      <c r="AC259">
        <v>0</v>
      </c>
      <c r="AD259">
        <v>1</v>
      </c>
      <c r="AE259">
        <v>1</v>
      </c>
      <c r="AF259" t="s">
        <v>1069</v>
      </c>
      <c r="AG259">
        <v>80.599999999999994</v>
      </c>
      <c r="AH259">
        <v>2</v>
      </c>
      <c r="AI259">
        <v>27907074</v>
      </c>
      <c r="AJ259">
        <v>252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 ca="1">ROW(Source!A95)</f>
        <v>95</v>
      </c>
      <c r="B260">
        <v>27907082</v>
      </c>
      <c r="C260">
        <v>27907073</v>
      </c>
      <c r="D260">
        <v>25412928</v>
      </c>
      <c r="E260">
        <v>1</v>
      </c>
      <c r="F260">
        <v>1</v>
      </c>
      <c r="G260">
        <v>1</v>
      </c>
      <c r="H260">
        <v>1</v>
      </c>
      <c r="I260" t="s">
        <v>601</v>
      </c>
      <c r="J260" t="s">
        <v>1069</v>
      </c>
      <c r="K260" t="s">
        <v>602</v>
      </c>
      <c r="L260">
        <v>1191</v>
      </c>
      <c r="N260">
        <v>1013</v>
      </c>
      <c r="O260" t="s">
        <v>600</v>
      </c>
      <c r="P260" t="s">
        <v>600</v>
      </c>
      <c r="Q260">
        <v>1</v>
      </c>
      <c r="X260">
        <v>0.01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2</v>
      </c>
      <c r="AF260" t="s">
        <v>1069</v>
      </c>
      <c r="AG260">
        <v>0.01</v>
      </c>
      <c r="AH260">
        <v>2</v>
      </c>
      <c r="AI260">
        <v>27907075</v>
      </c>
      <c r="AJ260">
        <v>253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 ca="1">ROW(Source!A95)</f>
        <v>95</v>
      </c>
      <c r="B261">
        <v>27907083</v>
      </c>
      <c r="C261">
        <v>27907073</v>
      </c>
      <c r="D261">
        <v>25231607</v>
      </c>
      <c r="E261">
        <v>1</v>
      </c>
      <c r="F261">
        <v>1</v>
      </c>
      <c r="G261">
        <v>1</v>
      </c>
      <c r="H261">
        <v>2</v>
      </c>
      <c r="I261" t="s">
        <v>603</v>
      </c>
      <c r="J261" t="s">
        <v>604</v>
      </c>
      <c r="K261" t="s">
        <v>605</v>
      </c>
      <c r="L261">
        <v>1368</v>
      </c>
      <c r="N261">
        <v>1011</v>
      </c>
      <c r="O261" t="s">
        <v>606</v>
      </c>
      <c r="P261" t="s">
        <v>606</v>
      </c>
      <c r="Q261">
        <v>1</v>
      </c>
      <c r="X261">
        <v>0.01</v>
      </c>
      <c r="Y261">
        <v>0</v>
      </c>
      <c r="Z261">
        <v>65.709999999999994</v>
      </c>
      <c r="AA261">
        <v>11.6</v>
      </c>
      <c r="AB261">
        <v>0</v>
      </c>
      <c r="AC261">
        <v>0</v>
      </c>
      <c r="AD261">
        <v>1</v>
      </c>
      <c r="AE261">
        <v>0</v>
      </c>
      <c r="AF261" t="s">
        <v>1069</v>
      </c>
      <c r="AG261">
        <v>0.01</v>
      </c>
      <c r="AH261">
        <v>2</v>
      </c>
      <c r="AI261">
        <v>27907076</v>
      </c>
      <c r="AJ261">
        <v>254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 ca="1">ROW(Source!A95)</f>
        <v>95</v>
      </c>
      <c r="B262">
        <v>27907084</v>
      </c>
      <c r="C262">
        <v>27907073</v>
      </c>
      <c r="D262">
        <v>25153690</v>
      </c>
      <c r="E262">
        <v>1</v>
      </c>
      <c r="F262">
        <v>1</v>
      </c>
      <c r="G262">
        <v>1</v>
      </c>
      <c r="H262">
        <v>3</v>
      </c>
      <c r="I262" t="s">
        <v>739</v>
      </c>
      <c r="J262" t="s">
        <v>740</v>
      </c>
      <c r="K262" t="s">
        <v>741</v>
      </c>
      <c r="L262">
        <v>1346</v>
      </c>
      <c r="N262">
        <v>1009</v>
      </c>
      <c r="O262" t="s">
        <v>1216</v>
      </c>
      <c r="P262" t="s">
        <v>1216</v>
      </c>
      <c r="Q262">
        <v>1</v>
      </c>
      <c r="X262">
        <v>0.1</v>
      </c>
      <c r="Y262">
        <v>1.82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1069</v>
      </c>
      <c r="AG262">
        <v>0.1</v>
      </c>
      <c r="AH262">
        <v>2</v>
      </c>
      <c r="AI262">
        <v>27907077</v>
      </c>
      <c r="AJ262">
        <v>255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 ca="1">ROW(Source!A95)</f>
        <v>95</v>
      </c>
      <c r="B263">
        <v>27907085</v>
      </c>
      <c r="C263">
        <v>27907073</v>
      </c>
      <c r="D263">
        <v>25145744</v>
      </c>
      <c r="E263">
        <v>17</v>
      </c>
      <c r="F263">
        <v>1</v>
      </c>
      <c r="G263">
        <v>1</v>
      </c>
      <c r="H263">
        <v>3</v>
      </c>
      <c r="I263" t="s">
        <v>307</v>
      </c>
      <c r="J263" t="s">
        <v>1069</v>
      </c>
      <c r="K263" t="s">
        <v>309</v>
      </c>
      <c r="L263">
        <v>1348</v>
      </c>
      <c r="N263">
        <v>1009</v>
      </c>
      <c r="O263" t="s">
        <v>1094</v>
      </c>
      <c r="P263" t="s">
        <v>1094</v>
      </c>
      <c r="Q263">
        <v>1000</v>
      </c>
      <c r="X263">
        <v>1.61E-2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 t="s">
        <v>1069</v>
      </c>
      <c r="AG263">
        <v>1.61E-2</v>
      </c>
      <c r="AH263">
        <v>3</v>
      </c>
      <c r="AI263">
        <v>-1</v>
      </c>
      <c r="AJ263" t="s">
        <v>1069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 ca="1">ROW(Source!A95)</f>
        <v>95</v>
      </c>
      <c r="B264">
        <v>27907086</v>
      </c>
      <c r="C264">
        <v>27907073</v>
      </c>
      <c r="D264">
        <v>25187091</v>
      </c>
      <c r="E264">
        <v>1</v>
      </c>
      <c r="F264">
        <v>1</v>
      </c>
      <c r="G264">
        <v>1</v>
      </c>
      <c r="H264">
        <v>3</v>
      </c>
      <c r="I264" t="s">
        <v>765</v>
      </c>
      <c r="J264" t="s">
        <v>766</v>
      </c>
      <c r="K264" t="s">
        <v>767</v>
      </c>
      <c r="L264">
        <v>1348</v>
      </c>
      <c r="N264">
        <v>1009</v>
      </c>
      <c r="O264" t="s">
        <v>1094</v>
      </c>
      <c r="P264" t="s">
        <v>1094</v>
      </c>
      <c r="Q264">
        <v>1000</v>
      </c>
      <c r="X264">
        <v>8.9999999999999993E-3</v>
      </c>
      <c r="Y264">
        <v>16950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1069</v>
      </c>
      <c r="AG264">
        <v>8.9999999999999993E-3</v>
      </c>
      <c r="AH264">
        <v>2</v>
      </c>
      <c r="AI264">
        <v>27907079</v>
      </c>
      <c r="AJ264">
        <v>257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 ca="1">ROW(Source!A97)</f>
        <v>97</v>
      </c>
      <c r="B265">
        <v>27907100</v>
      </c>
      <c r="C265">
        <v>27907090</v>
      </c>
      <c r="D265">
        <v>25416200</v>
      </c>
      <c r="E265">
        <v>1</v>
      </c>
      <c r="F265">
        <v>1</v>
      </c>
      <c r="G265">
        <v>1</v>
      </c>
      <c r="H265">
        <v>1</v>
      </c>
      <c r="I265" t="s">
        <v>656</v>
      </c>
      <c r="J265" t="s">
        <v>1069</v>
      </c>
      <c r="K265" t="s">
        <v>657</v>
      </c>
      <c r="L265">
        <v>1191</v>
      </c>
      <c r="N265">
        <v>1013</v>
      </c>
      <c r="O265" t="s">
        <v>600</v>
      </c>
      <c r="P265" t="s">
        <v>600</v>
      </c>
      <c r="Q265">
        <v>1</v>
      </c>
      <c r="X265">
        <v>129.71</v>
      </c>
      <c r="Y265">
        <v>0</v>
      </c>
      <c r="Z265">
        <v>0</v>
      </c>
      <c r="AA265">
        <v>0</v>
      </c>
      <c r="AB265">
        <v>8.09</v>
      </c>
      <c r="AC265">
        <v>0</v>
      </c>
      <c r="AD265">
        <v>1</v>
      </c>
      <c r="AE265">
        <v>1</v>
      </c>
      <c r="AF265" t="s">
        <v>1084</v>
      </c>
      <c r="AG265">
        <v>149.16649999999998</v>
      </c>
      <c r="AH265">
        <v>2</v>
      </c>
      <c r="AI265">
        <v>27907091</v>
      </c>
      <c r="AJ265">
        <v>258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 ca="1">ROW(Source!A97)</f>
        <v>97</v>
      </c>
      <c r="B266">
        <v>27907101</v>
      </c>
      <c r="C266">
        <v>27907090</v>
      </c>
      <c r="D266">
        <v>25412928</v>
      </c>
      <c r="E266">
        <v>1</v>
      </c>
      <c r="F266">
        <v>1</v>
      </c>
      <c r="G266">
        <v>1</v>
      </c>
      <c r="H266">
        <v>1</v>
      </c>
      <c r="I266" t="s">
        <v>601</v>
      </c>
      <c r="J266" t="s">
        <v>1069</v>
      </c>
      <c r="K266" t="s">
        <v>602</v>
      </c>
      <c r="L266">
        <v>1191</v>
      </c>
      <c r="N266">
        <v>1013</v>
      </c>
      <c r="O266" t="s">
        <v>600</v>
      </c>
      <c r="P266" t="s">
        <v>600</v>
      </c>
      <c r="Q266">
        <v>1</v>
      </c>
      <c r="X266">
        <v>1.61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1083</v>
      </c>
      <c r="AG266">
        <v>2.0125000000000002</v>
      </c>
      <c r="AH266">
        <v>2</v>
      </c>
      <c r="AI266">
        <v>27907092</v>
      </c>
      <c r="AJ266">
        <v>259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 ca="1">ROW(Source!A97)</f>
        <v>97</v>
      </c>
      <c r="B267">
        <v>27907102</v>
      </c>
      <c r="C267">
        <v>27907090</v>
      </c>
      <c r="D267">
        <v>25230220</v>
      </c>
      <c r="E267">
        <v>1</v>
      </c>
      <c r="F267">
        <v>1</v>
      </c>
      <c r="G267">
        <v>1</v>
      </c>
      <c r="H267">
        <v>2</v>
      </c>
      <c r="I267" t="s">
        <v>612</v>
      </c>
      <c r="J267" t="s">
        <v>613</v>
      </c>
      <c r="K267" t="s">
        <v>614</v>
      </c>
      <c r="L267">
        <v>1368</v>
      </c>
      <c r="N267">
        <v>1011</v>
      </c>
      <c r="O267" t="s">
        <v>606</v>
      </c>
      <c r="P267" t="s">
        <v>606</v>
      </c>
      <c r="Q267">
        <v>1</v>
      </c>
      <c r="X267">
        <v>0.97</v>
      </c>
      <c r="Y267">
        <v>0</v>
      </c>
      <c r="Z267">
        <v>111.99</v>
      </c>
      <c r="AA267">
        <v>13.5</v>
      </c>
      <c r="AB267">
        <v>0</v>
      </c>
      <c r="AC267">
        <v>0</v>
      </c>
      <c r="AD267">
        <v>1</v>
      </c>
      <c r="AE267">
        <v>0</v>
      </c>
      <c r="AF267" t="s">
        <v>1083</v>
      </c>
      <c r="AG267">
        <v>1.2124999999999999</v>
      </c>
      <c r="AH267">
        <v>2</v>
      </c>
      <c r="AI267">
        <v>27907093</v>
      </c>
      <c r="AJ267">
        <v>260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 ca="1">ROW(Source!A97)</f>
        <v>97</v>
      </c>
      <c r="B268">
        <v>27907103</v>
      </c>
      <c r="C268">
        <v>27907090</v>
      </c>
      <c r="D268">
        <v>25231607</v>
      </c>
      <c r="E268">
        <v>1</v>
      </c>
      <c r="F268">
        <v>1</v>
      </c>
      <c r="G268">
        <v>1</v>
      </c>
      <c r="H268">
        <v>2</v>
      </c>
      <c r="I268" t="s">
        <v>603</v>
      </c>
      <c r="J268" t="s">
        <v>604</v>
      </c>
      <c r="K268" t="s">
        <v>605</v>
      </c>
      <c r="L268">
        <v>1368</v>
      </c>
      <c r="N268">
        <v>1011</v>
      </c>
      <c r="O268" t="s">
        <v>606</v>
      </c>
      <c r="P268" t="s">
        <v>606</v>
      </c>
      <c r="Q268">
        <v>1</v>
      </c>
      <c r="X268">
        <v>0.64</v>
      </c>
      <c r="Y268">
        <v>0</v>
      </c>
      <c r="Z268">
        <v>65.709999999999994</v>
      </c>
      <c r="AA268">
        <v>11.6</v>
      </c>
      <c r="AB268">
        <v>0</v>
      </c>
      <c r="AC268">
        <v>0</v>
      </c>
      <c r="AD268">
        <v>1</v>
      </c>
      <c r="AE268">
        <v>0</v>
      </c>
      <c r="AF268" t="s">
        <v>1083</v>
      </c>
      <c r="AG268">
        <v>0.8</v>
      </c>
      <c r="AH268">
        <v>2</v>
      </c>
      <c r="AI268">
        <v>27907094</v>
      </c>
      <c r="AJ268">
        <v>261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 ca="1">ROW(Source!A97)</f>
        <v>97</v>
      </c>
      <c r="B269">
        <v>27907104</v>
      </c>
      <c r="C269">
        <v>27907090</v>
      </c>
      <c r="D269">
        <v>25152717</v>
      </c>
      <c r="E269">
        <v>1</v>
      </c>
      <c r="F269">
        <v>1</v>
      </c>
      <c r="G269">
        <v>1</v>
      </c>
      <c r="H269">
        <v>3</v>
      </c>
      <c r="I269" t="s">
        <v>675</v>
      </c>
      <c r="J269" t="s">
        <v>676</v>
      </c>
      <c r="K269" t="s">
        <v>677</v>
      </c>
      <c r="L269">
        <v>1348</v>
      </c>
      <c r="N269">
        <v>1009</v>
      </c>
      <c r="O269" t="s">
        <v>1094</v>
      </c>
      <c r="P269" t="s">
        <v>1094</v>
      </c>
      <c r="Q269">
        <v>1000</v>
      </c>
      <c r="X269">
        <v>4.1999999999999997E-3</v>
      </c>
      <c r="Y269">
        <v>8475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1069</v>
      </c>
      <c r="AG269">
        <v>4.1999999999999997E-3</v>
      </c>
      <c r="AH269">
        <v>2</v>
      </c>
      <c r="AI269">
        <v>27907095</v>
      </c>
      <c r="AJ269">
        <v>262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 ca="1">ROW(Source!A97)</f>
        <v>97</v>
      </c>
      <c r="B270">
        <v>27907105</v>
      </c>
      <c r="C270">
        <v>27907090</v>
      </c>
      <c r="D270">
        <v>25178465</v>
      </c>
      <c r="E270">
        <v>1</v>
      </c>
      <c r="F270">
        <v>1</v>
      </c>
      <c r="G270">
        <v>1</v>
      </c>
      <c r="H270">
        <v>3</v>
      </c>
      <c r="I270" t="s">
        <v>163</v>
      </c>
      <c r="J270" t="s">
        <v>165</v>
      </c>
      <c r="K270" t="s">
        <v>164</v>
      </c>
      <c r="L270">
        <v>1339</v>
      </c>
      <c r="N270">
        <v>1007</v>
      </c>
      <c r="O270" t="s">
        <v>1325</v>
      </c>
      <c r="P270" t="s">
        <v>1325</v>
      </c>
      <c r="Q270">
        <v>1</v>
      </c>
      <c r="X270">
        <v>0.19</v>
      </c>
      <c r="Y270">
        <v>1601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1069</v>
      </c>
      <c r="AG270">
        <v>0.19</v>
      </c>
      <c r="AH270">
        <v>2</v>
      </c>
      <c r="AI270">
        <v>27907096</v>
      </c>
      <c r="AJ270">
        <v>263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 ca="1">ROW(Source!A97)</f>
        <v>97</v>
      </c>
      <c r="B271">
        <v>27907106</v>
      </c>
      <c r="C271">
        <v>27907090</v>
      </c>
      <c r="D271">
        <v>25178655</v>
      </c>
      <c r="E271">
        <v>1</v>
      </c>
      <c r="F271">
        <v>1</v>
      </c>
      <c r="G271">
        <v>1</v>
      </c>
      <c r="H271">
        <v>3</v>
      </c>
      <c r="I271" t="s">
        <v>1323</v>
      </c>
      <c r="J271" t="s">
        <v>1326</v>
      </c>
      <c r="K271" t="s">
        <v>1324</v>
      </c>
      <c r="L271">
        <v>1339</v>
      </c>
      <c r="N271">
        <v>1007</v>
      </c>
      <c r="O271" t="s">
        <v>1325</v>
      </c>
      <c r="P271" t="s">
        <v>1325</v>
      </c>
      <c r="Q271">
        <v>1</v>
      </c>
      <c r="X271">
        <v>4.5999999999999996</v>
      </c>
      <c r="Y271">
        <v>1430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1069</v>
      </c>
      <c r="AG271">
        <v>4.5999999999999996</v>
      </c>
      <c r="AH271">
        <v>2</v>
      </c>
      <c r="AI271">
        <v>27907097</v>
      </c>
      <c r="AJ271">
        <v>264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 ca="1">ROW(Source!A97)</f>
        <v>97</v>
      </c>
      <c r="B272">
        <v>27907107</v>
      </c>
      <c r="C272">
        <v>27907090</v>
      </c>
      <c r="D272">
        <v>25187112</v>
      </c>
      <c r="E272">
        <v>1</v>
      </c>
      <c r="F272">
        <v>1</v>
      </c>
      <c r="G272">
        <v>1</v>
      </c>
      <c r="H272">
        <v>3</v>
      </c>
      <c r="I272" t="s">
        <v>684</v>
      </c>
      <c r="J272" t="s">
        <v>685</v>
      </c>
      <c r="K272" t="s">
        <v>686</v>
      </c>
      <c r="L272">
        <v>1348</v>
      </c>
      <c r="N272">
        <v>1009</v>
      </c>
      <c r="O272" t="s">
        <v>1094</v>
      </c>
      <c r="P272" t="s">
        <v>1094</v>
      </c>
      <c r="Q272">
        <v>1000</v>
      </c>
      <c r="X272">
        <v>3.2000000000000002E-3</v>
      </c>
      <c r="Y272">
        <v>15255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1069</v>
      </c>
      <c r="AG272">
        <v>3.2000000000000002E-3</v>
      </c>
      <c r="AH272">
        <v>2</v>
      </c>
      <c r="AI272">
        <v>27907098</v>
      </c>
      <c r="AJ272">
        <v>266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 ca="1">ROW(Source!A100)</f>
        <v>100</v>
      </c>
      <c r="B273">
        <v>27909394</v>
      </c>
      <c r="C273">
        <v>27909388</v>
      </c>
      <c r="D273">
        <v>25418547</v>
      </c>
      <c r="E273">
        <v>1</v>
      </c>
      <c r="F273">
        <v>1</v>
      </c>
      <c r="G273">
        <v>1</v>
      </c>
      <c r="H273">
        <v>1</v>
      </c>
      <c r="I273" t="s">
        <v>776</v>
      </c>
      <c r="J273" t="s">
        <v>1069</v>
      </c>
      <c r="K273" t="s">
        <v>777</v>
      </c>
      <c r="L273">
        <v>1191</v>
      </c>
      <c r="N273">
        <v>1013</v>
      </c>
      <c r="O273" t="s">
        <v>600</v>
      </c>
      <c r="P273" t="s">
        <v>600</v>
      </c>
      <c r="Q273">
        <v>1</v>
      </c>
      <c r="X273">
        <v>75.3</v>
      </c>
      <c r="Y273">
        <v>0</v>
      </c>
      <c r="Z273">
        <v>0</v>
      </c>
      <c r="AA273">
        <v>0</v>
      </c>
      <c r="AB273">
        <v>8.74</v>
      </c>
      <c r="AC273">
        <v>0</v>
      </c>
      <c r="AD273">
        <v>1</v>
      </c>
      <c r="AE273">
        <v>1</v>
      </c>
      <c r="AF273" t="s">
        <v>1084</v>
      </c>
      <c r="AG273">
        <v>86.594999999999985</v>
      </c>
      <c r="AH273">
        <v>2</v>
      </c>
      <c r="AI273">
        <v>27909394</v>
      </c>
      <c r="AJ273">
        <v>267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 ca="1">ROW(Source!A100)</f>
        <v>100</v>
      </c>
      <c r="B274">
        <v>27909395</v>
      </c>
      <c r="C274">
        <v>27909388</v>
      </c>
      <c r="D274">
        <v>25412928</v>
      </c>
      <c r="E274">
        <v>1</v>
      </c>
      <c r="F274">
        <v>1</v>
      </c>
      <c r="G274">
        <v>1</v>
      </c>
      <c r="H274">
        <v>1</v>
      </c>
      <c r="I274" t="s">
        <v>601</v>
      </c>
      <c r="J274" t="s">
        <v>1069</v>
      </c>
      <c r="K274" t="s">
        <v>602</v>
      </c>
      <c r="L274">
        <v>1191</v>
      </c>
      <c r="N274">
        <v>1013</v>
      </c>
      <c r="O274" t="s">
        <v>600</v>
      </c>
      <c r="P274" t="s">
        <v>600</v>
      </c>
      <c r="Q274">
        <v>1</v>
      </c>
      <c r="X274">
        <v>0.49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1083</v>
      </c>
      <c r="AG274">
        <v>0.61250000000000004</v>
      </c>
      <c r="AH274">
        <v>2</v>
      </c>
      <c r="AI274">
        <v>27909395</v>
      </c>
      <c r="AJ274">
        <v>268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 ca="1">ROW(Source!A100)</f>
        <v>100</v>
      </c>
      <c r="B275">
        <v>27909396</v>
      </c>
      <c r="C275">
        <v>27909388</v>
      </c>
      <c r="D275">
        <v>25231607</v>
      </c>
      <c r="E275">
        <v>1</v>
      </c>
      <c r="F275">
        <v>1</v>
      </c>
      <c r="G275">
        <v>1</v>
      </c>
      <c r="H275">
        <v>2</v>
      </c>
      <c r="I275" t="s">
        <v>603</v>
      </c>
      <c r="J275" t="s">
        <v>604</v>
      </c>
      <c r="K275" t="s">
        <v>605</v>
      </c>
      <c r="L275">
        <v>1368</v>
      </c>
      <c r="N275">
        <v>1011</v>
      </c>
      <c r="O275" t="s">
        <v>606</v>
      </c>
      <c r="P275" t="s">
        <v>606</v>
      </c>
      <c r="Q275">
        <v>1</v>
      </c>
      <c r="X275">
        <v>0.49</v>
      </c>
      <c r="Y275">
        <v>0</v>
      </c>
      <c r="Z275">
        <v>65.709999999999994</v>
      </c>
      <c r="AA275">
        <v>11.6</v>
      </c>
      <c r="AB275">
        <v>0</v>
      </c>
      <c r="AC275">
        <v>0</v>
      </c>
      <c r="AD275">
        <v>1</v>
      </c>
      <c r="AE275">
        <v>0</v>
      </c>
      <c r="AF275" t="s">
        <v>1083</v>
      </c>
      <c r="AG275">
        <v>0.61250000000000004</v>
      </c>
      <c r="AH275">
        <v>2</v>
      </c>
      <c r="AI275">
        <v>27909396</v>
      </c>
      <c r="AJ275">
        <v>269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 ca="1">ROW(Source!A100)</f>
        <v>100</v>
      </c>
      <c r="B276">
        <v>27909397</v>
      </c>
      <c r="C276">
        <v>27909388</v>
      </c>
      <c r="D276">
        <v>25152717</v>
      </c>
      <c r="E276">
        <v>1</v>
      </c>
      <c r="F276">
        <v>1</v>
      </c>
      <c r="G276">
        <v>1</v>
      </c>
      <c r="H276">
        <v>3</v>
      </c>
      <c r="I276" t="s">
        <v>675</v>
      </c>
      <c r="J276" t="s">
        <v>676</v>
      </c>
      <c r="K276" t="s">
        <v>677</v>
      </c>
      <c r="L276">
        <v>1348</v>
      </c>
      <c r="N276">
        <v>1009</v>
      </c>
      <c r="O276" t="s">
        <v>1094</v>
      </c>
      <c r="P276" t="s">
        <v>1094</v>
      </c>
      <c r="Q276">
        <v>1000</v>
      </c>
      <c r="X276">
        <v>4.1999999999999997E-3</v>
      </c>
      <c r="Y276">
        <v>8475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1069</v>
      </c>
      <c r="AG276">
        <v>4.1999999999999997E-3</v>
      </c>
      <c r="AH276">
        <v>2</v>
      </c>
      <c r="AI276">
        <v>27909397</v>
      </c>
      <c r="AJ276">
        <v>270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 ca="1">ROW(Source!A100)</f>
        <v>100</v>
      </c>
      <c r="B277">
        <v>27909398</v>
      </c>
      <c r="C277">
        <v>27909388</v>
      </c>
      <c r="D277">
        <v>25179506</v>
      </c>
      <c r="E277">
        <v>1</v>
      </c>
      <c r="F277">
        <v>1</v>
      </c>
      <c r="G277">
        <v>1</v>
      </c>
      <c r="H277">
        <v>3</v>
      </c>
      <c r="I277" t="s">
        <v>778</v>
      </c>
      <c r="J277" t="s">
        <v>0</v>
      </c>
      <c r="K277" t="s">
        <v>1</v>
      </c>
      <c r="L277">
        <v>1328</v>
      </c>
      <c r="N277">
        <v>1005</v>
      </c>
      <c r="O277" t="s">
        <v>1081</v>
      </c>
      <c r="P277" t="s">
        <v>1081</v>
      </c>
      <c r="Q277">
        <v>100</v>
      </c>
      <c r="X277">
        <v>1.0249999999999999</v>
      </c>
      <c r="Y277">
        <v>2275.5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1069</v>
      </c>
      <c r="AG277">
        <v>1.0249999999999999</v>
      </c>
      <c r="AH277">
        <v>2</v>
      </c>
      <c r="AI277">
        <v>27909398</v>
      </c>
      <c r="AJ277">
        <v>271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 ca="1">ROW(Source!A103)</f>
        <v>103</v>
      </c>
      <c r="B278">
        <v>27909422</v>
      </c>
      <c r="C278">
        <v>27909421</v>
      </c>
      <c r="D278">
        <v>25412980</v>
      </c>
      <c r="E278">
        <v>1</v>
      </c>
      <c r="F278">
        <v>1</v>
      </c>
      <c r="G278">
        <v>1</v>
      </c>
      <c r="H278">
        <v>1</v>
      </c>
      <c r="I278" t="s">
        <v>2</v>
      </c>
      <c r="J278" t="s">
        <v>1069</v>
      </c>
      <c r="K278" t="s">
        <v>3</v>
      </c>
      <c r="L278">
        <v>1191</v>
      </c>
      <c r="N278">
        <v>1013</v>
      </c>
      <c r="O278" t="s">
        <v>600</v>
      </c>
      <c r="P278" t="s">
        <v>600</v>
      </c>
      <c r="Q278">
        <v>1</v>
      </c>
      <c r="X278">
        <v>80.22</v>
      </c>
      <c r="Y278">
        <v>0</v>
      </c>
      <c r="Z278">
        <v>0</v>
      </c>
      <c r="AA278">
        <v>0</v>
      </c>
      <c r="AB278">
        <v>9.07</v>
      </c>
      <c r="AC278">
        <v>0</v>
      </c>
      <c r="AD278">
        <v>1</v>
      </c>
      <c r="AE278">
        <v>1</v>
      </c>
      <c r="AF278" t="s">
        <v>1084</v>
      </c>
      <c r="AG278">
        <v>92.252999999999986</v>
      </c>
      <c r="AH278">
        <v>2</v>
      </c>
      <c r="AI278">
        <v>27909422</v>
      </c>
      <c r="AJ278">
        <v>274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 ca="1">ROW(Source!A103)</f>
        <v>103</v>
      </c>
      <c r="B279">
        <v>27909423</v>
      </c>
      <c r="C279">
        <v>27909421</v>
      </c>
      <c r="D279">
        <v>25412928</v>
      </c>
      <c r="E279">
        <v>1</v>
      </c>
      <c r="F279">
        <v>1</v>
      </c>
      <c r="G279">
        <v>1</v>
      </c>
      <c r="H279">
        <v>1</v>
      </c>
      <c r="I279" t="s">
        <v>601</v>
      </c>
      <c r="J279" t="s">
        <v>1069</v>
      </c>
      <c r="K279" t="s">
        <v>602</v>
      </c>
      <c r="L279">
        <v>1191</v>
      </c>
      <c r="N279">
        <v>1013</v>
      </c>
      <c r="O279" t="s">
        <v>600</v>
      </c>
      <c r="P279" t="s">
        <v>600</v>
      </c>
      <c r="Q279">
        <v>1</v>
      </c>
      <c r="X279">
        <v>0.27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2</v>
      </c>
      <c r="AF279" t="s">
        <v>1083</v>
      </c>
      <c r="AG279">
        <v>0.33750000000000002</v>
      </c>
      <c r="AH279">
        <v>2</v>
      </c>
      <c r="AI279">
        <v>27909423</v>
      </c>
      <c r="AJ279">
        <v>275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 ca="1">ROW(Source!A103)</f>
        <v>103</v>
      </c>
      <c r="B280">
        <v>27909424</v>
      </c>
      <c r="C280">
        <v>27909421</v>
      </c>
      <c r="D280">
        <v>25230220</v>
      </c>
      <c r="E280">
        <v>1</v>
      </c>
      <c r="F280">
        <v>1</v>
      </c>
      <c r="G280">
        <v>1</v>
      </c>
      <c r="H280">
        <v>2</v>
      </c>
      <c r="I280" t="s">
        <v>612</v>
      </c>
      <c r="J280" t="s">
        <v>613</v>
      </c>
      <c r="K280" t="s">
        <v>614</v>
      </c>
      <c r="L280">
        <v>1368</v>
      </c>
      <c r="N280">
        <v>1011</v>
      </c>
      <c r="O280" t="s">
        <v>606</v>
      </c>
      <c r="P280" t="s">
        <v>606</v>
      </c>
      <c r="Q280">
        <v>1</v>
      </c>
      <c r="X280">
        <v>0.11</v>
      </c>
      <c r="Y280">
        <v>0</v>
      </c>
      <c r="Z280">
        <v>111.99</v>
      </c>
      <c r="AA280">
        <v>13.5</v>
      </c>
      <c r="AB280">
        <v>0</v>
      </c>
      <c r="AC280">
        <v>0</v>
      </c>
      <c r="AD280">
        <v>1</v>
      </c>
      <c r="AE280">
        <v>0</v>
      </c>
      <c r="AF280" t="s">
        <v>1083</v>
      </c>
      <c r="AG280">
        <v>0.13750000000000001</v>
      </c>
      <c r="AH280">
        <v>2</v>
      </c>
      <c r="AI280">
        <v>27909424</v>
      </c>
      <c r="AJ280">
        <v>276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 ca="1">ROW(Source!A103)</f>
        <v>103</v>
      </c>
      <c r="B281">
        <v>27909425</v>
      </c>
      <c r="C281">
        <v>27909421</v>
      </c>
      <c r="D281">
        <v>25230420</v>
      </c>
      <c r="E281">
        <v>1</v>
      </c>
      <c r="F281">
        <v>1</v>
      </c>
      <c r="G281">
        <v>1</v>
      </c>
      <c r="H281">
        <v>2</v>
      </c>
      <c r="I281" t="s">
        <v>615</v>
      </c>
      <c r="J281" t="s">
        <v>616</v>
      </c>
      <c r="K281" t="s">
        <v>617</v>
      </c>
      <c r="L281">
        <v>1368</v>
      </c>
      <c r="N281">
        <v>1011</v>
      </c>
      <c r="O281" t="s">
        <v>606</v>
      </c>
      <c r="P281" t="s">
        <v>606</v>
      </c>
      <c r="Q281">
        <v>1</v>
      </c>
      <c r="X281">
        <v>4.29</v>
      </c>
      <c r="Y281">
        <v>0</v>
      </c>
      <c r="Z281">
        <v>6.9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1083</v>
      </c>
      <c r="AG281">
        <v>5.3624999999999998</v>
      </c>
      <c r="AH281">
        <v>2</v>
      </c>
      <c r="AI281">
        <v>27909425</v>
      </c>
      <c r="AJ281">
        <v>277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 ca="1">ROW(Source!A103)</f>
        <v>103</v>
      </c>
      <c r="B282">
        <v>27909426</v>
      </c>
      <c r="C282">
        <v>27909421</v>
      </c>
      <c r="D282">
        <v>25231607</v>
      </c>
      <c r="E282">
        <v>1</v>
      </c>
      <c r="F282">
        <v>1</v>
      </c>
      <c r="G282">
        <v>1</v>
      </c>
      <c r="H282">
        <v>2</v>
      </c>
      <c r="I282" t="s">
        <v>603</v>
      </c>
      <c r="J282" t="s">
        <v>604</v>
      </c>
      <c r="K282" t="s">
        <v>605</v>
      </c>
      <c r="L282">
        <v>1368</v>
      </c>
      <c r="N282">
        <v>1011</v>
      </c>
      <c r="O282" t="s">
        <v>606</v>
      </c>
      <c r="P282" t="s">
        <v>606</v>
      </c>
      <c r="Q282">
        <v>1</v>
      </c>
      <c r="X282">
        <v>0.16</v>
      </c>
      <c r="Y282">
        <v>0</v>
      </c>
      <c r="Z282">
        <v>65.709999999999994</v>
      </c>
      <c r="AA282">
        <v>11.6</v>
      </c>
      <c r="AB282">
        <v>0</v>
      </c>
      <c r="AC282">
        <v>0</v>
      </c>
      <c r="AD282">
        <v>1</v>
      </c>
      <c r="AE282">
        <v>0</v>
      </c>
      <c r="AF282" t="s">
        <v>1083</v>
      </c>
      <c r="AG282">
        <v>0.2</v>
      </c>
      <c r="AH282">
        <v>2</v>
      </c>
      <c r="AI282">
        <v>27909426</v>
      </c>
      <c r="AJ282">
        <v>278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 ca="1">ROW(Source!A103)</f>
        <v>103</v>
      </c>
      <c r="B283">
        <v>27909427</v>
      </c>
      <c r="C283">
        <v>27909421</v>
      </c>
      <c r="D283">
        <v>25231842</v>
      </c>
      <c r="E283">
        <v>1</v>
      </c>
      <c r="F283">
        <v>1</v>
      </c>
      <c r="G283">
        <v>1</v>
      </c>
      <c r="H283">
        <v>2</v>
      </c>
      <c r="I283" t="s">
        <v>618</v>
      </c>
      <c r="J283" t="s">
        <v>619</v>
      </c>
      <c r="K283" t="s">
        <v>620</v>
      </c>
      <c r="L283">
        <v>1368</v>
      </c>
      <c r="N283">
        <v>1011</v>
      </c>
      <c r="O283" t="s">
        <v>606</v>
      </c>
      <c r="P283" t="s">
        <v>606</v>
      </c>
      <c r="Q283">
        <v>1</v>
      </c>
      <c r="X283">
        <v>2.3199999999999998</v>
      </c>
      <c r="Y283">
        <v>0</v>
      </c>
      <c r="Z283">
        <v>1.2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1083</v>
      </c>
      <c r="AG283">
        <v>2.9</v>
      </c>
      <c r="AH283">
        <v>2</v>
      </c>
      <c r="AI283">
        <v>27909427</v>
      </c>
      <c r="AJ283">
        <v>279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 ca="1">ROW(Source!A103)</f>
        <v>103</v>
      </c>
      <c r="B284">
        <v>27909428</v>
      </c>
      <c r="C284">
        <v>27909421</v>
      </c>
      <c r="D284">
        <v>25231889</v>
      </c>
      <c r="E284">
        <v>1</v>
      </c>
      <c r="F284">
        <v>1</v>
      </c>
      <c r="G284">
        <v>1</v>
      </c>
      <c r="H284">
        <v>2</v>
      </c>
      <c r="I284" t="s">
        <v>621</v>
      </c>
      <c r="J284" t="s">
        <v>622</v>
      </c>
      <c r="K284" t="s">
        <v>623</v>
      </c>
      <c r="L284">
        <v>1368</v>
      </c>
      <c r="N284">
        <v>1011</v>
      </c>
      <c r="O284" t="s">
        <v>606</v>
      </c>
      <c r="P284" t="s">
        <v>606</v>
      </c>
      <c r="Q284">
        <v>1</v>
      </c>
      <c r="X284">
        <v>18.91</v>
      </c>
      <c r="Y284">
        <v>0</v>
      </c>
      <c r="Z284">
        <v>12.31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1083</v>
      </c>
      <c r="AG284">
        <v>23.637499999999999</v>
      </c>
      <c r="AH284">
        <v>2</v>
      </c>
      <c r="AI284">
        <v>27909428</v>
      </c>
      <c r="AJ284">
        <v>280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 ca="1">ROW(Source!A103)</f>
        <v>103</v>
      </c>
      <c r="B285">
        <v>27909429</v>
      </c>
      <c r="C285">
        <v>27909421</v>
      </c>
      <c r="D285">
        <v>25148328</v>
      </c>
      <c r="E285">
        <v>1</v>
      </c>
      <c r="F285">
        <v>1</v>
      </c>
      <c r="G285">
        <v>1</v>
      </c>
      <c r="H285">
        <v>3</v>
      </c>
      <c r="I285" t="s">
        <v>624</v>
      </c>
      <c r="J285" t="s">
        <v>625</v>
      </c>
      <c r="K285" t="s">
        <v>626</v>
      </c>
      <c r="L285">
        <v>1339</v>
      </c>
      <c r="N285">
        <v>1007</v>
      </c>
      <c r="O285" t="s">
        <v>1325</v>
      </c>
      <c r="P285" t="s">
        <v>1325</v>
      </c>
      <c r="Q285">
        <v>1</v>
      </c>
      <c r="X285">
        <v>1.95</v>
      </c>
      <c r="Y285">
        <v>6.22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1069</v>
      </c>
      <c r="AG285">
        <v>1.95</v>
      </c>
      <c r="AH285">
        <v>2</v>
      </c>
      <c r="AI285">
        <v>27909429</v>
      </c>
      <c r="AJ285">
        <v>281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 ca="1">ROW(Source!A103)</f>
        <v>103</v>
      </c>
      <c r="B286">
        <v>27909430</v>
      </c>
      <c r="C286">
        <v>27909421</v>
      </c>
      <c r="D286">
        <v>25148335</v>
      </c>
      <c r="E286">
        <v>1</v>
      </c>
      <c r="F286">
        <v>1</v>
      </c>
      <c r="G286">
        <v>1</v>
      </c>
      <c r="H286">
        <v>3</v>
      </c>
      <c r="I286" t="s">
        <v>627</v>
      </c>
      <c r="J286" t="s">
        <v>628</v>
      </c>
      <c r="K286" t="s">
        <v>629</v>
      </c>
      <c r="L286">
        <v>1346</v>
      </c>
      <c r="N286">
        <v>1009</v>
      </c>
      <c r="O286" t="s">
        <v>1216</v>
      </c>
      <c r="P286" t="s">
        <v>1216</v>
      </c>
      <c r="Q286">
        <v>1</v>
      </c>
      <c r="X286">
        <v>0.59</v>
      </c>
      <c r="Y286">
        <v>6.09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1069</v>
      </c>
      <c r="AG286">
        <v>0.59</v>
      </c>
      <c r="AH286">
        <v>2</v>
      </c>
      <c r="AI286">
        <v>27909430</v>
      </c>
      <c r="AJ286">
        <v>282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 ca="1">ROW(Source!A103)</f>
        <v>103</v>
      </c>
      <c r="B287">
        <v>27909431</v>
      </c>
      <c r="C287">
        <v>27909421</v>
      </c>
      <c r="D287">
        <v>25151428</v>
      </c>
      <c r="E287">
        <v>1</v>
      </c>
      <c r="F287">
        <v>1</v>
      </c>
      <c r="G287">
        <v>1</v>
      </c>
      <c r="H287">
        <v>3</v>
      </c>
      <c r="I287" t="s">
        <v>630</v>
      </c>
      <c r="J287" t="s">
        <v>631</v>
      </c>
      <c r="K287" t="s">
        <v>632</v>
      </c>
      <c r="L287">
        <v>1348</v>
      </c>
      <c r="N287">
        <v>1009</v>
      </c>
      <c r="O287" t="s">
        <v>1094</v>
      </c>
      <c r="P287" t="s">
        <v>1094</v>
      </c>
      <c r="Q287">
        <v>1000</v>
      </c>
      <c r="X287">
        <v>1.4E-2</v>
      </c>
      <c r="Y287">
        <v>10749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1069</v>
      </c>
      <c r="AG287">
        <v>1.4E-2</v>
      </c>
      <c r="AH287">
        <v>2</v>
      </c>
      <c r="AI287">
        <v>27909431</v>
      </c>
      <c r="AJ287">
        <v>283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 ca="1">ROW(Source!A103)</f>
        <v>103</v>
      </c>
      <c r="B288">
        <v>27909432</v>
      </c>
      <c r="C288">
        <v>27909421</v>
      </c>
      <c r="D288">
        <v>25152615</v>
      </c>
      <c r="E288">
        <v>1</v>
      </c>
      <c r="F288">
        <v>1</v>
      </c>
      <c r="G288">
        <v>1</v>
      </c>
      <c r="H288">
        <v>3</v>
      </c>
      <c r="I288" t="s">
        <v>633</v>
      </c>
      <c r="J288" t="s">
        <v>634</v>
      </c>
      <c r="K288" t="s">
        <v>635</v>
      </c>
      <c r="L288">
        <v>1348</v>
      </c>
      <c r="N288">
        <v>1009</v>
      </c>
      <c r="O288" t="s">
        <v>1094</v>
      </c>
      <c r="P288" t="s">
        <v>1094</v>
      </c>
      <c r="Q288">
        <v>1000</v>
      </c>
      <c r="X288">
        <v>5.0000000000000001E-3</v>
      </c>
      <c r="Y288">
        <v>9040.01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1069</v>
      </c>
      <c r="AG288">
        <v>5.0000000000000001E-3</v>
      </c>
      <c r="AH288">
        <v>2</v>
      </c>
      <c r="AI288">
        <v>27909432</v>
      </c>
      <c r="AJ288">
        <v>284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 ca="1">ROW(Source!A103)</f>
        <v>103</v>
      </c>
      <c r="B289">
        <v>27909433</v>
      </c>
      <c r="C289">
        <v>27909421</v>
      </c>
      <c r="D289">
        <v>25152713</v>
      </c>
      <c r="E289">
        <v>1</v>
      </c>
      <c r="F289">
        <v>1</v>
      </c>
      <c r="G289">
        <v>1</v>
      </c>
      <c r="H289">
        <v>3</v>
      </c>
      <c r="I289" t="s">
        <v>159</v>
      </c>
      <c r="J289" t="s">
        <v>161</v>
      </c>
      <c r="K289" t="s">
        <v>160</v>
      </c>
      <c r="L289">
        <v>1348</v>
      </c>
      <c r="N289">
        <v>1009</v>
      </c>
      <c r="O289" t="s">
        <v>1094</v>
      </c>
      <c r="P289" t="s">
        <v>1094</v>
      </c>
      <c r="Q289">
        <v>1000</v>
      </c>
      <c r="X289">
        <v>1.0000000000000001E-5</v>
      </c>
      <c r="Y289">
        <v>11978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1069</v>
      </c>
      <c r="AG289">
        <v>1.0000000000000001E-5</v>
      </c>
      <c r="AH289">
        <v>2</v>
      </c>
      <c r="AI289">
        <v>27909433</v>
      </c>
      <c r="AJ289">
        <v>285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 ca="1">ROW(Source!A103)</f>
        <v>103</v>
      </c>
      <c r="B290">
        <v>27909434</v>
      </c>
      <c r="C290">
        <v>27909421</v>
      </c>
      <c r="D290">
        <v>25153693</v>
      </c>
      <c r="E290">
        <v>1</v>
      </c>
      <c r="F290">
        <v>1</v>
      </c>
      <c r="G290">
        <v>1</v>
      </c>
      <c r="H290">
        <v>3</v>
      </c>
      <c r="I290" t="s">
        <v>636</v>
      </c>
      <c r="J290" t="s">
        <v>637</v>
      </c>
      <c r="K290" t="s">
        <v>638</v>
      </c>
      <c r="L290">
        <v>1348</v>
      </c>
      <c r="N290">
        <v>1009</v>
      </c>
      <c r="O290" t="s">
        <v>1094</v>
      </c>
      <c r="P290" t="s">
        <v>1094</v>
      </c>
      <c r="Q290">
        <v>1000</v>
      </c>
      <c r="X290">
        <v>1E-4</v>
      </c>
      <c r="Y290">
        <v>37900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1069</v>
      </c>
      <c r="AG290">
        <v>1E-4</v>
      </c>
      <c r="AH290">
        <v>2</v>
      </c>
      <c r="AI290">
        <v>27909434</v>
      </c>
      <c r="AJ290">
        <v>286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 ca="1">ROW(Source!A103)</f>
        <v>103</v>
      </c>
      <c r="B291">
        <v>27909435</v>
      </c>
      <c r="C291">
        <v>27909421</v>
      </c>
      <c r="D291">
        <v>25144588</v>
      </c>
      <c r="E291">
        <v>17</v>
      </c>
      <c r="F291">
        <v>1</v>
      </c>
      <c r="G291">
        <v>1</v>
      </c>
      <c r="H291">
        <v>3</v>
      </c>
      <c r="I291" t="s">
        <v>297</v>
      </c>
      <c r="J291" t="s">
        <v>1069</v>
      </c>
      <c r="K291" t="s">
        <v>298</v>
      </c>
      <c r="L291">
        <v>1348</v>
      </c>
      <c r="N291">
        <v>1009</v>
      </c>
      <c r="O291" t="s">
        <v>1094</v>
      </c>
      <c r="P291" t="s">
        <v>1094</v>
      </c>
      <c r="Q291">
        <v>1000</v>
      </c>
      <c r="X291">
        <v>1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 t="s">
        <v>1069</v>
      </c>
      <c r="AG291">
        <v>1</v>
      </c>
      <c r="AH291">
        <v>3</v>
      </c>
      <c r="AI291">
        <v>-1</v>
      </c>
      <c r="AJ291" t="s">
        <v>1069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 ca="1">ROW(Source!A103)</f>
        <v>103</v>
      </c>
      <c r="B292">
        <v>27909436</v>
      </c>
      <c r="C292">
        <v>27909421</v>
      </c>
      <c r="D292">
        <v>25173443</v>
      </c>
      <c r="E292">
        <v>1</v>
      </c>
      <c r="F292">
        <v>1</v>
      </c>
      <c r="G292">
        <v>1</v>
      </c>
      <c r="H292">
        <v>3</v>
      </c>
      <c r="I292" t="s">
        <v>639</v>
      </c>
      <c r="J292" t="s">
        <v>640</v>
      </c>
      <c r="K292" t="s">
        <v>641</v>
      </c>
      <c r="L292">
        <v>1302</v>
      </c>
      <c r="N292">
        <v>1003</v>
      </c>
      <c r="O292" t="s">
        <v>1372</v>
      </c>
      <c r="P292" t="s">
        <v>1372</v>
      </c>
      <c r="Q292">
        <v>10</v>
      </c>
      <c r="X292">
        <v>1.8700000000000001E-2</v>
      </c>
      <c r="Y292">
        <v>50.24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1069</v>
      </c>
      <c r="AG292">
        <v>1.8700000000000001E-2</v>
      </c>
      <c r="AH292">
        <v>2</v>
      </c>
      <c r="AI292">
        <v>27909436</v>
      </c>
      <c r="AJ292">
        <v>287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 ca="1">ROW(Source!A103)</f>
        <v>103</v>
      </c>
      <c r="B293">
        <v>27909437</v>
      </c>
      <c r="C293">
        <v>27909421</v>
      </c>
      <c r="D293">
        <v>25173801</v>
      </c>
      <c r="E293">
        <v>1</v>
      </c>
      <c r="F293">
        <v>1</v>
      </c>
      <c r="G293">
        <v>1</v>
      </c>
      <c r="H293">
        <v>3</v>
      </c>
      <c r="I293" t="s">
        <v>642</v>
      </c>
      <c r="J293" t="s">
        <v>643</v>
      </c>
      <c r="K293" t="s">
        <v>644</v>
      </c>
      <c r="L293">
        <v>1348</v>
      </c>
      <c r="N293">
        <v>1009</v>
      </c>
      <c r="O293" t="s">
        <v>1094</v>
      </c>
      <c r="P293" t="s">
        <v>1094</v>
      </c>
      <c r="Q293">
        <v>1000</v>
      </c>
      <c r="X293">
        <v>3.0000000000000001E-5</v>
      </c>
      <c r="Y293">
        <v>4455.2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1069</v>
      </c>
      <c r="AG293">
        <v>3.0000000000000001E-5</v>
      </c>
      <c r="AH293">
        <v>2</v>
      </c>
      <c r="AI293">
        <v>27909437</v>
      </c>
      <c r="AJ293">
        <v>288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 ca="1">ROW(Source!A103)</f>
        <v>103</v>
      </c>
      <c r="B294">
        <v>27909438</v>
      </c>
      <c r="C294">
        <v>27909421</v>
      </c>
      <c r="D294">
        <v>25174560</v>
      </c>
      <c r="E294">
        <v>1</v>
      </c>
      <c r="F294">
        <v>1</v>
      </c>
      <c r="G294">
        <v>1</v>
      </c>
      <c r="H294">
        <v>3</v>
      </c>
      <c r="I294" t="s">
        <v>645</v>
      </c>
      <c r="J294" t="s">
        <v>646</v>
      </c>
      <c r="K294" t="s">
        <v>647</v>
      </c>
      <c r="L294">
        <v>1348</v>
      </c>
      <c r="N294">
        <v>1009</v>
      </c>
      <c r="O294" t="s">
        <v>1094</v>
      </c>
      <c r="P294" t="s">
        <v>1094</v>
      </c>
      <c r="Q294">
        <v>1000</v>
      </c>
      <c r="X294">
        <v>1.9400000000000001E-3</v>
      </c>
      <c r="Y294">
        <v>4920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1069</v>
      </c>
      <c r="AG294">
        <v>1.9400000000000001E-3</v>
      </c>
      <c r="AH294">
        <v>2</v>
      </c>
      <c r="AI294">
        <v>27909438</v>
      </c>
      <c r="AJ294">
        <v>289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 ca="1">ROW(Source!A103)</f>
        <v>103</v>
      </c>
      <c r="B295">
        <v>27909439</v>
      </c>
      <c r="C295">
        <v>27909421</v>
      </c>
      <c r="D295">
        <v>25178464</v>
      </c>
      <c r="E295">
        <v>1</v>
      </c>
      <c r="F295">
        <v>1</v>
      </c>
      <c r="G295">
        <v>1</v>
      </c>
      <c r="H295">
        <v>3</v>
      </c>
      <c r="I295" t="s">
        <v>4</v>
      </c>
      <c r="J295" t="s">
        <v>5</v>
      </c>
      <c r="K295" t="s">
        <v>6</v>
      </c>
      <c r="L295">
        <v>1339</v>
      </c>
      <c r="N295">
        <v>1007</v>
      </c>
      <c r="O295" t="s">
        <v>1325</v>
      </c>
      <c r="P295" t="s">
        <v>1325</v>
      </c>
      <c r="Q295">
        <v>1</v>
      </c>
      <c r="X295">
        <v>1.0300000000000001E-3</v>
      </c>
      <c r="Y295">
        <v>1700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1069</v>
      </c>
      <c r="AG295">
        <v>1.0300000000000001E-3</v>
      </c>
      <c r="AH295">
        <v>2</v>
      </c>
      <c r="AI295">
        <v>27909439</v>
      </c>
      <c r="AJ295">
        <v>290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 ca="1">ROW(Source!A103)</f>
        <v>103</v>
      </c>
      <c r="B296">
        <v>27909440</v>
      </c>
      <c r="C296">
        <v>27909421</v>
      </c>
      <c r="D296">
        <v>25186091</v>
      </c>
      <c r="E296">
        <v>1</v>
      </c>
      <c r="F296">
        <v>1</v>
      </c>
      <c r="G296">
        <v>1</v>
      </c>
      <c r="H296">
        <v>3</v>
      </c>
      <c r="I296" t="s">
        <v>648</v>
      </c>
      <c r="J296" t="s">
        <v>649</v>
      </c>
      <c r="K296" t="s">
        <v>650</v>
      </c>
      <c r="L296">
        <v>1348</v>
      </c>
      <c r="N296">
        <v>1009</v>
      </c>
      <c r="O296" t="s">
        <v>1094</v>
      </c>
      <c r="P296" t="s">
        <v>1094</v>
      </c>
      <c r="Q296">
        <v>1000</v>
      </c>
      <c r="X296">
        <v>3.1E-4</v>
      </c>
      <c r="Y296">
        <v>15620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1069</v>
      </c>
      <c r="AG296">
        <v>3.1E-4</v>
      </c>
      <c r="AH296">
        <v>2</v>
      </c>
      <c r="AI296">
        <v>27909440</v>
      </c>
      <c r="AJ296">
        <v>291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 ca="1">ROW(Source!A103)</f>
        <v>103</v>
      </c>
      <c r="B297">
        <v>27909441</v>
      </c>
      <c r="C297">
        <v>27909421</v>
      </c>
      <c r="D297">
        <v>25187286</v>
      </c>
      <c r="E297">
        <v>1</v>
      </c>
      <c r="F297">
        <v>1</v>
      </c>
      <c r="G297">
        <v>1</v>
      </c>
      <c r="H297">
        <v>3</v>
      </c>
      <c r="I297" t="s">
        <v>651</v>
      </c>
      <c r="J297" t="s">
        <v>652</v>
      </c>
      <c r="K297" t="s">
        <v>653</v>
      </c>
      <c r="L297">
        <v>1348</v>
      </c>
      <c r="N297">
        <v>1009</v>
      </c>
      <c r="O297" t="s">
        <v>1094</v>
      </c>
      <c r="P297" t="s">
        <v>1094</v>
      </c>
      <c r="Q297">
        <v>1000</v>
      </c>
      <c r="X297">
        <v>5.9999999999999995E-4</v>
      </c>
      <c r="Y297">
        <v>9420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1069</v>
      </c>
      <c r="AG297">
        <v>5.9999999999999995E-4</v>
      </c>
      <c r="AH297">
        <v>2</v>
      </c>
      <c r="AI297">
        <v>27909441</v>
      </c>
      <c r="AJ297">
        <v>292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 ca="1">ROW(Source!A104)</f>
        <v>104</v>
      </c>
      <c r="B298">
        <v>27907118</v>
      </c>
      <c r="C298">
        <v>27907110</v>
      </c>
      <c r="D298">
        <v>25418547</v>
      </c>
      <c r="E298">
        <v>1</v>
      </c>
      <c r="F298">
        <v>1</v>
      </c>
      <c r="G298">
        <v>1</v>
      </c>
      <c r="H298">
        <v>1</v>
      </c>
      <c r="I298" t="s">
        <v>776</v>
      </c>
      <c r="J298" t="s">
        <v>1069</v>
      </c>
      <c r="K298" t="s">
        <v>777</v>
      </c>
      <c r="L298">
        <v>1191</v>
      </c>
      <c r="N298">
        <v>1013</v>
      </c>
      <c r="O298" t="s">
        <v>600</v>
      </c>
      <c r="P298" t="s">
        <v>600</v>
      </c>
      <c r="Q298">
        <v>1</v>
      </c>
      <c r="X298">
        <v>7.68</v>
      </c>
      <c r="Y298">
        <v>0</v>
      </c>
      <c r="Z298">
        <v>0</v>
      </c>
      <c r="AA298">
        <v>0</v>
      </c>
      <c r="AB298">
        <v>8.74</v>
      </c>
      <c r="AC298">
        <v>0</v>
      </c>
      <c r="AD298">
        <v>1</v>
      </c>
      <c r="AE298">
        <v>1</v>
      </c>
      <c r="AF298" t="s">
        <v>1084</v>
      </c>
      <c r="AG298">
        <v>8.831999999999999</v>
      </c>
      <c r="AH298">
        <v>2</v>
      </c>
      <c r="AI298">
        <v>27907112</v>
      </c>
      <c r="AJ298">
        <v>293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 ca="1">ROW(Source!A104)</f>
        <v>104</v>
      </c>
      <c r="B299">
        <v>27907119</v>
      </c>
      <c r="C299">
        <v>27907110</v>
      </c>
      <c r="D299">
        <v>25412928</v>
      </c>
      <c r="E299">
        <v>1</v>
      </c>
      <c r="F299">
        <v>1</v>
      </c>
      <c r="G299">
        <v>1</v>
      </c>
      <c r="H299">
        <v>1</v>
      </c>
      <c r="I299" t="s">
        <v>601</v>
      </c>
      <c r="J299" t="s">
        <v>1069</v>
      </c>
      <c r="K299" t="s">
        <v>602</v>
      </c>
      <c r="L299">
        <v>1191</v>
      </c>
      <c r="N299">
        <v>1013</v>
      </c>
      <c r="O299" t="s">
        <v>600</v>
      </c>
      <c r="P299" t="s">
        <v>600</v>
      </c>
      <c r="Q299">
        <v>1</v>
      </c>
      <c r="X299">
        <v>0.12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2</v>
      </c>
      <c r="AF299" t="s">
        <v>1083</v>
      </c>
      <c r="AG299">
        <v>0.15</v>
      </c>
      <c r="AH299">
        <v>2</v>
      </c>
      <c r="AI299">
        <v>27907113</v>
      </c>
      <c r="AJ299">
        <v>294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 ca="1">ROW(Source!A104)</f>
        <v>104</v>
      </c>
      <c r="B300">
        <v>27907120</v>
      </c>
      <c r="C300">
        <v>27907110</v>
      </c>
      <c r="D300">
        <v>25230220</v>
      </c>
      <c r="E300">
        <v>1</v>
      </c>
      <c r="F300">
        <v>1</v>
      </c>
      <c r="G300">
        <v>1</v>
      </c>
      <c r="H300">
        <v>2</v>
      </c>
      <c r="I300" t="s">
        <v>612</v>
      </c>
      <c r="J300" t="s">
        <v>613</v>
      </c>
      <c r="K300" t="s">
        <v>614</v>
      </c>
      <c r="L300">
        <v>1368</v>
      </c>
      <c r="N300">
        <v>1011</v>
      </c>
      <c r="O300" t="s">
        <v>606</v>
      </c>
      <c r="P300" t="s">
        <v>606</v>
      </c>
      <c r="Q300">
        <v>1</v>
      </c>
      <c r="X300">
        <v>0.04</v>
      </c>
      <c r="Y300">
        <v>0</v>
      </c>
      <c r="Z300">
        <v>111.99</v>
      </c>
      <c r="AA300">
        <v>13.5</v>
      </c>
      <c r="AB300">
        <v>0</v>
      </c>
      <c r="AC300">
        <v>0</v>
      </c>
      <c r="AD300">
        <v>1</v>
      </c>
      <c r="AE300">
        <v>0</v>
      </c>
      <c r="AF300" t="s">
        <v>1083</v>
      </c>
      <c r="AG300">
        <v>0.05</v>
      </c>
      <c r="AH300">
        <v>2</v>
      </c>
      <c r="AI300">
        <v>27907114</v>
      </c>
      <c r="AJ300">
        <v>295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 ca="1">ROW(Source!A104)</f>
        <v>104</v>
      </c>
      <c r="B301">
        <v>27907121</v>
      </c>
      <c r="C301">
        <v>27907110</v>
      </c>
      <c r="D301">
        <v>25231607</v>
      </c>
      <c r="E301">
        <v>1</v>
      </c>
      <c r="F301">
        <v>1</v>
      </c>
      <c r="G301">
        <v>1</v>
      </c>
      <c r="H301">
        <v>2</v>
      </c>
      <c r="I301" t="s">
        <v>603</v>
      </c>
      <c r="J301" t="s">
        <v>604</v>
      </c>
      <c r="K301" t="s">
        <v>605</v>
      </c>
      <c r="L301">
        <v>1368</v>
      </c>
      <c r="N301">
        <v>1011</v>
      </c>
      <c r="O301" t="s">
        <v>606</v>
      </c>
      <c r="P301" t="s">
        <v>606</v>
      </c>
      <c r="Q301">
        <v>1</v>
      </c>
      <c r="X301">
        <v>0.08</v>
      </c>
      <c r="Y301">
        <v>0</v>
      </c>
      <c r="Z301">
        <v>65.709999999999994</v>
      </c>
      <c r="AA301">
        <v>11.6</v>
      </c>
      <c r="AB301">
        <v>0</v>
      </c>
      <c r="AC301">
        <v>0</v>
      </c>
      <c r="AD301">
        <v>1</v>
      </c>
      <c r="AE301">
        <v>0</v>
      </c>
      <c r="AF301" t="s">
        <v>1083</v>
      </c>
      <c r="AG301">
        <v>0.1</v>
      </c>
      <c r="AH301">
        <v>2</v>
      </c>
      <c r="AI301">
        <v>27907115</v>
      </c>
      <c r="AJ301">
        <v>296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 ca="1">ROW(Source!A104)</f>
        <v>104</v>
      </c>
      <c r="B302">
        <v>27907122</v>
      </c>
      <c r="C302">
        <v>27907110</v>
      </c>
      <c r="D302">
        <v>25148658</v>
      </c>
      <c r="E302">
        <v>1</v>
      </c>
      <c r="F302">
        <v>1</v>
      </c>
      <c r="G302">
        <v>1</v>
      </c>
      <c r="H302">
        <v>3</v>
      </c>
      <c r="I302" t="s">
        <v>1355</v>
      </c>
      <c r="J302" t="s">
        <v>1357</v>
      </c>
      <c r="K302" t="s">
        <v>1356</v>
      </c>
      <c r="L302">
        <v>1348</v>
      </c>
      <c r="N302">
        <v>1009</v>
      </c>
      <c r="O302" t="s">
        <v>1094</v>
      </c>
      <c r="P302" t="s">
        <v>1094</v>
      </c>
      <c r="Q302">
        <v>1000</v>
      </c>
      <c r="X302">
        <v>1.4E-2</v>
      </c>
      <c r="Y302">
        <v>19100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1069</v>
      </c>
      <c r="AG302">
        <v>1.4E-2</v>
      </c>
      <c r="AH302">
        <v>2</v>
      </c>
      <c r="AI302">
        <v>27907116</v>
      </c>
      <c r="AJ302">
        <v>297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 ca="1">ROW(Source!A104)</f>
        <v>104</v>
      </c>
      <c r="B303">
        <v>27907123</v>
      </c>
      <c r="C303">
        <v>27907110</v>
      </c>
      <c r="D303">
        <v>25149961</v>
      </c>
      <c r="E303">
        <v>1</v>
      </c>
      <c r="F303">
        <v>1</v>
      </c>
      <c r="G303">
        <v>1</v>
      </c>
      <c r="H303">
        <v>3</v>
      </c>
      <c r="I303" t="s">
        <v>728</v>
      </c>
      <c r="J303" t="s">
        <v>729</v>
      </c>
      <c r="K303" t="s">
        <v>730</v>
      </c>
      <c r="L303">
        <v>1339</v>
      </c>
      <c r="N303">
        <v>1007</v>
      </c>
      <c r="O303" t="s">
        <v>1325</v>
      </c>
      <c r="P303" t="s">
        <v>1325</v>
      </c>
      <c r="Q303">
        <v>1</v>
      </c>
      <c r="X303">
        <v>0.28000000000000003</v>
      </c>
      <c r="Y303">
        <v>2.44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1069</v>
      </c>
      <c r="AG303">
        <v>0.28000000000000003</v>
      </c>
      <c r="AH303">
        <v>2</v>
      </c>
      <c r="AI303">
        <v>27907117</v>
      </c>
      <c r="AJ303">
        <v>298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 ca="1">ROW(Source!A107)</f>
        <v>107</v>
      </c>
      <c r="B304">
        <v>27907138</v>
      </c>
      <c r="C304">
        <v>27907126</v>
      </c>
      <c r="D304">
        <v>25414889</v>
      </c>
      <c r="E304">
        <v>1</v>
      </c>
      <c r="F304">
        <v>1</v>
      </c>
      <c r="G304">
        <v>1</v>
      </c>
      <c r="H304">
        <v>1</v>
      </c>
      <c r="I304" t="s">
        <v>7</v>
      </c>
      <c r="J304" t="s">
        <v>1069</v>
      </c>
      <c r="K304" t="s">
        <v>8</v>
      </c>
      <c r="L304">
        <v>1191</v>
      </c>
      <c r="N304">
        <v>1013</v>
      </c>
      <c r="O304" t="s">
        <v>600</v>
      </c>
      <c r="P304" t="s">
        <v>600</v>
      </c>
      <c r="Q304">
        <v>1</v>
      </c>
      <c r="X304">
        <v>66.599999999999994</v>
      </c>
      <c r="Y304">
        <v>0</v>
      </c>
      <c r="Z304">
        <v>0</v>
      </c>
      <c r="AA304">
        <v>0</v>
      </c>
      <c r="AB304">
        <v>8.31</v>
      </c>
      <c r="AC304">
        <v>0</v>
      </c>
      <c r="AD304">
        <v>1</v>
      </c>
      <c r="AE304">
        <v>1</v>
      </c>
      <c r="AF304" t="s">
        <v>1084</v>
      </c>
      <c r="AG304">
        <v>76.589999999999989</v>
      </c>
      <c r="AH304">
        <v>2</v>
      </c>
      <c r="AI304">
        <v>27907127</v>
      </c>
      <c r="AJ304">
        <v>300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 ca="1">ROW(Source!A107)</f>
        <v>107</v>
      </c>
      <c r="B305">
        <v>27907139</v>
      </c>
      <c r="C305">
        <v>27907126</v>
      </c>
      <c r="D305">
        <v>25412928</v>
      </c>
      <c r="E305">
        <v>1</v>
      </c>
      <c r="F305">
        <v>1</v>
      </c>
      <c r="G305">
        <v>1</v>
      </c>
      <c r="H305">
        <v>1</v>
      </c>
      <c r="I305" t="s">
        <v>601</v>
      </c>
      <c r="J305" t="s">
        <v>1069</v>
      </c>
      <c r="K305" t="s">
        <v>602</v>
      </c>
      <c r="L305">
        <v>1191</v>
      </c>
      <c r="N305">
        <v>1013</v>
      </c>
      <c r="O305" t="s">
        <v>600</v>
      </c>
      <c r="P305" t="s">
        <v>600</v>
      </c>
      <c r="Q305">
        <v>1</v>
      </c>
      <c r="X305">
        <v>0.69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2</v>
      </c>
      <c r="AF305" t="s">
        <v>1083</v>
      </c>
      <c r="AG305">
        <v>0.86249999999999993</v>
      </c>
      <c r="AH305">
        <v>2</v>
      </c>
      <c r="AI305">
        <v>27907128</v>
      </c>
      <c r="AJ305">
        <v>301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 ca="1">ROW(Source!A107)</f>
        <v>107</v>
      </c>
      <c r="B306">
        <v>27907140</v>
      </c>
      <c r="C306">
        <v>27907126</v>
      </c>
      <c r="D306">
        <v>25230514</v>
      </c>
      <c r="E306">
        <v>1</v>
      </c>
      <c r="F306">
        <v>1</v>
      </c>
      <c r="G306">
        <v>1</v>
      </c>
      <c r="H306">
        <v>2</v>
      </c>
      <c r="I306" t="s">
        <v>658</v>
      </c>
      <c r="J306" t="s">
        <v>659</v>
      </c>
      <c r="K306" t="s">
        <v>660</v>
      </c>
      <c r="L306">
        <v>1368</v>
      </c>
      <c r="N306">
        <v>1011</v>
      </c>
      <c r="O306" t="s">
        <v>606</v>
      </c>
      <c r="P306" t="s">
        <v>606</v>
      </c>
      <c r="Q306">
        <v>1</v>
      </c>
      <c r="X306">
        <v>0.28000000000000003</v>
      </c>
      <c r="Y306">
        <v>0</v>
      </c>
      <c r="Z306">
        <v>31.26</v>
      </c>
      <c r="AA306">
        <v>13.5</v>
      </c>
      <c r="AB306">
        <v>0</v>
      </c>
      <c r="AC306">
        <v>0</v>
      </c>
      <c r="AD306">
        <v>1</v>
      </c>
      <c r="AE306">
        <v>0</v>
      </c>
      <c r="AF306" t="s">
        <v>1083</v>
      </c>
      <c r="AG306">
        <v>0.35000000000000003</v>
      </c>
      <c r="AH306">
        <v>2</v>
      </c>
      <c r="AI306">
        <v>27907129</v>
      </c>
      <c r="AJ306">
        <v>302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 ca="1">ROW(Source!A107)</f>
        <v>107</v>
      </c>
      <c r="B307">
        <v>27907141</v>
      </c>
      <c r="C307">
        <v>27907126</v>
      </c>
      <c r="D307">
        <v>25231607</v>
      </c>
      <c r="E307">
        <v>1</v>
      </c>
      <c r="F307">
        <v>1</v>
      </c>
      <c r="G307">
        <v>1</v>
      </c>
      <c r="H307">
        <v>2</v>
      </c>
      <c r="I307" t="s">
        <v>603</v>
      </c>
      <c r="J307" t="s">
        <v>604</v>
      </c>
      <c r="K307" t="s">
        <v>605</v>
      </c>
      <c r="L307">
        <v>1368</v>
      </c>
      <c r="N307">
        <v>1011</v>
      </c>
      <c r="O307" t="s">
        <v>606</v>
      </c>
      <c r="P307" t="s">
        <v>606</v>
      </c>
      <c r="Q307">
        <v>1</v>
      </c>
      <c r="X307">
        <v>0.41</v>
      </c>
      <c r="Y307">
        <v>0</v>
      </c>
      <c r="Z307">
        <v>65.709999999999994</v>
      </c>
      <c r="AA307">
        <v>11.6</v>
      </c>
      <c r="AB307">
        <v>0</v>
      </c>
      <c r="AC307">
        <v>0</v>
      </c>
      <c r="AD307">
        <v>1</v>
      </c>
      <c r="AE307">
        <v>0</v>
      </c>
      <c r="AF307" t="s">
        <v>1083</v>
      </c>
      <c r="AG307">
        <v>0.51249999999999996</v>
      </c>
      <c r="AH307">
        <v>2</v>
      </c>
      <c r="AI307">
        <v>27907130</v>
      </c>
      <c r="AJ307">
        <v>303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 ca="1">ROW(Source!A107)</f>
        <v>107</v>
      </c>
      <c r="B308">
        <v>27907142</v>
      </c>
      <c r="C308">
        <v>27907126</v>
      </c>
      <c r="D308">
        <v>25152694</v>
      </c>
      <c r="E308">
        <v>1</v>
      </c>
      <c r="F308">
        <v>1</v>
      </c>
      <c r="G308">
        <v>1</v>
      </c>
      <c r="H308">
        <v>3</v>
      </c>
      <c r="I308" t="s">
        <v>9</v>
      </c>
      <c r="J308" t="s">
        <v>10</v>
      </c>
      <c r="K308" t="s">
        <v>11</v>
      </c>
      <c r="L308">
        <v>1348</v>
      </c>
      <c r="N308">
        <v>1009</v>
      </c>
      <c r="O308" t="s">
        <v>1094</v>
      </c>
      <c r="P308" t="s">
        <v>1094</v>
      </c>
      <c r="Q308">
        <v>1000</v>
      </c>
      <c r="X308">
        <v>6.0000000000000001E-3</v>
      </c>
      <c r="Y308">
        <v>9713.4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1069</v>
      </c>
      <c r="AG308">
        <v>6.0000000000000001E-3</v>
      </c>
      <c r="AH308">
        <v>2</v>
      </c>
      <c r="AI308">
        <v>27907131</v>
      </c>
      <c r="AJ308">
        <v>304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 ca="1">ROW(Source!A107)</f>
        <v>107</v>
      </c>
      <c r="B309">
        <v>27907143</v>
      </c>
      <c r="C309">
        <v>27907126</v>
      </c>
      <c r="D309">
        <v>25154653</v>
      </c>
      <c r="E309">
        <v>1</v>
      </c>
      <c r="F309">
        <v>1</v>
      </c>
      <c r="G309">
        <v>1</v>
      </c>
      <c r="H309">
        <v>3</v>
      </c>
      <c r="I309" t="s">
        <v>12</v>
      </c>
      <c r="J309" t="s">
        <v>13</v>
      </c>
      <c r="K309" t="s">
        <v>14</v>
      </c>
      <c r="L309">
        <v>1348</v>
      </c>
      <c r="N309">
        <v>1009</v>
      </c>
      <c r="O309" t="s">
        <v>1094</v>
      </c>
      <c r="P309" t="s">
        <v>1094</v>
      </c>
      <c r="Q309">
        <v>1000</v>
      </c>
      <c r="X309">
        <v>7.0000000000000007E-2</v>
      </c>
      <c r="Y309">
        <v>729.98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1069</v>
      </c>
      <c r="AG309">
        <v>7.0000000000000007E-2</v>
      </c>
      <c r="AH309">
        <v>2</v>
      </c>
      <c r="AI309">
        <v>27907132</v>
      </c>
      <c r="AJ309">
        <v>305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 ca="1">ROW(Source!A107)</f>
        <v>107</v>
      </c>
      <c r="B310">
        <v>27907144</v>
      </c>
      <c r="C310">
        <v>27907126</v>
      </c>
      <c r="D310">
        <v>25155488</v>
      </c>
      <c r="E310">
        <v>1</v>
      </c>
      <c r="F310">
        <v>1</v>
      </c>
      <c r="G310">
        <v>1</v>
      </c>
      <c r="H310">
        <v>3</v>
      </c>
      <c r="I310" t="s">
        <v>15</v>
      </c>
      <c r="J310" t="s">
        <v>16</v>
      </c>
      <c r="K310" t="s">
        <v>17</v>
      </c>
      <c r="L310">
        <v>1339</v>
      </c>
      <c r="N310">
        <v>1007</v>
      </c>
      <c r="O310" t="s">
        <v>1325</v>
      </c>
      <c r="P310" t="s">
        <v>1325</v>
      </c>
      <c r="Q310">
        <v>1</v>
      </c>
      <c r="X310">
        <v>0.03</v>
      </c>
      <c r="Y310">
        <v>510.4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1069</v>
      </c>
      <c r="AG310">
        <v>0.03</v>
      </c>
      <c r="AH310">
        <v>2</v>
      </c>
      <c r="AI310">
        <v>27907133</v>
      </c>
      <c r="AJ310">
        <v>306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 ca="1">ROW(Source!A107)</f>
        <v>107</v>
      </c>
      <c r="B311">
        <v>27907145</v>
      </c>
      <c r="C311">
        <v>27907126</v>
      </c>
      <c r="D311">
        <v>25178466</v>
      </c>
      <c r="E311">
        <v>1</v>
      </c>
      <c r="F311">
        <v>1</v>
      </c>
      <c r="G311">
        <v>1</v>
      </c>
      <c r="H311">
        <v>3</v>
      </c>
      <c r="I311" t="s">
        <v>18</v>
      </c>
      <c r="J311" t="s">
        <v>19</v>
      </c>
      <c r="K311" t="s">
        <v>20</v>
      </c>
      <c r="L311">
        <v>1339</v>
      </c>
      <c r="N311">
        <v>1007</v>
      </c>
      <c r="O311" t="s">
        <v>1325</v>
      </c>
      <c r="P311" t="s">
        <v>1325</v>
      </c>
      <c r="Q311">
        <v>1</v>
      </c>
      <c r="X311">
        <v>0.52</v>
      </c>
      <c r="Y311">
        <v>1287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1069</v>
      </c>
      <c r="AG311">
        <v>0.52</v>
      </c>
      <c r="AH311">
        <v>2</v>
      </c>
      <c r="AI311">
        <v>27907134</v>
      </c>
      <c r="AJ311">
        <v>307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 ca="1">ROW(Source!A107)</f>
        <v>107</v>
      </c>
      <c r="B312">
        <v>27907146</v>
      </c>
      <c r="C312">
        <v>27907126</v>
      </c>
      <c r="D312">
        <v>25179425</v>
      </c>
      <c r="E312">
        <v>1</v>
      </c>
      <c r="F312">
        <v>1</v>
      </c>
      <c r="G312">
        <v>1</v>
      </c>
      <c r="H312">
        <v>3</v>
      </c>
      <c r="I312" t="s">
        <v>1361</v>
      </c>
      <c r="J312" t="s">
        <v>1364</v>
      </c>
      <c r="K312" t="s">
        <v>1362</v>
      </c>
      <c r="L312">
        <v>1329</v>
      </c>
      <c r="N312">
        <v>1005</v>
      </c>
      <c r="O312" t="s">
        <v>1363</v>
      </c>
      <c r="P312" t="s">
        <v>1363</v>
      </c>
      <c r="Q312">
        <v>1000</v>
      </c>
      <c r="X312">
        <v>0.105</v>
      </c>
      <c r="Y312">
        <v>5600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1069</v>
      </c>
      <c r="AG312">
        <v>0.105</v>
      </c>
      <c r="AH312">
        <v>2</v>
      </c>
      <c r="AI312">
        <v>27907135</v>
      </c>
      <c r="AJ312">
        <v>308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 ca="1">ROW(Source!A107)</f>
        <v>107</v>
      </c>
      <c r="B313">
        <v>27907147</v>
      </c>
      <c r="C313">
        <v>27907126</v>
      </c>
      <c r="D313">
        <v>25185069</v>
      </c>
      <c r="E313">
        <v>1</v>
      </c>
      <c r="F313">
        <v>1</v>
      </c>
      <c r="G313">
        <v>1</v>
      </c>
      <c r="H313">
        <v>3</v>
      </c>
      <c r="I313" t="s">
        <v>21</v>
      </c>
      <c r="J313" t="s">
        <v>22</v>
      </c>
      <c r="K313" t="s">
        <v>23</v>
      </c>
      <c r="L313">
        <v>1348</v>
      </c>
      <c r="N313">
        <v>1009</v>
      </c>
      <c r="O313" t="s">
        <v>1094</v>
      </c>
      <c r="P313" t="s">
        <v>1094</v>
      </c>
      <c r="Q313">
        <v>1000</v>
      </c>
      <c r="X313">
        <v>2.9999999999999997E-4</v>
      </c>
      <c r="Y313">
        <v>26500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1069</v>
      </c>
      <c r="AG313">
        <v>2.9999999999999997E-4</v>
      </c>
      <c r="AH313">
        <v>2</v>
      </c>
      <c r="AI313">
        <v>27907136</v>
      </c>
      <c r="AJ313">
        <v>310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 ca="1">ROW(Source!A110)</f>
        <v>110</v>
      </c>
      <c r="B314">
        <v>27907155</v>
      </c>
      <c r="C314">
        <v>27907150</v>
      </c>
      <c r="D314">
        <v>25413300</v>
      </c>
      <c r="E314">
        <v>1</v>
      </c>
      <c r="F314">
        <v>1</v>
      </c>
      <c r="G314">
        <v>1</v>
      </c>
      <c r="H314">
        <v>1</v>
      </c>
      <c r="I314" t="s">
        <v>610</v>
      </c>
      <c r="J314" t="s">
        <v>1069</v>
      </c>
      <c r="K314" t="s">
        <v>611</v>
      </c>
      <c r="L314">
        <v>1191</v>
      </c>
      <c r="N314">
        <v>1013</v>
      </c>
      <c r="O314" t="s">
        <v>600</v>
      </c>
      <c r="P314" t="s">
        <v>600</v>
      </c>
      <c r="Q314">
        <v>1</v>
      </c>
      <c r="X314">
        <v>6.7</v>
      </c>
      <c r="Y314">
        <v>0</v>
      </c>
      <c r="Z314">
        <v>0</v>
      </c>
      <c r="AA314">
        <v>0</v>
      </c>
      <c r="AB314">
        <v>8.5299999999999994</v>
      </c>
      <c r="AC314">
        <v>0</v>
      </c>
      <c r="AD314">
        <v>1</v>
      </c>
      <c r="AE314">
        <v>1</v>
      </c>
      <c r="AF314" t="s">
        <v>1084</v>
      </c>
      <c r="AG314">
        <v>7.7049999999999992</v>
      </c>
      <c r="AH314">
        <v>2</v>
      </c>
      <c r="AI314">
        <v>27907151</v>
      </c>
      <c r="AJ314">
        <v>311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 ca="1">ROW(Source!A110)</f>
        <v>110</v>
      </c>
      <c r="B315">
        <v>27907156</v>
      </c>
      <c r="C315">
        <v>27907150</v>
      </c>
      <c r="D315">
        <v>25145148</v>
      </c>
      <c r="E315">
        <v>17</v>
      </c>
      <c r="F315">
        <v>1</v>
      </c>
      <c r="G315">
        <v>1</v>
      </c>
      <c r="H315">
        <v>3</v>
      </c>
      <c r="I315" t="s">
        <v>310</v>
      </c>
      <c r="J315" t="s">
        <v>1069</v>
      </c>
      <c r="K315" t="s">
        <v>311</v>
      </c>
      <c r="L315">
        <v>2233</v>
      </c>
      <c r="N315">
        <v>1013</v>
      </c>
      <c r="O315" t="s">
        <v>312</v>
      </c>
      <c r="P315" t="s">
        <v>312</v>
      </c>
      <c r="Q315">
        <v>1</v>
      </c>
      <c r="X315">
        <v>100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 t="s">
        <v>1069</v>
      </c>
      <c r="AG315">
        <v>100</v>
      </c>
      <c r="AH315">
        <v>3</v>
      </c>
      <c r="AI315">
        <v>-1</v>
      </c>
      <c r="AJ315" t="s">
        <v>1069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 ca="1">ROW(Source!A110)</f>
        <v>110</v>
      </c>
      <c r="B316">
        <v>27907157</v>
      </c>
      <c r="C316">
        <v>27907150</v>
      </c>
      <c r="D316">
        <v>25185138</v>
      </c>
      <c r="E316">
        <v>1</v>
      </c>
      <c r="F316">
        <v>1</v>
      </c>
      <c r="G316">
        <v>1</v>
      </c>
      <c r="H316">
        <v>3</v>
      </c>
      <c r="I316" t="s">
        <v>24</v>
      </c>
      <c r="J316" t="s">
        <v>25</v>
      </c>
      <c r="K316" t="s">
        <v>26</v>
      </c>
      <c r="L316">
        <v>1346</v>
      </c>
      <c r="N316">
        <v>1009</v>
      </c>
      <c r="O316" t="s">
        <v>1216</v>
      </c>
      <c r="P316" t="s">
        <v>1216</v>
      </c>
      <c r="Q316">
        <v>1</v>
      </c>
      <c r="X316">
        <v>0.8</v>
      </c>
      <c r="Y316">
        <v>45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1069</v>
      </c>
      <c r="AG316">
        <v>0.8</v>
      </c>
      <c r="AH316">
        <v>2</v>
      </c>
      <c r="AI316">
        <v>27907152</v>
      </c>
      <c r="AJ316">
        <v>313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 ca="1">ROW(Source!A112)</f>
        <v>112</v>
      </c>
      <c r="B317">
        <v>27907167</v>
      </c>
      <c r="C317">
        <v>27907159</v>
      </c>
      <c r="D317">
        <v>25418020</v>
      </c>
      <c r="E317">
        <v>1</v>
      </c>
      <c r="F317">
        <v>1</v>
      </c>
      <c r="G317">
        <v>1</v>
      </c>
      <c r="H317">
        <v>1</v>
      </c>
      <c r="I317" t="s">
        <v>27</v>
      </c>
      <c r="J317" t="s">
        <v>1069</v>
      </c>
      <c r="K317" t="s">
        <v>28</v>
      </c>
      <c r="L317">
        <v>1191</v>
      </c>
      <c r="N317">
        <v>1013</v>
      </c>
      <c r="O317" t="s">
        <v>600</v>
      </c>
      <c r="P317" t="s">
        <v>600</v>
      </c>
      <c r="Q317">
        <v>1</v>
      </c>
      <c r="X317">
        <v>7.83</v>
      </c>
      <c r="Y317">
        <v>0</v>
      </c>
      <c r="Z317">
        <v>0</v>
      </c>
      <c r="AA317">
        <v>0</v>
      </c>
      <c r="AB317">
        <v>8.3800000000000008</v>
      </c>
      <c r="AC317">
        <v>0</v>
      </c>
      <c r="AD317">
        <v>1</v>
      </c>
      <c r="AE317">
        <v>1</v>
      </c>
      <c r="AF317" t="s">
        <v>1084</v>
      </c>
      <c r="AG317">
        <v>9.0045000000000002</v>
      </c>
      <c r="AH317">
        <v>2</v>
      </c>
      <c r="AI317">
        <v>27907160</v>
      </c>
      <c r="AJ317">
        <v>314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 ca="1">ROW(Source!A112)</f>
        <v>112</v>
      </c>
      <c r="B318">
        <v>27907168</v>
      </c>
      <c r="C318">
        <v>27907159</v>
      </c>
      <c r="D318">
        <v>25412928</v>
      </c>
      <c r="E318">
        <v>1</v>
      </c>
      <c r="F318">
        <v>1</v>
      </c>
      <c r="G318">
        <v>1</v>
      </c>
      <c r="H318">
        <v>1</v>
      </c>
      <c r="I318" t="s">
        <v>601</v>
      </c>
      <c r="J318" t="s">
        <v>1069</v>
      </c>
      <c r="K318" t="s">
        <v>602</v>
      </c>
      <c r="L318">
        <v>1191</v>
      </c>
      <c r="N318">
        <v>1013</v>
      </c>
      <c r="O318" t="s">
        <v>600</v>
      </c>
      <c r="P318" t="s">
        <v>600</v>
      </c>
      <c r="Q318">
        <v>1</v>
      </c>
      <c r="X318">
        <v>0.05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2</v>
      </c>
      <c r="AF318" t="s">
        <v>1083</v>
      </c>
      <c r="AG318">
        <v>6.25E-2</v>
      </c>
      <c r="AH318">
        <v>2</v>
      </c>
      <c r="AI318">
        <v>27907161</v>
      </c>
      <c r="AJ318">
        <v>315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 ca="1">ROW(Source!A112)</f>
        <v>112</v>
      </c>
      <c r="B319">
        <v>27907169</v>
      </c>
      <c r="C319">
        <v>27907159</v>
      </c>
      <c r="D319">
        <v>25230510</v>
      </c>
      <c r="E319">
        <v>1</v>
      </c>
      <c r="F319">
        <v>1</v>
      </c>
      <c r="G319">
        <v>1</v>
      </c>
      <c r="H319">
        <v>2</v>
      </c>
      <c r="I319" t="s">
        <v>29</v>
      </c>
      <c r="J319" t="s">
        <v>30</v>
      </c>
      <c r="K319" t="s">
        <v>31</v>
      </c>
      <c r="L319">
        <v>1368</v>
      </c>
      <c r="N319">
        <v>1011</v>
      </c>
      <c r="O319" t="s">
        <v>606</v>
      </c>
      <c r="P319" t="s">
        <v>606</v>
      </c>
      <c r="Q319">
        <v>1</v>
      </c>
      <c r="X319">
        <v>0.01</v>
      </c>
      <c r="Y319">
        <v>0</v>
      </c>
      <c r="Z319">
        <v>27.66</v>
      </c>
      <c r="AA319">
        <v>11.6</v>
      </c>
      <c r="AB319">
        <v>0</v>
      </c>
      <c r="AC319">
        <v>0</v>
      </c>
      <c r="AD319">
        <v>1</v>
      </c>
      <c r="AE319">
        <v>0</v>
      </c>
      <c r="AF319" t="s">
        <v>1083</v>
      </c>
      <c r="AG319">
        <v>1.2500000000000001E-2</v>
      </c>
      <c r="AH319">
        <v>2</v>
      </c>
      <c r="AI319">
        <v>27907162</v>
      </c>
      <c r="AJ319">
        <v>316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 ca="1">ROW(Source!A112)</f>
        <v>112</v>
      </c>
      <c r="B320">
        <v>27907170</v>
      </c>
      <c r="C320">
        <v>27907159</v>
      </c>
      <c r="D320">
        <v>25231607</v>
      </c>
      <c r="E320">
        <v>1</v>
      </c>
      <c r="F320">
        <v>1</v>
      </c>
      <c r="G320">
        <v>1</v>
      </c>
      <c r="H320">
        <v>2</v>
      </c>
      <c r="I320" t="s">
        <v>603</v>
      </c>
      <c r="J320" t="s">
        <v>604</v>
      </c>
      <c r="K320" t="s">
        <v>605</v>
      </c>
      <c r="L320">
        <v>1368</v>
      </c>
      <c r="N320">
        <v>1011</v>
      </c>
      <c r="O320" t="s">
        <v>606</v>
      </c>
      <c r="P320" t="s">
        <v>606</v>
      </c>
      <c r="Q320">
        <v>1</v>
      </c>
      <c r="X320">
        <v>0.04</v>
      </c>
      <c r="Y320">
        <v>0</v>
      </c>
      <c r="Z320">
        <v>65.709999999999994</v>
      </c>
      <c r="AA320">
        <v>11.6</v>
      </c>
      <c r="AB320">
        <v>0</v>
      </c>
      <c r="AC320">
        <v>0</v>
      </c>
      <c r="AD320">
        <v>1</v>
      </c>
      <c r="AE320">
        <v>0</v>
      </c>
      <c r="AF320" t="s">
        <v>1083</v>
      </c>
      <c r="AG320">
        <v>0.05</v>
      </c>
      <c r="AH320">
        <v>2</v>
      </c>
      <c r="AI320">
        <v>27907163</v>
      </c>
      <c r="AJ320">
        <v>317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 ca="1">ROW(Source!A112)</f>
        <v>112</v>
      </c>
      <c r="B321">
        <v>27907171</v>
      </c>
      <c r="C321">
        <v>27907159</v>
      </c>
      <c r="D321">
        <v>25149961</v>
      </c>
      <c r="E321">
        <v>1</v>
      </c>
      <c r="F321">
        <v>1</v>
      </c>
      <c r="G321">
        <v>1</v>
      </c>
      <c r="H321">
        <v>3</v>
      </c>
      <c r="I321" t="s">
        <v>728</v>
      </c>
      <c r="J321" t="s">
        <v>729</v>
      </c>
      <c r="K321" t="s">
        <v>730</v>
      </c>
      <c r="L321">
        <v>1339</v>
      </c>
      <c r="N321">
        <v>1007</v>
      </c>
      <c r="O321" t="s">
        <v>1325</v>
      </c>
      <c r="P321" t="s">
        <v>1325</v>
      </c>
      <c r="Q321">
        <v>1</v>
      </c>
      <c r="X321">
        <v>0.01</v>
      </c>
      <c r="Y321">
        <v>2.44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1069</v>
      </c>
      <c r="AG321">
        <v>0.01</v>
      </c>
      <c r="AH321">
        <v>2</v>
      </c>
      <c r="AI321">
        <v>27907164</v>
      </c>
      <c r="AJ321">
        <v>318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 ca="1">ROW(Source!A112)</f>
        <v>112</v>
      </c>
      <c r="B322">
        <v>27907172</v>
      </c>
      <c r="C322">
        <v>27907159</v>
      </c>
      <c r="D322">
        <v>25153690</v>
      </c>
      <c r="E322">
        <v>1</v>
      </c>
      <c r="F322">
        <v>1</v>
      </c>
      <c r="G322">
        <v>1</v>
      </c>
      <c r="H322">
        <v>3</v>
      </c>
      <c r="I322" t="s">
        <v>739</v>
      </c>
      <c r="J322" t="s">
        <v>740</v>
      </c>
      <c r="K322" t="s">
        <v>741</v>
      </c>
      <c r="L322">
        <v>1346</v>
      </c>
      <c r="N322">
        <v>1009</v>
      </c>
      <c r="O322" t="s">
        <v>1216</v>
      </c>
      <c r="P322" t="s">
        <v>1216</v>
      </c>
      <c r="Q322">
        <v>1</v>
      </c>
      <c r="X322">
        <v>1</v>
      </c>
      <c r="Y322">
        <v>1.82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1069</v>
      </c>
      <c r="AG322">
        <v>1</v>
      </c>
      <c r="AH322">
        <v>2</v>
      </c>
      <c r="AI322">
        <v>27907165</v>
      </c>
      <c r="AJ322">
        <v>319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 ca="1">ROW(Source!A112)</f>
        <v>112</v>
      </c>
      <c r="B323">
        <v>27907173</v>
      </c>
      <c r="C323">
        <v>27907159</v>
      </c>
      <c r="D323">
        <v>25145776</v>
      </c>
      <c r="E323">
        <v>17</v>
      </c>
      <c r="F323">
        <v>1</v>
      </c>
      <c r="G323">
        <v>1</v>
      </c>
      <c r="H323">
        <v>3</v>
      </c>
      <c r="I323" t="s">
        <v>313</v>
      </c>
      <c r="J323" t="s">
        <v>1069</v>
      </c>
      <c r="K323" t="s">
        <v>314</v>
      </c>
      <c r="L323">
        <v>1346</v>
      </c>
      <c r="N323">
        <v>1009</v>
      </c>
      <c r="O323" t="s">
        <v>1216</v>
      </c>
      <c r="P323" t="s">
        <v>1216</v>
      </c>
      <c r="Q323">
        <v>1</v>
      </c>
      <c r="X323">
        <v>12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 t="s">
        <v>1069</v>
      </c>
      <c r="AG323">
        <v>12</v>
      </c>
      <c r="AH323">
        <v>3</v>
      </c>
      <c r="AI323">
        <v>-1</v>
      </c>
      <c r="AJ323" t="s">
        <v>1069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 ca="1">ROW(Source!A114)</f>
        <v>114</v>
      </c>
      <c r="B324">
        <v>27909481</v>
      </c>
      <c r="C324">
        <v>27909480</v>
      </c>
      <c r="D324">
        <v>25425411</v>
      </c>
      <c r="E324">
        <v>1</v>
      </c>
      <c r="F324">
        <v>1</v>
      </c>
      <c r="G324">
        <v>1</v>
      </c>
      <c r="H324">
        <v>1</v>
      </c>
      <c r="I324" t="s">
        <v>32</v>
      </c>
      <c r="J324" t="s">
        <v>1069</v>
      </c>
      <c r="K324" t="s">
        <v>33</v>
      </c>
      <c r="L324">
        <v>1191</v>
      </c>
      <c r="N324">
        <v>1013</v>
      </c>
      <c r="O324" t="s">
        <v>600</v>
      </c>
      <c r="P324" t="s">
        <v>600</v>
      </c>
      <c r="Q324">
        <v>1</v>
      </c>
      <c r="X324">
        <v>9.61</v>
      </c>
      <c r="Y324">
        <v>0</v>
      </c>
      <c r="Z324">
        <v>0</v>
      </c>
      <c r="AA324">
        <v>0</v>
      </c>
      <c r="AB324">
        <v>10.5</v>
      </c>
      <c r="AC324">
        <v>0</v>
      </c>
      <c r="AD324">
        <v>1</v>
      </c>
      <c r="AE324">
        <v>1</v>
      </c>
      <c r="AF324" t="s">
        <v>1084</v>
      </c>
      <c r="AG324">
        <v>11.051499999999999</v>
      </c>
      <c r="AH324">
        <v>2</v>
      </c>
      <c r="AI324">
        <v>27909481</v>
      </c>
      <c r="AJ324">
        <v>321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 ca="1">ROW(Source!A114)</f>
        <v>114</v>
      </c>
      <c r="B325">
        <v>27909482</v>
      </c>
      <c r="C325">
        <v>27909480</v>
      </c>
      <c r="D325">
        <v>25412928</v>
      </c>
      <c r="E325">
        <v>1</v>
      </c>
      <c r="F325">
        <v>1</v>
      </c>
      <c r="G325">
        <v>1</v>
      </c>
      <c r="H325">
        <v>1</v>
      </c>
      <c r="I325" t="s">
        <v>601</v>
      </c>
      <c r="J325" t="s">
        <v>1069</v>
      </c>
      <c r="K325" t="s">
        <v>602</v>
      </c>
      <c r="L325">
        <v>1191</v>
      </c>
      <c r="N325">
        <v>1013</v>
      </c>
      <c r="O325" t="s">
        <v>600</v>
      </c>
      <c r="P325" t="s">
        <v>600</v>
      </c>
      <c r="Q325">
        <v>1</v>
      </c>
      <c r="X325">
        <v>0.02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2</v>
      </c>
      <c r="AF325" t="s">
        <v>1083</v>
      </c>
      <c r="AG325">
        <v>2.5000000000000001E-2</v>
      </c>
      <c r="AH325">
        <v>2</v>
      </c>
      <c r="AI325">
        <v>27909482</v>
      </c>
      <c r="AJ325">
        <v>322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 ca="1">ROW(Source!A114)</f>
        <v>114</v>
      </c>
      <c r="B326">
        <v>27909483</v>
      </c>
      <c r="C326">
        <v>27909480</v>
      </c>
      <c r="D326">
        <v>25231607</v>
      </c>
      <c r="E326">
        <v>1</v>
      </c>
      <c r="F326">
        <v>1</v>
      </c>
      <c r="G326">
        <v>1</v>
      </c>
      <c r="H326">
        <v>2</v>
      </c>
      <c r="I326" t="s">
        <v>603</v>
      </c>
      <c r="J326" t="s">
        <v>604</v>
      </c>
      <c r="K326" t="s">
        <v>605</v>
      </c>
      <c r="L326">
        <v>1368</v>
      </c>
      <c r="N326">
        <v>1011</v>
      </c>
      <c r="O326" t="s">
        <v>606</v>
      </c>
      <c r="P326" t="s">
        <v>606</v>
      </c>
      <c r="Q326">
        <v>1</v>
      </c>
      <c r="X326">
        <v>0.02</v>
      </c>
      <c r="Y326">
        <v>0</v>
      </c>
      <c r="Z326">
        <v>65.709999999999994</v>
      </c>
      <c r="AA326">
        <v>11.6</v>
      </c>
      <c r="AB326">
        <v>0</v>
      </c>
      <c r="AC326">
        <v>0</v>
      </c>
      <c r="AD326">
        <v>1</v>
      </c>
      <c r="AE326">
        <v>0</v>
      </c>
      <c r="AF326" t="s">
        <v>1083</v>
      </c>
      <c r="AG326">
        <v>2.5000000000000001E-2</v>
      </c>
      <c r="AH326">
        <v>2</v>
      </c>
      <c r="AI326">
        <v>27909483</v>
      </c>
      <c r="AJ326">
        <v>323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 ca="1">ROW(Source!A114)</f>
        <v>114</v>
      </c>
      <c r="B327">
        <v>27909484</v>
      </c>
      <c r="C327">
        <v>27909480</v>
      </c>
      <c r="D327">
        <v>25145755</v>
      </c>
      <c r="E327">
        <v>17</v>
      </c>
      <c r="F327">
        <v>1</v>
      </c>
      <c r="G327">
        <v>1</v>
      </c>
      <c r="H327">
        <v>3</v>
      </c>
      <c r="I327" t="s">
        <v>315</v>
      </c>
      <c r="J327" t="s">
        <v>1069</v>
      </c>
      <c r="K327" t="s">
        <v>316</v>
      </c>
      <c r="L327">
        <v>1296</v>
      </c>
      <c r="N327">
        <v>1002</v>
      </c>
      <c r="O327" t="s">
        <v>1220</v>
      </c>
      <c r="P327" t="s">
        <v>1220</v>
      </c>
      <c r="Q327">
        <v>1</v>
      </c>
      <c r="X327">
        <v>22.5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 t="s">
        <v>1069</v>
      </c>
      <c r="AG327">
        <v>22.5</v>
      </c>
      <c r="AH327">
        <v>3</v>
      </c>
      <c r="AI327">
        <v>-1</v>
      </c>
      <c r="AJ327" t="s">
        <v>1069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 ca="1">ROW(Source!A116)</f>
        <v>116</v>
      </c>
      <c r="B328">
        <v>27907188</v>
      </c>
      <c r="C328">
        <v>27907176</v>
      </c>
      <c r="D328">
        <v>25413300</v>
      </c>
      <c r="E328">
        <v>1</v>
      </c>
      <c r="F328">
        <v>1</v>
      </c>
      <c r="G328">
        <v>1</v>
      </c>
      <c r="H328">
        <v>1</v>
      </c>
      <c r="I328" t="s">
        <v>610</v>
      </c>
      <c r="J328" t="s">
        <v>1069</v>
      </c>
      <c r="K328" t="s">
        <v>611</v>
      </c>
      <c r="L328">
        <v>1191</v>
      </c>
      <c r="N328">
        <v>1013</v>
      </c>
      <c r="O328" t="s">
        <v>600</v>
      </c>
      <c r="P328" t="s">
        <v>600</v>
      </c>
      <c r="Q328">
        <v>1</v>
      </c>
      <c r="X328">
        <v>46.11</v>
      </c>
      <c r="Y328">
        <v>0</v>
      </c>
      <c r="Z328">
        <v>0</v>
      </c>
      <c r="AA328">
        <v>0</v>
      </c>
      <c r="AB328">
        <v>8.5299999999999994</v>
      </c>
      <c r="AC328">
        <v>0</v>
      </c>
      <c r="AD328">
        <v>1</v>
      </c>
      <c r="AE328">
        <v>1</v>
      </c>
      <c r="AF328" t="s">
        <v>1084</v>
      </c>
      <c r="AG328">
        <v>53.026499999999999</v>
      </c>
      <c r="AH328">
        <v>2</v>
      </c>
      <c r="AI328">
        <v>27907177</v>
      </c>
      <c r="AJ328">
        <v>325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 ca="1">ROW(Source!A116)</f>
        <v>116</v>
      </c>
      <c r="B329">
        <v>27907189</v>
      </c>
      <c r="C329">
        <v>27907176</v>
      </c>
      <c r="D329">
        <v>25412928</v>
      </c>
      <c r="E329">
        <v>1</v>
      </c>
      <c r="F329">
        <v>1</v>
      </c>
      <c r="G329">
        <v>1</v>
      </c>
      <c r="H329">
        <v>1</v>
      </c>
      <c r="I329" t="s">
        <v>601</v>
      </c>
      <c r="J329" t="s">
        <v>1069</v>
      </c>
      <c r="K329" t="s">
        <v>602</v>
      </c>
      <c r="L329">
        <v>1191</v>
      </c>
      <c r="N329">
        <v>1013</v>
      </c>
      <c r="O329" t="s">
        <v>600</v>
      </c>
      <c r="P329" t="s">
        <v>600</v>
      </c>
      <c r="Q329">
        <v>1</v>
      </c>
      <c r="X329">
        <v>0.04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2</v>
      </c>
      <c r="AF329" t="s">
        <v>1083</v>
      </c>
      <c r="AG329">
        <v>0.05</v>
      </c>
      <c r="AH329">
        <v>2</v>
      </c>
      <c r="AI329">
        <v>27907178</v>
      </c>
      <c r="AJ329">
        <v>326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 ca="1">ROW(Source!A116)</f>
        <v>116</v>
      </c>
      <c r="B330">
        <v>27907190</v>
      </c>
      <c r="C330">
        <v>27907176</v>
      </c>
      <c r="D330">
        <v>25230514</v>
      </c>
      <c r="E330">
        <v>1</v>
      </c>
      <c r="F330">
        <v>1</v>
      </c>
      <c r="G330">
        <v>1</v>
      </c>
      <c r="H330">
        <v>2</v>
      </c>
      <c r="I330" t="s">
        <v>658</v>
      </c>
      <c r="J330" t="s">
        <v>659</v>
      </c>
      <c r="K330" t="s">
        <v>660</v>
      </c>
      <c r="L330">
        <v>1368</v>
      </c>
      <c r="N330">
        <v>1011</v>
      </c>
      <c r="O330" t="s">
        <v>606</v>
      </c>
      <c r="P330" t="s">
        <v>606</v>
      </c>
      <c r="Q330">
        <v>1</v>
      </c>
      <c r="X330">
        <v>0.04</v>
      </c>
      <c r="Y330">
        <v>0</v>
      </c>
      <c r="Z330">
        <v>31.26</v>
      </c>
      <c r="AA330">
        <v>13.5</v>
      </c>
      <c r="AB330">
        <v>0</v>
      </c>
      <c r="AC330">
        <v>0</v>
      </c>
      <c r="AD330">
        <v>1</v>
      </c>
      <c r="AE330">
        <v>0</v>
      </c>
      <c r="AF330" t="s">
        <v>1083</v>
      </c>
      <c r="AG330">
        <v>0.05</v>
      </c>
      <c r="AH330">
        <v>2</v>
      </c>
      <c r="AI330">
        <v>27907179</v>
      </c>
      <c r="AJ330">
        <v>327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 ca="1">ROW(Source!A116)</f>
        <v>116</v>
      </c>
      <c r="B331">
        <v>27907191</v>
      </c>
      <c r="C331">
        <v>27907176</v>
      </c>
      <c r="D331">
        <v>25231607</v>
      </c>
      <c r="E331">
        <v>1</v>
      </c>
      <c r="F331">
        <v>1</v>
      </c>
      <c r="G331">
        <v>1</v>
      </c>
      <c r="H331">
        <v>2</v>
      </c>
      <c r="I331" t="s">
        <v>603</v>
      </c>
      <c r="J331" t="s">
        <v>604</v>
      </c>
      <c r="K331" t="s">
        <v>605</v>
      </c>
      <c r="L331">
        <v>1368</v>
      </c>
      <c r="N331">
        <v>1011</v>
      </c>
      <c r="O331" t="s">
        <v>606</v>
      </c>
      <c r="P331" t="s">
        <v>606</v>
      </c>
      <c r="Q331">
        <v>1</v>
      </c>
      <c r="X331">
        <v>4.0000000000000001E-3</v>
      </c>
      <c r="Y331">
        <v>0</v>
      </c>
      <c r="Z331">
        <v>65.709999999999994</v>
      </c>
      <c r="AA331">
        <v>11.6</v>
      </c>
      <c r="AB331">
        <v>0</v>
      </c>
      <c r="AC331">
        <v>0</v>
      </c>
      <c r="AD331">
        <v>1</v>
      </c>
      <c r="AE331">
        <v>0</v>
      </c>
      <c r="AF331" t="s">
        <v>1083</v>
      </c>
      <c r="AG331">
        <v>5.0000000000000001E-3</v>
      </c>
      <c r="AH331">
        <v>2</v>
      </c>
      <c r="AI331">
        <v>27907180</v>
      </c>
      <c r="AJ331">
        <v>328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 ca="1">ROW(Source!A116)</f>
        <v>116</v>
      </c>
      <c r="B332">
        <v>27907192</v>
      </c>
      <c r="C332">
        <v>27907176</v>
      </c>
      <c r="D332">
        <v>25152784</v>
      </c>
      <c r="E332">
        <v>1</v>
      </c>
      <c r="F332">
        <v>1</v>
      </c>
      <c r="G332">
        <v>1</v>
      </c>
      <c r="H332">
        <v>3</v>
      </c>
      <c r="I332" t="s">
        <v>693</v>
      </c>
      <c r="J332" t="s">
        <v>694</v>
      </c>
      <c r="K332" t="s">
        <v>695</v>
      </c>
      <c r="L332">
        <v>1355</v>
      </c>
      <c r="N332">
        <v>1010</v>
      </c>
      <c r="O332" t="s">
        <v>185</v>
      </c>
      <c r="P332" t="s">
        <v>185</v>
      </c>
      <c r="Q332">
        <v>100</v>
      </c>
      <c r="X332">
        <v>2.5099999999999998</v>
      </c>
      <c r="Y332">
        <v>70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1069</v>
      </c>
      <c r="AG332">
        <v>2.5099999999999998</v>
      </c>
      <c r="AH332">
        <v>2</v>
      </c>
      <c r="AI332">
        <v>27907181</v>
      </c>
      <c r="AJ332">
        <v>329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 ca="1">ROW(Source!A116)</f>
        <v>116</v>
      </c>
      <c r="B333">
        <v>27907193</v>
      </c>
      <c r="C333">
        <v>27907176</v>
      </c>
      <c r="D333">
        <v>25152829</v>
      </c>
      <c r="E333">
        <v>1</v>
      </c>
      <c r="F333">
        <v>1</v>
      </c>
      <c r="G333">
        <v>1</v>
      </c>
      <c r="H333">
        <v>3</v>
      </c>
      <c r="I333" t="s">
        <v>696</v>
      </c>
      <c r="J333" t="s">
        <v>697</v>
      </c>
      <c r="K333" t="s">
        <v>698</v>
      </c>
      <c r="L333">
        <v>1355</v>
      </c>
      <c r="N333">
        <v>1010</v>
      </c>
      <c r="O333" t="s">
        <v>185</v>
      </c>
      <c r="P333" t="s">
        <v>185</v>
      </c>
      <c r="Q333">
        <v>100</v>
      </c>
      <c r="X333">
        <v>1.51</v>
      </c>
      <c r="Y333">
        <v>8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1069</v>
      </c>
      <c r="AG333">
        <v>1.51</v>
      </c>
      <c r="AH333">
        <v>2</v>
      </c>
      <c r="AI333">
        <v>27907182</v>
      </c>
      <c r="AJ333">
        <v>330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 ca="1">ROW(Source!A116)</f>
        <v>116</v>
      </c>
      <c r="B334">
        <v>27907194</v>
      </c>
      <c r="C334">
        <v>27907176</v>
      </c>
      <c r="D334">
        <v>25153057</v>
      </c>
      <c r="E334">
        <v>1</v>
      </c>
      <c r="F334">
        <v>1</v>
      </c>
      <c r="G334">
        <v>1</v>
      </c>
      <c r="H334">
        <v>3</v>
      </c>
      <c r="I334" t="s">
        <v>699</v>
      </c>
      <c r="J334" t="s">
        <v>700</v>
      </c>
      <c r="K334" t="s">
        <v>701</v>
      </c>
      <c r="L334">
        <v>1355</v>
      </c>
      <c r="N334">
        <v>1010</v>
      </c>
      <c r="O334" t="s">
        <v>185</v>
      </c>
      <c r="P334" t="s">
        <v>185</v>
      </c>
      <c r="Q334">
        <v>100</v>
      </c>
      <c r="X334">
        <v>5.0199999999999996</v>
      </c>
      <c r="Y334">
        <v>2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1069</v>
      </c>
      <c r="AG334">
        <v>5.0199999999999996</v>
      </c>
      <c r="AH334">
        <v>2</v>
      </c>
      <c r="AI334">
        <v>27907183</v>
      </c>
      <c r="AJ334">
        <v>331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 ca="1">ROW(Source!A116)</f>
        <v>116</v>
      </c>
      <c r="B335">
        <v>27907195</v>
      </c>
      <c r="C335">
        <v>27907176</v>
      </c>
      <c r="D335">
        <v>25171055</v>
      </c>
      <c r="E335">
        <v>1</v>
      </c>
      <c r="F335">
        <v>1</v>
      </c>
      <c r="G335">
        <v>1</v>
      </c>
      <c r="H335">
        <v>3</v>
      </c>
      <c r="I335" t="s">
        <v>702</v>
      </c>
      <c r="J335" t="s">
        <v>703</v>
      </c>
      <c r="K335" t="s">
        <v>704</v>
      </c>
      <c r="L335">
        <v>1301</v>
      </c>
      <c r="N335">
        <v>1003</v>
      </c>
      <c r="O335" t="s">
        <v>222</v>
      </c>
      <c r="P335" t="s">
        <v>222</v>
      </c>
      <c r="Q335">
        <v>1</v>
      </c>
      <c r="X335">
        <v>121.5</v>
      </c>
      <c r="Y335">
        <v>6.91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1069</v>
      </c>
      <c r="AG335">
        <v>121.5</v>
      </c>
      <c r="AH335">
        <v>2</v>
      </c>
      <c r="AI335">
        <v>27907184</v>
      </c>
      <c r="AJ335">
        <v>332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 ca="1">ROW(Source!A116)</f>
        <v>116</v>
      </c>
      <c r="B336">
        <v>27907196</v>
      </c>
      <c r="C336">
        <v>27907176</v>
      </c>
      <c r="D336">
        <v>25171117</v>
      </c>
      <c r="E336">
        <v>1</v>
      </c>
      <c r="F336">
        <v>1</v>
      </c>
      <c r="G336">
        <v>1</v>
      </c>
      <c r="H336">
        <v>3</v>
      </c>
      <c r="I336" t="s">
        <v>705</v>
      </c>
      <c r="J336" t="s">
        <v>706</v>
      </c>
      <c r="K336" t="s">
        <v>707</v>
      </c>
      <c r="L336">
        <v>1301</v>
      </c>
      <c r="N336">
        <v>1003</v>
      </c>
      <c r="O336" t="s">
        <v>222</v>
      </c>
      <c r="P336" t="s">
        <v>222</v>
      </c>
      <c r="Q336">
        <v>1</v>
      </c>
      <c r="X336">
        <v>229.5</v>
      </c>
      <c r="Y336">
        <v>8.06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1069</v>
      </c>
      <c r="AG336">
        <v>229.5</v>
      </c>
      <c r="AH336">
        <v>2</v>
      </c>
      <c r="AI336">
        <v>27907185</v>
      </c>
      <c r="AJ336">
        <v>333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 ca="1">ROW(Source!A116)</f>
        <v>116</v>
      </c>
      <c r="B337">
        <v>27907197</v>
      </c>
      <c r="C337">
        <v>27907176</v>
      </c>
      <c r="D337">
        <v>25171158</v>
      </c>
      <c r="E337">
        <v>1</v>
      </c>
      <c r="F337">
        <v>1</v>
      </c>
      <c r="G337">
        <v>1</v>
      </c>
      <c r="H337">
        <v>3</v>
      </c>
      <c r="I337" t="s">
        <v>708</v>
      </c>
      <c r="J337" t="s">
        <v>709</v>
      </c>
      <c r="K337" t="s">
        <v>710</v>
      </c>
      <c r="L337">
        <v>1355</v>
      </c>
      <c r="N337">
        <v>1010</v>
      </c>
      <c r="O337" t="s">
        <v>185</v>
      </c>
      <c r="P337" t="s">
        <v>185</v>
      </c>
      <c r="Q337">
        <v>100</v>
      </c>
      <c r="X337">
        <v>2.5099999999999998</v>
      </c>
      <c r="Y337">
        <v>43.76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1069</v>
      </c>
      <c r="AG337">
        <v>2.5099999999999998</v>
      </c>
      <c r="AH337">
        <v>2</v>
      </c>
      <c r="AI337">
        <v>27907186</v>
      </c>
      <c r="AJ337">
        <v>334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 ca="1">ROW(Source!A116)</f>
        <v>116</v>
      </c>
      <c r="B338">
        <v>27907198</v>
      </c>
      <c r="C338">
        <v>27907176</v>
      </c>
      <c r="D338">
        <v>25178422</v>
      </c>
      <c r="E338">
        <v>1</v>
      </c>
      <c r="F338">
        <v>1</v>
      </c>
      <c r="G338">
        <v>1</v>
      </c>
      <c r="H338">
        <v>3</v>
      </c>
      <c r="I338" t="s">
        <v>711</v>
      </c>
      <c r="J338" t="s">
        <v>712</v>
      </c>
      <c r="K338" t="s">
        <v>713</v>
      </c>
      <c r="L338">
        <v>1301</v>
      </c>
      <c r="N338">
        <v>1003</v>
      </c>
      <c r="O338" t="s">
        <v>222</v>
      </c>
      <c r="P338" t="s">
        <v>222</v>
      </c>
      <c r="Q338">
        <v>1</v>
      </c>
      <c r="X338">
        <v>37</v>
      </c>
      <c r="Y338">
        <v>6.26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1069</v>
      </c>
      <c r="AG338">
        <v>37</v>
      </c>
      <c r="AH338">
        <v>2</v>
      </c>
      <c r="AI338">
        <v>27907187</v>
      </c>
      <c r="AJ338">
        <v>335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 ca="1">ROW(Source!A117)</f>
        <v>117</v>
      </c>
      <c r="B339">
        <v>27907209</v>
      </c>
      <c r="C339">
        <v>27907200</v>
      </c>
      <c r="D339">
        <v>25417632</v>
      </c>
      <c r="E339">
        <v>1</v>
      </c>
      <c r="F339">
        <v>1</v>
      </c>
      <c r="G339">
        <v>1</v>
      </c>
      <c r="H339">
        <v>1</v>
      </c>
      <c r="I339" t="s">
        <v>598</v>
      </c>
      <c r="J339" t="s">
        <v>1069</v>
      </c>
      <c r="K339" t="s">
        <v>599</v>
      </c>
      <c r="L339">
        <v>1191</v>
      </c>
      <c r="N339">
        <v>1013</v>
      </c>
      <c r="O339" t="s">
        <v>600</v>
      </c>
      <c r="P339" t="s">
        <v>600</v>
      </c>
      <c r="Q339">
        <v>1</v>
      </c>
      <c r="X339">
        <v>108</v>
      </c>
      <c r="Y339">
        <v>0</v>
      </c>
      <c r="Z339">
        <v>0</v>
      </c>
      <c r="AA339">
        <v>0</v>
      </c>
      <c r="AB339">
        <v>8.64</v>
      </c>
      <c r="AC339">
        <v>0</v>
      </c>
      <c r="AD339">
        <v>1</v>
      </c>
      <c r="AE339">
        <v>1</v>
      </c>
      <c r="AF339" t="s">
        <v>1084</v>
      </c>
      <c r="AG339">
        <v>124.19999999999999</v>
      </c>
      <c r="AH339">
        <v>2</v>
      </c>
      <c r="AI339">
        <v>27907201</v>
      </c>
      <c r="AJ339">
        <v>336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 ca="1">ROW(Source!A117)</f>
        <v>117</v>
      </c>
      <c r="B340">
        <v>27907210</v>
      </c>
      <c r="C340">
        <v>27907200</v>
      </c>
      <c r="D340">
        <v>25412928</v>
      </c>
      <c r="E340">
        <v>1</v>
      </c>
      <c r="F340">
        <v>1</v>
      </c>
      <c r="G340">
        <v>1</v>
      </c>
      <c r="H340">
        <v>1</v>
      </c>
      <c r="I340" t="s">
        <v>601</v>
      </c>
      <c r="J340" t="s">
        <v>1069</v>
      </c>
      <c r="K340" t="s">
        <v>602</v>
      </c>
      <c r="L340">
        <v>1191</v>
      </c>
      <c r="N340">
        <v>1013</v>
      </c>
      <c r="O340" t="s">
        <v>600</v>
      </c>
      <c r="P340" t="s">
        <v>600</v>
      </c>
      <c r="Q340">
        <v>1</v>
      </c>
      <c r="X340">
        <v>0.17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2</v>
      </c>
      <c r="AF340" t="s">
        <v>1083</v>
      </c>
      <c r="AG340">
        <v>0.21250000000000002</v>
      </c>
      <c r="AH340">
        <v>2</v>
      </c>
      <c r="AI340">
        <v>27907202</v>
      </c>
      <c r="AJ340">
        <v>337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 ca="1">ROW(Source!A117)</f>
        <v>117</v>
      </c>
      <c r="B341">
        <v>27907211</v>
      </c>
      <c r="C341">
        <v>27907200</v>
      </c>
      <c r="D341">
        <v>25231607</v>
      </c>
      <c r="E341">
        <v>1</v>
      </c>
      <c r="F341">
        <v>1</v>
      </c>
      <c r="G341">
        <v>1</v>
      </c>
      <c r="H341">
        <v>2</v>
      </c>
      <c r="I341" t="s">
        <v>603</v>
      </c>
      <c r="J341" t="s">
        <v>604</v>
      </c>
      <c r="K341" t="s">
        <v>605</v>
      </c>
      <c r="L341">
        <v>1368</v>
      </c>
      <c r="N341">
        <v>1011</v>
      </c>
      <c r="O341" t="s">
        <v>606</v>
      </c>
      <c r="P341" t="s">
        <v>606</v>
      </c>
      <c r="Q341">
        <v>1</v>
      </c>
      <c r="X341">
        <v>0.17</v>
      </c>
      <c r="Y341">
        <v>0</v>
      </c>
      <c r="Z341">
        <v>65.709999999999994</v>
      </c>
      <c r="AA341">
        <v>11.6</v>
      </c>
      <c r="AB341">
        <v>0</v>
      </c>
      <c r="AC341">
        <v>0</v>
      </c>
      <c r="AD341">
        <v>1</v>
      </c>
      <c r="AE341">
        <v>0</v>
      </c>
      <c r="AF341" t="s">
        <v>1083</v>
      </c>
      <c r="AG341">
        <v>0.21250000000000002</v>
      </c>
      <c r="AH341">
        <v>2</v>
      </c>
      <c r="AI341">
        <v>27907203</v>
      </c>
      <c r="AJ341">
        <v>338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 ca="1">ROW(Source!A117)</f>
        <v>117</v>
      </c>
      <c r="B342">
        <v>27907212</v>
      </c>
      <c r="C342">
        <v>27907200</v>
      </c>
      <c r="D342">
        <v>25152717</v>
      </c>
      <c r="E342">
        <v>1</v>
      </c>
      <c r="F342">
        <v>1</v>
      </c>
      <c r="G342">
        <v>1</v>
      </c>
      <c r="H342">
        <v>3</v>
      </c>
      <c r="I342" t="s">
        <v>675</v>
      </c>
      <c r="J342" t="s">
        <v>676</v>
      </c>
      <c r="K342" t="s">
        <v>677</v>
      </c>
      <c r="L342">
        <v>1348</v>
      </c>
      <c r="N342">
        <v>1009</v>
      </c>
      <c r="O342" t="s">
        <v>1094</v>
      </c>
      <c r="P342" t="s">
        <v>1094</v>
      </c>
      <c r="Q342">
        <v>1000</v>
      </c>
      <c r="X342">
        <v>9.7000000000000003E-3</v>
      </c>
      <c r="Y342">
        <v>8475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1069</v>
      </c>
      <c r="AG342">
        <v>9.7000000000000003E-3</v>
      </c>
      <c r="AH342">
        <v>2</v>
      </c>
      <c r="AI342">
        <v>27907204</v>
      </c>
      <c r="AJ342">
        <v>339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 ca="1">ROW(Source!A117)</f>
        <v>117</v>
      </c>
      <c r="B343">
        <v>27907213</v>
      </c>
      <c r="C343">
        <v>27907200</v>
      </c>
      <c r="D343">
        <v>25178157</v>
      </c>
      <c r="E343">
        <v>1</v>
      </c>
      <c r="F343">
        <v>1</v>
      </c>
      <c r="G343">
        <v>1</v>
      </c>
      <c r="H343">
        <v>3</v>
      </c>
      <c r="I343" t="s">
        <v>678</v>
      </c>
      <c r="J343" t="s">
        <v>679</v>
      </c>
      <c r="K343" t="s">
        <v>680</v>
      </c>
      <c r="L343">
        <v>1301</v>
      </c>
      <c r="N343">
        <v>1003</v>
      </c>
      <c r="O343" t="s">
        <v>222</v>
      </c>
      <c r="P343" t="s">
        <v>222</v>
      </c>
      <c r="Q343">
        <v>1</v>
      </c>
      <c r="X343">
        <v>44</v>
      </c>
      <c r="Y343">
        <v>3.18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1069</v>
      </c>
      <c r="AG343">
        <v>44</v>
      </c>
      <c r="AH343">
        <v>2</v>
      </c>
      <c r="AI343">
        <v>27907205</v>
      </c>
      <c r="AJ343">
        <v>340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 ca="1">ROW(Source!A117)</f>
        <v>117</v>
      </c>
      <c r="B344">
        <v>27907214</v>
      </c>
      <c r="C344">
        <v>27907200</v>
      </c>
      <c r="D344">
        <v>25178465</v>
      </c>
      <c r="E344">
        <v>1</v>
      </c>
      <c r="F344">
        <v>1</v>
      </c>
      <c r="G344">
        <v>1</v>
      </c>
      <c r="H344">
        <v>3</v>
      </c>
      <c r="I344" t="s">
        <v>163</v>
      </c>
      <c r="J344" t="s">
        <v>165</v>
      </c>
      <c r="K344" t="s">
        <v>164</v>
      </c>
      <c r="L344">
        <v>1339</v>
      </c>
      <c r="N344">
        <v>1007</v>
      </c>
      <c r="O344" t="s">
        <v>1325</v>
      </c>
      <c r="P344" t="s">
        <v>1325</v>
      </c>
      <c r="Q344">
        <v>1</v>
      </c>
      <c r="X344">
        <v>0.76</v>
      </c>
      <c r="Y344">
        <v>1601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1069</v>
      </c>
      <c r="AG344">
        <v>0.76</v>
      </c>
      <c r="AH344">
        <v>2</v>
      </c>
      <c r="AI344">
        <v>27907206</v>
      </c>
      <c r="AJ344">
        <v>341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 ca="1">ROW(Source!A117)</f>
        <v>117</v>
      </c>
      <c r="B345">
        <v>27907215</v>
      </c>
      <c r="C345">
        <v>27907200</v>
      </c>
      <c r="D345">
        <v>25179841</v>
      </c>
      <c r="E345">
        <v>1</v>
      </c>
      <c r="F345">
        <v>1</v>
      </c>
      <c r="G345">
        <v>1</v>
      </c>
      <c r="H345">
        <v>3</v>
      </c>
      <c r="I345" t="s">
        <v>681</v>
      </c>
      <c r="J345" t="s">
        <v>682</v>
      </c>
      <c r="K345" t="s">
        <v>683</v>
      </c>
      <c r="L345">
        <v>1339</v>
      </c>
      <c r="N345">
        <v>1007</v>
      </c>
      <c r="O345" t="s">
        <v>1325</v>
      </c>
      <c r="P345" t="s">
        <v>1325</v>
      </c>
      <c r="Q345">
        <v>1</v>
      </c>
      <c r="X345">
        <v>0.34</v>
      </c>
      <c r="Y345">
        <v>4860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1069</v>
      </c>
      <c r="AG345">
        <v>0.34</v>
      </c>
      <c r="AH345">
        <v>2</v>
      </c>
      <c r="AI345">
        <v>27907207</v>
      </c>
      <c r="AJ345">
        <v>342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 ca="1">ROW(Source!A117)</f>
        <v>117</v>
      </c>
      <c r="B346">
        <v>27907216</v>
      </c>
      <c r="C346">
        <v>27907200</v>
      </c>
      <c r="D346">
        <v>25187112</v>
      </c>
      <c r="E346">
        <v>1</v>
      </c>
      <c r="F346">
        <v>1</v>
      </c>
      <c r="G346">
        <v>1</v>
      </c>
      <c r="H346">
        <v>3</v>
      </c>
      <c r="I346" t="s">
        <v>684</v>
      </c>
      <c r="J346" t="s">
        <v>685</v>
      </c>
      <c r="K346" t="s">
        <v>686</v>
      </c>
      <c r="L346">
        <v>1348</v>
      </c>
      <c r="N346">
        <v>1009</v>
      </c>
      <c r="O346" t="s">
        <v>1094</v>
      </c>
      <c r="P346" t="s">
        <v>1094</v>
      </c>
      <c r="Q346">
        <v>1000</v>
      </c>
      <c r="X346">
        <v>3.8500000000000001E-3</v>
      </c>
      <c r="Y346">
        <v>15255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1069</v>
      </c>
      <c r="AG346">
        <v>3.8500000000000001E-3</v>
      </c>
      <c r="AH346">
        <v>2</v>
      </c>
      <c r="AI346">
        <v>27907208</v>
      </c>
      <c r="AJ346">
        <v>343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 ca="1">ROW(Source!A118)</f>
        <v>118</v>
      </c>
      <c r="B347">
        <v>27909489</v>
      </c>
      <c r="C347">
        <v>27909488</v>
      </c>
      <c r="D347">
        <v>25419089</v>
      </c>
      <c r="E347">
        <v>1</v>
      </c>
      <c r="F347">
        <v>1</v>
      </c>
      <c r="G347">
        <v>1</v>
      </c>
      <c r="H347">
        <v>1</v>
      </c>
      <c r="I347" t="s">
        <v>689</v>
      </c>
      <c r="J347" t="s">
        <v>1069</v>
      </c>
      <c r="K347" t="s">
        <v>690</v>
      </c>
      <c r="L347">
        <v>1191</v>
      </c>
      <c r="N347">
        <v>1013</v>
      </c>
      <c r="O347" t="s">
        <v>600</v>
      </c>
      <c r="P347" t="s">
        <v>600</v>
      </c>
      <c r="Q347">
        <v>1</v>
      </c>
      <c r="X347">
        <v>6.55</v>
      </c>
      <c r="Y347">
        <v>0</v>
      </c>
      <c r="Z347">
        <v>0</v>
      </c>
      <c r="AA347">
        <v>0</v>
      </c>
      <c r="AB347">
        <v>9.6199999999999992</v>
      </c>
      <c r="AC347">
        <v>0</v>
      </c>
      <c r="AD347">
        <v>1</v>
      </c>
      <c r="AE347">
        <v>1</v>
      </c>
      <c r="AF347" t="s">
        <v>1084</v>
      </c>
      <c r="AG347">
        <v>7.5324999999999989</v>
      </c>
      <c r="AH347">
        <v>2</v>
      </c>
      <c r="AI347">
        <v>27909489</v>
      </c>
      <c r="AJ347">
        <v>344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 ca="1">ROW(Source!A118)</f>
        <v>118</v>
      </c>
      <c r="B348">
        <v>27909490</v>
      </c>
      <c r="C348">
        <v>27909488</v>
      </c>
      <c r="D348">
        <v>25412928</v>
      </c>
      <c r="E348">
        <v>1</v>
      </c>
      <c r="F348">
        <v>1</v>
      </c>
      <c r="G348">
        <v>1</v>
      </c>
      <c r="H348">
        <v>1</v>
      </c>
      <c r="I348" t="s">
        <v>601</v>
      </c>
      <c r="J348" t="s">
        <v>1069</v>
      </c>
      <c r="K348" t="s">
        <v>602</v>
      </c>
      <c r="L348">
        <v>1191</v>
      </c>
      <c r="N348">
        <v>1013</v>
      </c>
      <c r="O348" t="s">
        <v>600</v>
      </c>
      <c r="P348" t="s">
        <v>600</v>
      </c>
      <c r="Q348">
        <v>1</v>
      </c>
      <c r="X348">
        <v>0.02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2</v>
      </c>
      <c r="AF348" t="s">
        <v>1083</v>
      </c>
      <c r="AG348">
        <v>2.5000000000000001E-2</v>
      </c>
      <c r="AH348">
        <v>2</v>
      </c>
      <c r="AI348">
        <v>27909490</v>
      </c>
      <c r="AJ348">
        <v>345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 ca="1">ROW(Source!A118)</f>
        <v>118</v>
      </c>
      <c r="B349">
        <v>27909491</v>
      </c>
      <c r="C349">
        <v>27909488</v>
      </c>
      <c r="D349">
        <v>25230514</v>
      </c>
      <c r="E349">
        <v>1</v>
      </c>
      <c r="F349">
        <v>1</v>
      </c>
      <c r="G349">
        <v>1</v>
      </c>
      <c r="H349">
        <v>2</v>
      </c>
      <c r="I349" t="s">
        <v>658</v>
      </c>
      <c r="J349" t="s">
        <v>659</v>
      </c>
      <c r="K349" t="s">
        <v>660</v>
      </c>
      <c r="L349">
        <v>1368</v>
      </c>
      <c r="N349">
        <v>1011</v>
      </c>
      <c r="O349" t="s">
        <v>606</v>
      </c>
      <c r="P349" t="s">
        <v>606</v>
      </c>
      <c r="Q349">
        <v>1</v>
      </c>
      <c r="X349">
        <v>0.01</v>
      </c>
      <c r="Y349">
        <v>0</v>
      </c>
      <c r="Z349">
        <v>31.26</v>
      </c>
      <c r="AA349">
        <v>13.5</v>
      </c>
      <c r="AB349">
        <v>0</v>
      </c>
      <c r="AC349">
        <v>0</v>
      </c>
      <c r="AD349">
        <v>1</v>
      </c>
      <c r="AE349">
        <v>0</v>
      </c>
      <c r="AF349" t="s">
        <v>1083</v>
      </c>
      <c r="AG349">
        <v>1.2500000000000001E-2</v>
      </c>
      <c r="AH349">
        <v>2</v>
      </c>
      <c r="AI349">
        <v>27909491</v>
      </c>
      <c r="AJ349">
        <v>346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 ca="1">ROW(Source!A118)</f>
        <v>118</v>
      </c>
      <c r="B350">
        <v>27909492</v>
      </c>
      <c r="C350">
        <v>27909488</v>
      </c>
      <c r="D350">
        <v>25231607</v>
      </c>
      <c r="E350">
        <v>1</v>
      </c>
      <c r="F350">
        <v>1</v>
      </c>
      <c r="G350">
        <v>1</v>
      </c>
      <c r="H350">
        <v>2</v>
      </c>
      <c r="I350" t="s">
        <v>603</v>
      </c>
      <c r="J350" t="s">
        <v>604</v>
      </c>
      <c r="K350" t="s">
        <v>605</v>
      </c>
      <c r="L350">
        <v>1368</v>
      </c>
      <c r="N350">
        <v>1011</v>
      </c>
      <c r="O350" t="s">
        <v>606</v>
      </c>
      <c r="P350" t="s">
        <v>606</v>
      </c>
      <c r="Q350">
        <v>1</v>
      </c>
      <c r="X350">
        <v>0.01</v>
      </c>
      <c r="Y350">
        <v>0</v>
      </c>
      <c r="Z350">
        <v>65.709999999999994</v>
      </c>
      <c r="AA350">
        <v>11.6</v>
      </c>
      <c r="AB350">
        <v>0</v>
      </c>
      <c r="AC350">
        <v>0</v>
      </c>
      <c r="AD350">
        <v>1</v>
      </c>
      <c r="AE350">
        <v>0</v>
      </c>
      <c r="AF350" t="s">
        <v>1083</v>
      </c>
      <c r="AG350">
        <v>1.2500000000000001E-2</v>
      </c>
      <c r="AH350">
        <v>2</v>
      </c>
      <c r="AI350">
        <v>27909492</v>
      </c>
      <c r="AJ350">
        <v>347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 ca="1">ROW(Source!A118)</f>
        <v>118</v>
      </c>
      <c r="B351">
        <v>27909493</v>
      </c>
      <c r="C351">
        <v>27909488</v>
      </c>
      <c r="D351">
        <v>25153690</v>
      </c>
      <c r="E351">
        <v>1</v>
      </c>
      <c r="F351">
        <v>1</v>
      </c>
      <c r="G351">
        <v>1</v>
      </c>
      <c r="H351">
        <v>3</v>
      </c>
      <c r="I351" t="s">
        <v>739</v>
      </c>
      <c r="J351" t="s">
        <v>740</v>
      </c>
      <c r="K351" t="s">
        <v>741</v>
      </c>
      <c r="L351">
        <v>1346</v>
      </c>
      <c r="N351">
        <v>1009</v>
      </c>
      <c r="O351" t="s">
        <v>1216</v>
      </c>
      <c r="P351" t="s">
        <v>1216</v>
      </c>
      <c r="Q351">
        <v>1</v>
      </c>
      <c r="X351">
        <v>0.1</v>
      </c>
      <c r="Y351">
        <v>1.82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1069</v>
      </c>
      <c r="AG351">
        <v>0.1</v>
      </c>
      <c r="AH351">
        <v>2</v>
      </c>
      <c r="AI351">
        <v>27909493</v>
      </c>
      <c r="AJ351">
        <v>348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 ca="1">ROW(Source!A118)</f>
        <v>118</v>
      </c>
      <c r="B352">
        <v>27909494</v>
      </c>
      <c r="C352">
        <v>27909488</v>
      </c>
      <c r="D352">
        <v>25145747</v>
      </c>
      <c r="E352">
        <v>17</v>
      </c>
      <c r="F352">
        <v>1</v>
      </c>
      <c r="G352">
        <v>1</v>
      </c>
      <c r="H352">
        <v>3</v>
      </c>
      <c r="I352" t="s">
        <v>317</v>
      </c>
      <c r="J352" t="s">
        <v>1069</v>
      </c>
      <c r="K352" t="s">
        <v>318</v>
      </c>
      <c r="L352">
        <v>1348</v>
      </c>
      <c r="N352">
        <v>1009</v>
      </c>
      <c r="O352" t="s">
        <v>1094</v>
      </c>
      <c r="P352" t="s">
        <v>1094</v>
      </c>
      <c r="Q352">
        <v>1000</v>
      </c>
      <c r="X352">
        <v>1.0999999999999999E-2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 t="s">
        <v>1069</v>
      </c>
      <c r="AG352">
        <v>1.0999999999999999E-2</v>
      </c>
      <c r="AH352">
        <v>3</v>
      </c>
      <c r="AI352">
        <v>-1</v>
      </c>
      <c r="AJ352" t="s">
        <v>1069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 ca="1">ROW(Source!A118)</f>
        <v>118</v>
      </c>
      <c r="B353">
        <v>27909495</v>
      </c>
      <c r="C353">
        <v>27909488</v>
      </c>
      <c r="D353">
        <v>25145553</v>
      </c>
      <c r="E353">
        <v>17</v>
      </c>
      <c r="F353">
        <v>1</v>
      </c>
      <c r="G353">
        <v>1</v>
      </c>
      <c r="H353">
        <v>3</v>
      </c>
      <c r="I353" t="s">
        <v>319</v>
      </c>
      <c r="J353" t="s">
        <v>1069</v>
      </c>
      <c r="K353" t="s">
        <v>1401</v>
      </c>
      <c r="L353">
        <v>1348</v>
      </c>
      <c r="N353">
        <v>1009</v>
      </c>
      <c r="O353" t="s">
        <v>1094</v>
      </c>
      <c r="P353" t="s">
        <v>1094</v>
      </c>
      <c r="Q353">
        <v>1000</v>
      </c>
      <c r="X353">
        <v>2.9999999999999997E-4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 t="s">
        <v>1069</v>
      </c>
      <c r="AG353">
        <v>2.9999999999999997E-4</v>
      </c>
      <c r="AH353">
        <v>3</v>
      </c>
      <c r="AI353">
        <v>-1</v>
      </c>
      <c r="AJ353" t="s">
        <v>1069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 ca="1">ROW(Source!A121)</f>
        <v>121</v>
      </c>
      <c r="B354">
        <v>27909499</v>
      </c>
      <c r="C354">
        <v>27909498</v>
      </c>
      <c r="D354">
        <v>25419089</v>
      </c>
      <c r="E354">
        <v>1</v>
      </c>
      <c r="F354">
        <v>1</v>
      </c>
      <c r="G354">
        <v>1</v>
      </c>
      <c r="H354">
        <v>1</v>
      </c>
      <c r="I354" t="s">
        <v>689</v>
      </c>
      <c r="J354" t="s">
        <v>1069</v>
      </c>
      <c r="K354" t="s">
        <v>690</v>
      </c>
      <c r="L354">
        <v>1191</v>
      </c>
      <c r="N354">
        <v>1013</v>
      </c>
      <c r="O354" t="s">
        <v>600</v>
      </c>
      <c r="P354" t="s">
        <v>600</v>
      </c>
      <c r="Q354">
        <v>1</v>
      </c>
      <c r="X354">
        <v>16.32</v>
      </c>
      <c r="Y354">
        <v>0</v>
      </c>
      <c r="Z354">
        <v>0</v>
      </c>
      <c r="AA354">
        <v>0</v>
      </c>
      <c r="AB354">
        <v>9.6199999999999992</v>
      </c>
      <c r="AC354">
        <v>0</v>
      </c>
      <c r="AD354">
        <v>1</v>
      </c>
      <c r="AE354">
        <v>1</v>
      </c>
      <c r="AF354" t="s">
        <v>1084</v>
      </c>
      <c r="AG354">
        <v>18.767999999999997</v>
      </c>
      <c r="AH354">
        <v>2</v>
      </c>
      <c r="AI354">
        <v>27909499</v>
      </c>
      <c r="AJ354">
        <v>351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 ca="1">ROW(Source!A121)</f>
        <v>121</v>
      </c>
      <c r="B355">
        <v>27909500</v>
      </c>
      <c r="C355">
        <v>27909498</v>
      </c>
      <c r="D355">
        <v>25412928</v>
      </c>
      <c r="E355">
        <v>1</v>
      </c>
      <c r="F355">
        <v>1</v>
      </c>
      <c r="G355">
        <v>1</v>
      </c>
      <c r="H355">
        <v>1</v>
      </c>
      <c r="I355" t="s">
        <v>601</v>
      </c>
      <c r="J355" t="s">
        <v>1069</v>
      </c>
      <c r="K355" t="s">
        <v>602</v>
      </c>
      <c r="L355">
        <v>1191</v>
      </c>
      <c r="N355">
        <v>1013</v>
      </c>
      <c r="O355" t="s">
        <v>600</v>
      </c>
      <c r="P355" t="s">
        <v>600</v>
      </c>
      <c r="Q355">
        <v>1</v>
      </c>
      <c r="X355">
        <v>0.03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2</v>
      </c>
      <c r="AF355" t="s">
        <v>1083</v>
      </c>
      <c r="AG355">
        <v>3.7499999999999999E-2</v>
      </c>
      <c r="AH355">
        <v>2</v>
      </c>
      <c r="AI355">
        <v>27909500</v>
      </c>
      <c r="AJ355">
        <v>352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 ca="1">ROW(Source!A121)</f>
        <v>121</v>
      </c>
      <c r="B356">
        <v>27909501</v>
      </c>
      <c r="C356">
        <v>27909498</v>
      </c>
      <c r="D356">
        <v>25230514</v>
      </c>
      <c r="E356">
        <v>1</v>
      </c>
      <c r="F356">
        <v>1</v>
      </c>
      <c r="G356">
        <v>1</v>
      </c>
      <c r="H356">
        <v>2</v>
      </c>
      <c r="I356" t="s">
        <v>658</v>
      </c>
      <c r="J356" t="s">
        <v>659</v>
      </c>
      <c r="K356" t="s">
        <v>660</v>
      </c>
      <c r="L356">
        <v>1368</v>
      </c>
      <c r="N356">
        <v>1011</v>
      </c>
      <c r="O356" t="s">
        <v>606</v>
      </c>
      <c r="P356" t="s">
        <v>606</v>
      </c>
      <c r="Q356">
        <v>1</v>
      </c>
      <c r="X356">
        <v>0.01</v>
      </c>
      <c r="Y356">
        <v>0</v>
      </c>
      <c r="Z356">
        <v>31.26</v>
      </c>
      <c r="AA356">
        <v>13.5</v>
      </c>
      <c r="AB356">
        <v>0</v>
      </c>
      <c r="AC356">
        <v>0</v>
      </c>
      <c r="AD356">
        <v>1</v>
      </c>
      <c r="AE356">
        <v>0</v>
      </c>
      <c r="AF356" t="s">
        <v>1083</v>
      </c>
      <c r="AG356">
        <v>1.2500000000000001E-2</v>
      </c>
      <c r="AH356">
        <v>2</v>
      </c>
      <c r="AI356">
        <v>27909501</v>
      </c>
      <c r="AJ356">
        <v>353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 ca="1">ROW(Source!A121)</f>
        <v>121</v>
      </c>
      <c r="B357">
        <v>27909502</v>
      </c>
      <c r="C357">
        <v>27909498</v>
      </c>
      <c r="D357">
        <v>25231607</v>
      </c>
      <c r="E357">
        <v>1</v>
      </c>
      <c r="F357">
        <v>1</v>
      </c>
      <c r="G357">
        <v>1</v>
      </c>
      <c r="H357">
        <v>2</v>
      </c>
      <c r="I357" t="s">
        <v>603</v>
      </c>
      <c r="J357" t="s">
        <v>604</v>
      </c>
      <c r="K357" t="s">
        <v>605</v>
      </c>
      <c r="L357">
        <v>1368</v>
      </c>
      <c r="N357">
        <v>1011</v>
      </c>
      <c r="O357" t="s">
        <v>606</v>
      </c>
      <c r="P357" t="s">
        <v>606</v>
      </c>
      <c r="Q357">
        <v>1</v>
      </c>
      <c r="X357">
        <v>0.02</v>
      </c>
      <c r="Y357">
        <v>0</v>
      </c>
      <c r="Z357">
        <v>65.709999999999994</v>
      </c>
      <c r="AA357">
        <v>11.6</v>
      </c>
      <c r="AB357">
        <v>0</v>
      </c>
      <c r="AC357">
        <v>0</v>
      </c>
      <c r="AD357">
        <v>1</v>
      </c>
      <c r="AE357">
        <v>0</v>
      </c>
      <c r="AF357" t="s">
        <v>1083</v>
      </c>
      <c r="AG357">
        <v>2.5000000000000001E-2</v>
      </c>
      <c r="AH357">
        <v>2</v>
      </c>
      <c r="AI357">
        <v>27909502</v>
      </c>
      <c r="AJ357">
        <v>354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 ca="1">ROW(Source!A121)</f>
        <v>121</v>
      </c>
      <c r="B358">
        <v>27909503</v>
      </c>
      <c r="C358">
        <v>27909498</v>
      </c>
      <c r="D358">
        <v>25153690</v>
      </c>
      <c r="E358">
        <v>1</v>
      </c>
      <c r="F358">
        <v>1</v>
      </c>
      <c r="G358">
        <v>1</v>
      </c>
      <c r="H358">
        <v>3</v>
      </c>
      <c r="I358" t="s">
        <v>739</v>
      </c>
      <c r="J358" t="s">
        <v>740</v>
      </c>
      <c r="K358" t="s">
        <v>741</v>
      </c>
      <c r="L358">
        <v>1346</v>
      </c>
      <c r="N358">
        <v>1009</v>
      </c>
      <c r="O358" t="s">
        <v>1216</v>
      </c>
      <c r="P358" t="s">
        <v>1216</v>
      </c>
      <c r="Q358">
        <v>1</v>
      </c>
      <c r="X358">
        <v>0.2</v>
      </c>
      <c r="Y358">
        <v>1.82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1069</v>
      </c>
      <c r="AG358">
        <v>0.2</v>
      </c>
      <c r="AH358">
        <v>2</v>
      </c>
      <c r="AI358">
        <v>27909503</v>
      </c>
      <c r="AJ358">
        <v>355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 ca="1">ROW(Source!A121)</f>
        <v>121</v>
      </c>
      <c r="B359">
        <v>27909504</v>
      </c>
      <c r="C359">
        <v>27909498</v>
      </c>
      <c r="D359">
        <v>25145747</v>
      </c>
      <c r="E359">
        <v>17</v>
      </c>
      <c r="F359">
        <v>1</v>
      </c>
      <c r="G359">
        <v>1</v>
      </c>
      <c r="H359">
        <v>3</v>
      </c>
      <c r="I359" t="s">
        <v>317</v>
      </c>
      <c r="J359" t="s">
        <v>1069</v>
      </c>
      <c r="K359" t="s">
        <v>318</v>
      </c>
      <c r="L359">
        <v>1348</v>
      </c>
      <c r="N359">
        <v>1009</v>
      </c>
      <c r="O359" t="s">
        <v>1094</v>
      </c>
      <c r="P359" t="s">
        <v>1094</v>
      </c>
      <c r="Q359">
        <v>1000</v>
      </c>
      <c r="X359">
        <v>2.1999999999999999E-2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 t="s">
        <v>1069</v>
      </c>
      <c r="AG359">
        <v>2.1999999999999999E-2</v>
      </c>
      <c r="AH359">
        <v>3</v>
      </c>
      <c r="AI359">
        <v>-1</v>
      </c>
      <c r="AJ359" t="s">
        <v>1069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 ca="1">ROW(Source!A121)</f>
        <v>121</v>
      </c>
      <c r="B360">
        <v>27909505</v>
      </c>
      <c r="C360">
        <v>27909498</v>
      </c>
      <c r="D360">
        <v>25145553</v>
      </c>
      <c r="E360">
        <v>17</v>
      </c>
      <c r="F360">
        <v>1</v>
      </c>
      <c r="G360">
        <v>1</v>
      </c>
      <c r="H360">
        <v>3</v>
      </c>
      <c r="I360" t="s">
        <v>319</v>
      </c>
      <c r="J360" t="s">
        <v>1069</v>
      </c>
      <c r="K360" t="s">
        <v>1401</v>
      </c>
      <c r="L360">
        <v>1348</v>
      </c>
      <c r="N360">
        <v>1009</v>
      </c>
      <c r="O360" t="s">
        <v>1094</v>
      </c>
      <c r="P360" t="s">
        <v>1094</v>
      </c>
      <c r="Q360">
        <v>1000</v>
      </c>
      <c r="X360">
        <v>5.9999999999999995E-4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 t="s">
        <v>1069</v>
      </c>
      <c r="AG360">
        <v>5.9999999999999995E-4</v>
      </c>
      <c r="AH360">
        <v>3</v>
      </c>
      <c r="AI360">
        <v>-1</v>
      </c>
      <c r="AJ360" t="s">
        <v>1069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 ca="1">ROW(Source!A124)</f>
        <v>124</v>
      </c>
      <c r="B361">
        <v>27906928</v>
      </c>
      <c r="C361">
        <v>27906909</v>
      </c>
      <c r="D361">
        <v>25413300</v>
      </c>
      <c r="E361">
        <v>1</v>
      </c>
      <c r="F361">
        <v>1</v>
      </c>
      <c r="G361">
        <v>1</v>
      </c>
      <c r="H361">
        <v>1</v>
      </c>
      <c r="I361" t="s">
        <v>610</v>
      </c>
      <c r="J361" t="s">
        <v>1069</v>
      </c>
      <c r="K361" t="s">
        <v>611</v>
      </c>
      <c r="L361">
        <v>1191</v>
      </c>
      <c r="N361">
        <v>1013</v>
      </c>
      <c r="O361" t="s">
        <v>600</v>
      </c>
      <c r="P361" t="s">
        <v>600</v>
      </c>
      <c r="Q361">
        <v>1</v>
      </c>
      <c r="X361">
        <v>50.79</v>
      </c>
      <c r="Y361">
        <v>0</v>
      </c>
      <c r="Z361">
        <v>0</v>
      </c>
      <c r="AA361">
        <v>0</v>
      </c>
      <c r="AB361">
        <v>8.5299999999999994</v>
      </c>
      <c r="AC361">
        <v>0</v>
      </c>
      <c r="AD361">
        <v>1</v>
      </c>
      <c r="AE361">
        <v>1</v>
      </c>
      <c r="AF361" t="s">
        <v>1084</v>
      </c>
      <c r="AG361">
        <v>58.408499999999997</v>
      </c>
      <c r="AH361">
        <v>2</v>
      </c>
      <c r="AI361">
        <v>27906910</v>
      </c>
      <c r="AJ361">
        <v>358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 ca="1">ROW(Source!A124)</f>
        <v>124</v>
      </c>
      <c r="B362">
        <v>27906929</v>
      </c>
      <c r="C362">
        <v>27906909</v>
      </c>
      <c r="D362">
        <v>25412928</v>
      </c>
      <c r="E362">
        <v>1</v>
      </c>
      <c r="F362">
        <v>1</v>
      </c>
      <c r="G362">
        <v>1</v>
      </c>
      <c r="H362">
        <v>1</v>
      </c>
      <c r="I362" t="s">
        <v>601</v>
      </c>
      <c r="J362" t="s">
        <v>1069</v>
      </c>
      <c r="K362" t="s">
        <v>602</v>
      </c>
      <c r="L362">
        <v>1191</v>
      </c>
      <c r="N362">
        <v>1013</v>
      </c>
      <c r="O362" t="s">
        <v>600</v>
      </c>
      <c r="P362" t="s">
        <v>600</v>
      </c>
      <c r="Q362">
        <v>1</v>
      </c>
      <c r="X362">
        <v>0.31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2</v>
      </c>
      <c r="AF362" t="s">
        <v>1083</v>
      </c>
      <c r="AG362">
        <v>0.38750000000000001</v>
      </c>
      <c r="AH362">
        <v>2</v>
      </c>
      <c r="AI362">
        <v>27906911</v>
      </c>
      <c r="AJ362">
        <v>359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 ca="1">ROW(Source!A124)</f>
        <v>124</v>
      </c>
      <c r="B363">
        <v>27906930</v>
      </c>
      <c r="C363">
        <v>27906909</v>
      </c>
      <c r="D363">
        <v>25230220</v>
      </c>
      <c r="E363">
        <v>1</v>
      </c>
      <c r="F363">
        <v>1</v>
      </c>
      <c r="G363">
        <v>1</v>
      </c>
      <c r="H363">
        <v>2</v>
      </c>
      <c r="I363" t="s">
        <v>612</v>
      </c>
      <c r="J363" t="s">
        <v>613</v>
      </c>
      <c r="K363" t="s">
        <v>614</v>
      </c>
      <c r="L363">
        <v>1368</v>
      </c>
      <c r="N363">
        <v>1011</v>
      </c>
      <c r="O363" t="s">
        <v>606</v>
      </c>
      <c r="P363" t="s">
        <v>606</v>
      </c>
      <c r="Q363">
        <v>1</v>
      </c>
      <c r="X363">
        <v>0.12</v>
      </c>
      <c r="Y363">
        <v>0</v>
      </c>
      <c r="Z363">
        <v>111.99</v>
      </c>
      <c r="AA363">
        <v>13.5</v>
      </c>
      <c r="AB363">
        <v>0</v>
      </c>
      <c r="AC363">
        <v>0</v>
      </c>
      <c r="AD363">
        <v>1</v>
      </c>
      <c r="AE363">
        <v>0</v>
      </c>
      <c r="AF363" t="s">
        <v>1083</v>
      </c>
      <c r="AG363">
        <v>0.15</v>
      </c>
      <c r="AH363">
        <v>2</v>
      </c>
      <c r="AI363">
        <v>27906912</v>
      </c>
      <c r="AJ363">
        <v>360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 ca="1">ROW(Source!A124)</f>
        <v>124</v>
      </c>
      <c r="B364">
        <v>27906931</v>
      </c>
      <c r="C364">
        <v>27906909</v>
      </c>
      <c r="D364">
        <v>25230420</v>
      </c>
      <c r="E364">
        <v>1</v>
      </c>
      <c r="F364">
        <v>1</v>
      </c>
      <c r="G364">
        <v>1</v>
      </c>
      <c r="H364">
        <v>2</v>
      </c>
      <c r="I364" t="s">
        <v>615</v>
      </c>
      <c r="J364" t="s">
        <v>616</v>
      </c>
      <c r="K364" t="s">
        <v>617</v>
      </c>
      <c r="L364">
        <v>1368</v>
      </c>
      <c r="N364">
        <v>1011</v>
      </c>
      <c r="O364" t="s">
        <v>606</v>
      </c>
      <c r="P364" t="s">
        <v>606</v>
      </c>
      <c r="Q364">
        <v>1</v>
      </c>
      <c r="X364">
        <v>10.53</v>
      </c>
      <c r="Y364">
        <v>0</v>
      </c>
      <c r="Z364">
        <v>6.9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1083</v>
      </c>
      <c r="AG364">
        <v>13.1625</v>
      </c>
      <c r="AH364">
        <v>2</v>
      </c>
      <c r="AI364">
        <v>27906913</v>
      </c>
      <c r="AJ364">
        <v>361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 ca="1">ROW(Source!A124)</f>
        <v>124</v>
      </c>
      <c r="B365">
        <v>27906932</v>
      </c>
      <c r="C365">
        <v>27906909</v>
      </c>
      <c r="D365">
        <v>25231607</v>
      </c>
      <c r="E365">
        <v>1</v>
      </c>
      <c r="F365">
        <v>1</v>
      </c>
      <c r="G365">
        <v>1</v>
      </c>
      <c r="H365">
        <v>2</v>
      </c>
      <c r="I365" t="s">
        <v>603</v>
      </c>
      <c r="J365" t="s">
        <v>604</v>
      </c>
      <c r="K365" t="s">
        <v>605</v>
      </c>
      <c r="L365">
        <v>1368</v>
      </c>
      <c r="N365">
        <v>1011</v>
      </c>
      <c r="O365" t="s">
        <v>606</v>
      </c>
      <c r="P365" t="s">
        <v>606</v>
      </c>
      <c r="Q365">
        <v>1</v>
      </c>
      <c r="X365">
        <v>0.19</v>
      </c>
      <c r="Y365">
        <v>0</v>
      </c>
      <c r="Z365">
        <v>65.709999999999994</v>
      </c>
      <c r="AA365">
        <v>11.6</v>
      </c>
      <c r="AB365">
        <v>0</v>
      </c>
      <c r="AC365">
        <v>0</v>
      </c>
      <c r="AD365">
        <v>1</v>
      </c>
      <c r="AE365">
        <v>0</v>
      </c>
      <c r="AF365" t="s">
        <v>1083</v>
      </c>
      <c r="AG365">
        <v>0.23749999999999999</v>
      </c>
      <c r="AH365">
        <v>2</v>
      </c>
      <c r="AI365">
        <v>27906914</v>
      </c>
      <c r="AJ365">
        <v>362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 ca="1">ROW(Source!A124)</f>
        <v>124</v>
      </c>
      <c r="B366">
        <v>27906933</v>
      </c>
      <c r="C366">
        <v>27906909</v>
      </c>
      <c r="D366">
        <v>25231842</v>
      </c>
      <c r="E366">
        <v>1</v>
      </c>
      <c r="F366">
        <v>1</v>
      </c>
      <c r="G366">
        <v>1</v>
      </c>
      <c r="H366">
        <v>2</v>
      </c>
      <c r="I366" t="s">
        <v>618</v>
      </c>
      <c r="J366" t="s">
        <v>619</v>
      </c>
      <c r="K366" t="s">
        <v>620</v>
      </c>
      <c r="L366">
        <v>1368</v>
      </c>
      <c r="N366">
        <v>1011</v>
      </c>
      <c r="O366" t="s">
        <v>606</v>
      </c>
      <c r="P366" t="s">
        <v>606</v>
      </c>
      <c r="Q366">
        <v>1</v>
      </c>
      <c r="X366">
        <v>1.86</v>
      </c>
      <c r="Y366">
        <v>0</v>
      </c>
      <c r="Z366">
        <v>1.2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1083</v>
      </c>
      <c r="AG366">
        <v>2.3250000000000002</v>
      </c>
      <c r="AH366">
        <v>2</v>
      </c>
      <c r="AI366">
        <v>27906915</v>
      </c>
      <c r="AJ366">
        <v>363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 ca="1">ROW(Source!A124)</f>
        <v>124</v>
      </c>
      <c r="B367">
        <v>27906934</v>
      </c>
      <c r="C367">
        <v>27906909</v>
      </c>
      <c r="D367">
        <v>25231889</v>
      </c>
      <c r="E367">
        <v>1</v>
      </c>
      <c r="F367">
        <v>1</v>
      </c>
      <c r="G367">
        <v>1</v>
      </c>
      <c r="H367">
        <v>2</v>
      </c>
      <c r="I367" t="s">
        <v>621</v>
      </c>
      <c r="J367" t="s">
        <v>622</v>
      </c>
      <c r="K367" t="s">
        <v>623</v>
      </c>
      <c r="L367">
        <v>1368</v>
      </c>
      <c r="N367">
        <v>1011</v>
      </c>
      <c r="O367" t="s">
        <v>606</v>
      </c>
      <c r="P367" t="s">
        <v>606</v>
      </c>
      <c r="Q367">
        <v>1</v>
      </c>
      <c r="X367">
        <v>2.0299999999999998</v>
      </c>
      <c r="Y367">
        <v>0</v>
      </c>
      <c r="Z367">
        <v>12.31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1083</v>
      </c>
      <c r="AG367">
        <v>2.5374999999999996</v>
      </c>
      <c r="AH367">
        <v>2</v>
      </c>
      <c r="AI367">
        <v>27906916</v>
      </c>
      <c r="AJ367">
        <v>364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 ca="1">ROW(Source!A124)</f>
        <v>124</v>
      </c>
      <c r="B368">
        <v>27906935</v>
      </c>
      <c r="C368">
        <v>27906909</v>
      </c>
      <c r="D368">
        <v>25148328</v>
      </c>
      <c r="E368">
        <v>1</v>
      </c>
      <c r="F368">
        <v>1</v>
      </c>
      <c r="G368">
        <v>1</v>
      </c>
      <c r="H368">
        <v>3</v>
      </c>
      <c r="I368" t="s">
        <v>624</v>
      </c>
      <c r="J368" t="s">
        <v>625</v>
      </c>
      <c r="K368" t="s">
        <v>626</v>
      </c>
      <c r="L368">
        <v>1339</v>
      </c>
      <c r="N368">
        <v>1007</v>
      </c>
      <c r="O368" t="s">
        <v>1325</v>
      </c>
      <c r="P368" t="s">
        <v>1325</v>
      </c>
      <c r="Q368">
        <v>1</v>
      </c>
      <c r="X368">
        <v>1.5</v>
      </c>
      <c r="Y368">
        <v>6.22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1069</v>
      </c>
      <c r="AG368">
        <v>1.5</v>
      </c>
      <c r="AH368">
        <v>2</v>
      </c>
      <c r="AI368">
        <v>27906917</v>
      </c>
      <c r="AJ368">
        <v>365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 ca="1">ROW(Source!A124)</f>
        <v>124</v>
      </c>
      <c r="B369">
        <v>27906936</v>
      </c>
      <c r="C369">
        <v>27906909</v>
      </c>
      <c r="D369">
        <v>25148335</v>
      </c>
      <c r="E369">
        <v>1</v>
      </c>
      <c r="F369">
        <v>1</v>
      </c>
      <c r="G369">
        <v>1</v>
      </c>
      <c r="H369">
        <v>3</v>
      </c>
      <c r="I369" t="s">
        <v>627</v>
      </c>
      <c r="J369" t="s">
        <v>628</v>
      </c>
      <c r="K369" t="s">
        <v>629</v>
      </c>
      <c r="L369">
        <v>1346</v>
      </c>
      <c r="N369">
        <v>1009</v>
      </c>
      <c r="O369" t="s">
        <v>1216</v>
      </c>
      <c r="P369" t="s">
        <v>1216</v>
      </c>
      <c r="Q369">
        <v>1</v>
      </c>
      <c r="X369">
        <v>0.45</v>
      </c>
      <c r="Y369">
        <v>6.09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1069</v>
      </c>
      <c r="AG369">
        <v>0.45</v>
      </c>
      <c r="AH369">
        <v>2</v>
      </c>
      <c r="AI369">
        <v>27906918</v>
      </c>
      <c r="AJ369">
        <v>366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 ca="1">ROW(Source!A124)</f>
        <v>124</v>
      </c>
      <c r="B370">
        <v>27906937</v>
      </c>
      <c r="C370">
        <v>27906909</v>
      </c>
      <c r="D370">
        <v>25151428</v>
      </c>
      <c r="E370">
        <v>1</v>
      </c>
      <c r="F370">
        <v>1</v>
      </c>
      <c r="G370">
        <v>1</v>
      </c>
      <c r="H370">
        <v>3</v>
      </c>
      <c r="I370" t="s">
        <v>630</v>
      </c>
      <c r="J370" t="s">
        <v>631</v>
      </c>
      <c r="K370" t="s">
        <v>632</v>
      </c>
      <c r="L370">
        <v>1348</v>
      </c>
      <c r="N370">
        <v>1009</v>
      </c>
      <c r="O370" t="s">
        <v>1094</v>
      </c>
      <c r="P370" t="s">
        <v>1094</v>
      </c>
      <c r="Q370">
        <v>1000</v>
      </c>
      <c r="X370">
        <v>1.4E-3</v>
      </c>
      <c r="Y370">
        <v>10749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1069</v>
      </c>
      <c r="AG370">
        <v>1.4E-3</v>
      </c>
      <c r="AH370">
        <v>2</v>
      </c>
      <c r="AI370">
        <v>27906919</v>
      </c>
      <c r="AJ370">
        <v>367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 ca="1">ROW(Source!A124)</f>
        <v>124</v>
      </c>
      <c r="B371">
        <v>27906938</v>
      </c>
      <c r="C371">
        <v>27906909</v>
      </c>
      <c r="D371">
        <v>25152615</v>
      </c>
      <c r="E371">
        <v>1</v>
      </c>
      <c r="F371">
        <v>1</v>
      </c>
      <c r="G371">
        <v>1</v>
      </c>
      <c r="H371">
        <v>3</v>
      </c>
      <c r="I371" t="s">
        <v>633</v>
      </c>
      <c r="J371" t="s">
        <v>634</v>
      </c>
      <c r="K371" t="s">
        <v>635</v>
      </c>
      <c r="L371">
        <v>1348</v>
      </c>
      <c r="N371">
        <v>1009</v>
      </c>
      <c r="O371" t="s">
        <v>1094</v>
      </c>
      <c r="P371" t="s">
        <v>1094</v>
      </c>
      <c r="Q371">
        <v>1000</v>
      </c>
      <c r="X371">
        <v>3.3E-3</v>
      </c>
      <c r="Y371">
        <v>9040.01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1069</v>
      </c>
      <c r="AG371">
        <v>3.3E-3</v>
      </c>
      <c r="AH371">
        <v>2</v>
      </c>
      <c r="AI371">
        <v>27906920</v>
      </c>
      <c r="AJ371">
        <v>368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 ca="1">ROW(Source!A124)</f>
        <v>124</v>
      </c>
      <c r="B372">
        <v>27906939</v>
      </c>
      <c r="C372">
        <v>27906909</v>
      </c>
      <c r="D372">
        <v>25152713</v>
      </c>
      <c r="E372">
        <v>1</v>
      </c>
      <c r="F372">
        <v>1</v>
      </c>
      <c r="G372">
        <v>1</v>
      </c>
      <c r="H372">
        <v>3</v>
      </c>
      <c r="I372" t="s">
        <v>159</v>
      </c>
      <c r="J372" t="s">
        <v>161</v>
      </c>
      <c r="K372" t="s">
        <v>160</v>
      </c>
      <c r="L372">
        <v>1348</v>
      </c>
      <c r="N372">
        <v>1009</v>
      </c>
      <c r="O372" t="s">
        <v>1094</v>
      </c>
      <c r="P372" t="s">
        <v>1094</v>
      </c>
      <c r="Q372">
        <v>1000</v>
      </c>
      <c r="X372">
        <v>1.0000000000000001E-5</v>
      </c>
      <c r="Y372">
        <v>11978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1069</v>
      </c>
      <c r="AG372">
        <v>1.0000000000000001E-5</v>
      </c>
      <c r="AH372">
        <v>2</v>
      </c>
      <c r="AI372">
        <v>27906921</v>
      </c>
      <c r="AJ372">
        <v>369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 ca="1">ROW(Source!A124)</f>
        <v>124</v>
      </c>
      <c r="B373">
        <v>27906940</v>
      </c>
      <c r="C373">
        <v>27906909</v>
      </c>
      <c r="D373">
        <v>25153693</v>
      </c>
      <c r="E373">
        <v>1</v>
      </c>
      <c r="F373">
        <v>1</v>
      </c>
      <c r="G373">
        <v>1</v>
      </c>
      <c r="H373">
        <v>3</v>
      </c>
      <c r="I373" t="s">
        <v>636</v>
      </c>
      <c r="J373" t="s">
        <v>637</v>
      </c>
      <c r="K373" t="s">
        <v>638</v>
      </c>
      <c r="L373">
        <v>1348</v>
      </c>
      <c r="N373">
        <v>1009</v>
      </c>
      <c r="O373" t="s">
        <v>1094</v>
      </c>
      <c r="P373" t="s">
        <v>1094</v>
      </c>
      <c r="Q373">
        <v>1000</v>
      </c>
      <c r="X373">
        <v>1E-4</v>
      </c>
      <c r="Y373">
        <v>37900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1069</v>
      </c>
      <c r="AG373">
        <v>1E-4</v>
      </c>
      <c r="AH373">
        <v>2</v>
      </c>
      <c r="AI373">
        <v>27906922</v>
      </c>
      <c r="AJ373">
        <v>370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 ca="1">ROW(Source!A124)</f>
        <v>124</v>
      </c>
      <c r="B374">
        <v>27906941</v>
      </c>
      <c r="C374">
        <v>27906909</v>
      </c>
      <c r="D374">
        <v>25144501</v>
      </c>
      <c r="E374">
        <v>17</v>
      </c>
      <c r="F374">
        <v>1</v>
      </c>
      <c r="G374">
        <v>1</v>
      </c>
      <c r="H374">
        <v>3</v>
      </c>
      <c r="I374" t="s">
        <v>297</v>
      </c>
      <c r="J374" t="s">
        <v>1069</v>
      </c>
      <c r="K374" t="s">
        <v>298</v>
      </c>
      <c r="L374">
        <v>1348</v>
      </c>
      <c r="N374">
        <v>1009</v>
      </c>
      <c r="O374" t="s">
        <v>1094</v>
      </c>
      <c r="P374" t="s">
        <v>1094</v>
      </c>
      <c r="Q374">
        <v>1000</v>
      </c>
      <c r="X374">
        <v>1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 t="s">
        <v>1069</v>
      </c>
      <c r="AG374">
        <v>1</v>
      </c>
      <c r="AH374">
        <v>3</v>
      </c>
      <c r="AI374">
        <v>-1</v>
      </c>
      <c r="AJ374" t="s">
        <v>1069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 ca="1">ROW(Source!A124)</f>
        <v>124</v>
      </c>
      <c r="B375">
        <v>27906942</v>
      </c>
      <c r="C375">
        <v>27906909</v>
      </c>
      <c r="D375">
        <v>25173443</v>
      </c>
      <c r="E375">
        <v>1</v>
      </c>
      <c r="F375">
        <v>1</v>
      </c>
      <c r="G375">
        <v>1</v>
      </c>
      <c r="H375">
        <v>3</v>
      </c>
      <c r="I375" t="s">
        <v>639</v>
      </c>
      <c r="J375" t="s">
        <v>640</v>
      </c>
      <c r="K375" t="s">
        <v>641</v>
      </c>
      <c r="L375">
        <v>1302</v>
      </c>
      <c r="N375">
        <v>1003</v>
      </c>
      <c r="O375" t="s">
        <v>1372</v>
      </c>
      <c r="P375" t="s">
        <v>1372</v>
      </c>
      <c r="Q375">
        <v>10</v>
      </c>
      <c r="X375">
        <v>1.8700000000000001E-2</v>
      </c>
      <c r="Y375">
        <v>50.24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1069</v>
      </c>
      <c r="AG375">
        <v>1.8700000000000001E-2</v>
      </c>
      <c r="AH375">
        <v>2</v>
      </c>
      <c r="AI375">
        <v>27906923</v>
      </c>
      <c r="AJ375">
        <v>371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 ca="1">ROW(Source!A124)</f>
        <v>124</v>
      </c>
      <c r="B376">
        <v>27906943</v>
      </c>
      <c r="C376">
        <v>27906909</v>
      </c>
      <c r="D376">
        <v>25173801</v>
      </c>
      <c r="E376">
        <v>1</v>
      </c>
      <c r="F376">
        <v>1</v>
      </c>
      <c r="G376">
        <v>1</v>
      </c>
      <c r="H376">
        <v>3</v>
      </c>
      <c r="I376" t="s">
        <v>642</v>
      </c>
      <c r="J376" t="s">
        <v>643</v>
      </c>
      <c r="K376" t="s">
        <v>644</v>
      </c>
      <c r="L376">
        <v>1348</v>
      </c>
      <c r="N376">
        <v>1009</v>
      </c>
      <c r="O376" t="s">
        <v>1094</v>
      </c>
      <c r="P376" t="s">
        <v>1094</v>
      </c>
      <c r="Q376">
        <v>1000</v>
      </c>
      <c r="X376">
        <v>3.0000000000000001E-5</v>
      </c>
      <c r="Y376">
        <v>4455.2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1069</v>
      </c>
      <c r="AG376">
        <v>3.0000000000000001E-5</v>
      </c>
      <c r="AH376">
        <v>2</v>
      </c>
      <c r="AI376">
        <v>27906924</v>
      </c>
      <c r="AJ376">
        <v>372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 ca="1">ROW(Source!A124)</f>
        <v>124</v>
      </c>
      <c r="B377">
        <v>27906944</v>
      </c>
      <c r="C377">
        <v>27906909</v>
      </c>
      <c r="D377">
        <v>25174560</v>
      </c>
      <c r="E377">
        <v>1</v>
      </c>
      <c r="F377">
        <v>1</v>
      </c>
      <c r="G377">
        <v>1</v>
      </c>
      <c r="H377">
        <v>3</v>
      </c>
      <c r="I377" t="s">
        <v>645</v>
      </c>
      <c r="J377" t="s">
        <v>646</v>
      </c>
      <c r="K377" t="s">
        <v>647</v>
      </c>
      <c r="L377">
        <v>1348</v>
      </c>
      <c r="N377">
        <v>1009</v>
      </c>
      <c r="O377" t="s">
        <v>1094</v>
      </c>
      <c r="P377" t="s">
        <v>1094</v>
      </c>
      <c r="Q377">
        <v>1000</v>
      </c>
      <c r="X377">
        <v>1.9400000000000001E-3</v>
      </c>
      <c r="Y377">
        <v>4920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1069</v>
      </c>
      <c r="AG377">
        <v>1.9400000000000001E-3</v>
      </c>
      <c r="AH377">
        <v>2</v>
      </c>
      <c r="AI377">
        <v>27906925</v>
      </c>
      <c r="AJ377">
        <v>373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 ca="1">ROW(Source!A124)</f>
        <v>124</v>
      </c>
      <c r="B378">
        <v>27906945</v>
      </c>
      <c r="C378">
        <v>27906909</v>
      </c>
      <c r="D378">
        <v>25186091</v>
      </c>
      <c r="E378">
        <v>1</v>
      </c>
      <c r="F378">
        <v>1</v>
      </c>
      <c r="G378">
        <v>1</v>
      </c>
      <c r="H378">
        <v>3</v>
      </c>
      <c r="I378" t="s">
        <v>648</v>
      </c>
      <c r="J378" t="s">
        <v>649</v>
      </c>
      <c r="K378" t="s">
        <v>650</v>
      </c>
      <c r="L378">
        <v>1348</v>
      </c>
      <c r="N378">
        <v>1009</v>
      </c>
      <c r="O378" t="s">
        <v>1094</v>
      </c>
      <c r="P378" t="s">
        <v>1094</v>
      </c>
      <c r="Q378">
        <v>1000</v>
      </c>
      <c r="X378">
        <v>3.1E-4</v>
      </c>
      <c r="Y378">
        <v>15620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1069</v>
      </c>
      <c r="AG378">
        <v>3.1E-4</v>
      </c>
      <c r="AH378">
        <v>2</v>
      </c>
      <c r="AI378">
        <v>27906926</v>
      </c>
      <c r="AJ378">
        <v>374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 ca="1">ROW(Source!A124)</f>
        <v>124</v>
      </c>
      <c r="B379">
        <v>27906946</v>
      </c>
      <c r="C379">
        <v>27906909</v>
      </c>
      <c r="D379">
        <v>25187286</v>
      </c>
      <c r="E379">
        <v>1</v>
      </c>
      <c r="F379">
        <v>1</v>
      </c>
      <c r="G379">
        <v>1</v>
      </c>
      <c r="H379">
        <v>3</v>
      </c>
      <c r="I379" t="s">
        <v>651</v>
      </c>
      <c r="J379" t="s">
        <v>652</v>
      </c>
      <c r="K379" t="s">
        <v>653</v>
      </c>
      <c r="L379">
        <v>1348</v>
      </c>
      <c r="N379">
        <v>1009</v>
      </c>
      <c r="O379" t="s">
        <v>1094</v>
      </c>
      <c r="P379" t="s">
        <v>1094</v>
      </c>
      <c r="Q379">
        <v>1000</v>
      </c>
      <c r="X379">
        <v>5.9999999999999995E-4</v>
      </c>
      <c r="Y379">
        <v>9420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1069</v>
      </c>
      <c r="AG379">
        <v>5.9999999999999995E-4</v>
      </c>
      <c r="AH379">
        <v>2</v>
      </c>
      <c r="AI379">
        <v>27906927</v>
      </c>
      <c r="AJ379">
        <v>375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 ca="1">ROW(Source!A125)</f>
        <v>125</v>
      </c>
      <c r="B380">
        <v>27907224</v>
      </c>
      <c r="C380">
        <v>27907217</v>
      </c>
      <c r="D380">
        <v>25413300</v>
      </c>
      <c r="E380">
        <v>1</v>
      </c>
      <c r="F380">
        <v>1</v>
      </c>
      <c r="G380">
        <v>1</v>
      </c>
      <c r="H380">
        <v>1</v>
      </c>
      <c r="I380" t="s">
        <v>610</v>
      </c>
      <c r="J380" t="s">
        <v>1069</v>
      </c>
      <c r="K380" t="s">
        <v>611</v>
      </c>
      <c r="L380">
        <v>1191</v>
      </c>
      <c r="N380">
        <v>1013</v>
      </c>
      <c r="O380" t="s">
        <v>600</v>
      </c>
      <c r="P380" t="s">
        <v>600</v>
      </c>
      <c r="Q380">
        <v>1</v>
      </c>
      <c r="X380">
        <v>2.2000000000000002</v>
      </c>
      <c r="Y380">
        <v>0</v>
      </c>
      <c r="Z380">
        <v>0</v>
      </c>
      <c r="AA380">
        <v>0</v>
      </c>
      <c r="AB380">
        <v>8.5299999999999994</v>
      </c>
      <c r="AC380">
        <v>0</v>
      </c>
      <c r="AD380">
        <v>1</v>
      </c>
      <c r="AE380">
        <v>1</v>
      </c>
      <c r="AF380" t="s">
        <v>1084</v>
      </c>
      <c r="AG380">
        <v>2.5299999999999998</v>
      </c>
      <c r="AH380">
        <v>2</v>
      </c>
      <c r="AI380">
        <v>27907218</v>
      </c>
      <c r="AJ380">
        <v>376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 ca="1">ROW(Source!A125)</f>
        <v>125</v>
      </c>
      <c r="B381">
        <v>27907225</v>
      </c>
      <c r="C381">
        <v>27907217</v>
      </c>
      <c r="D381">
        <v>25412928</v>
      </c>
      <c r="E381">
        <v>1</v>
      </c>
      <c r="F381">
        <v>1</v>
      </c>
      <c r="G381">
        <v>1</v>
      </c>
      <c r="H381">
        <v>1</v>
      </c>
      <c r="I381" t="s">
        <v>601</v>
      </c>
      <c r="J381" t="s">
        <v>1069</v>
      </c>
      <c r="K381" t="s">
        <v>602</v>
      </c>
      <c r="L381">
        <v>1191</v>
      </c>
      <c r="N381">
        <v>1013</v>
      </c>
      <c r="O381" t="s">
        <v>600</v>
      </c>
      <c r="P381" t="s">
        <v>600</v>
      </c>
      <c r="Q381">
        <v>1</v>
      </c>
      <c r="X381">
        <v>0.45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2</v>
      </c>
      <c r="AF381" t="s">
        <v>1083</v>
      </c>
      <c r="AG381">
        <v>0.5625</v>
      </c>
      <c r="AH381">
        <v>2</v>
      </c>
      <c r="AI381">
        <v>27907219</v>
      </c>
      <c r="AJ381">
        <v>377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 ca="1">ROW(Source!A125)</f>
        <v>125</v>
      </c>
      <c r="B382">
        <v>27907226</v>
      </c>
      <c r="C382">
        <v>27907217</v>
      </c>
      <c r="D382">
        <v>25230445</v>
      </c>
      <c r="E382">
        <v>1</v>
      </c>
      <c r="F382">
        <v>1</v>
      </c>
      <c r="G382">
        <v>1</v>
      </c>
      <c r="H382">
        <v>2</v>
      </c>
      <c r="I382" t="s">
        <v>733</v>
      </c>
      <c r="J382" t="s">
        <v>734</v>
      </c>
      <c r="K382" t="s">
        <v>735</v>
      </c>
      <c r="L382">
        <v>1368</v>
      </c>
      <c r="N382">
        <v>1011</v>
      </c>
      <c r="O382" t="s">
        <v>606</v>
      </c>
      <c r="P382" t="s">
        <v>606</v>
      </c>
      <c r="Q382">
        <v>1</v>
      </c>
      <c r="X382">
        <v>0.27</v>
      </c>
      <c r="Y382">
        <v>0</v>
      </c>
      <c r="Z382">
        <v>89.99</v>
      </c>
      <c r="AA382">
        <v>10.06</v>
      </c>
      <c r="AB382">
        <v>0</v>
      </c>
      <c r="AC382">
        <v>0</v>
      </c>
      <c r="AD382">
        <v>1</v>
      </c>
      <c r="AE382">
        <v>0</v>
      </c>
      <c r="AF382" t="s">
        <v>1083</v>
      </c>
      <c r="AG382">
        <v>0.33750000000000002</v>
      </c>
      <c r="AH382">
        <v>2</v>
      </c>
      <c r="AI382">
        <v>27907220</v>
      </c>
      <c r="AJ382">
        <v>378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 ca="1">ROW(Source!A125)</f>
        <v>125</v>
      </c>
      <c r="B383">
        <v>27907227</v>
      </c>
      <c r="C383">
        <v>27907217</v>
      </c>
      <c r="D383">
        <v>25230514</v>
      </c>
      <c r="E383">
        <v>1</v>
      </c>
      <c r="F383">
        <v>1</v>
      </c>
      <c r="G383">
        <v>1</v>
      </c>
      <c r="H383">
        <v>2</v>
      </c>
      <c r="I383" t="s">
        <v>658</v>
      </c>
      <c r="J383" t="s">
        <v>659</v>
      </c>
      <c r="K383" t="s">
        <v>660</v>
      </c>
      <c r="L383">
        <v>1368</v>
      </c>
      <c r="N383">
        <v>1011</v>
      </c>
      <c r="O383" t="s">
        <v>606</v>
      </c>
      <c r="P383" t="s">
        <v>606</v>
      </c>
      <c r="Q383">
        <v>1</v>
      </c>
      <c r="X383">
        <v>0.18</v>
      </c>
      <c r="Y383">
        <v>0</v>
      </c>
      <c r="Z383">
        <v>31.26</v>
      </c>
      <c r="AA383">
        <v>13.5</v>
      </c>
      <c r="AB383">
        <v>0</v>
      </c>
      <c r="AC383">
        <v>0</v>
      </c>
      <c r="AD383">
        <v>1</v>
      </c>
      <c r="AE383">
        <v>0</v>
      </c>
      <c r="AF383" t="s">
        <v>1083</v>
      </c>
      <c r="AG383">
        <v>0.22499999999999998</v>
      </c>
      <c r="AH383">
        <v>2</v>
      </c>
      <c r="AI383">
        <v>27907221</v>
      </c>
      <c r="AJ383">
        <v>379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 ca="1">ROW(Source!A125)</f>
        <v>125</v>
      </c>
      <c r="B384">
        <v>27907228</v>
      </c>
      <c r="C384">
        <v>27907217</v>
      </c>
      <c r="D384">
        <v>25145308</v>
      </c>
      <c r="E384">
        <v>17</v>
      </c>
      <c r="F384">
        <v>1</v>
      </c>
      <c r="G384">
        <v>1</v>
      </c>
      <c r="H384">
        <v>3</v>
      </c>
      <c r="I384" t="s">
        <v>320</v>
      </c>
      <c r="J384" t="s">
        <v>1069</v>
      </c>
      <c r="K384" t="s">
        <v>321</v>
      </c>
      <c r="L384">
        <v>1339</v>
      </c>
      <c r="N384">
        <v>1007</v>
      </c>
      <c r="O384" t="s">
        <v>1325</v>
      </c>
      <c r="P384" t="s">
        <v>1325</v>
      </c>
      <c r="Q384">
        <v>1</v>
      </c>
      <c r="X384">
        <v>1.1000000000000001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 t="s">
        <v>1069</v>
      </c>
      <c r="AG384">
        <v>1.1000000000000001</v>
      </c>
      <c r="AH384">
        <v>3</v>
      </c>
      <c r="AI384">
        <v>-1</v>
      </c>
      <c r="AJ384" t="s">
        <v>1069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 ca="1">ROW(Source!A127)</f>
        <v>127</v>
      </c>
      <c r="B385">
        <v>27909456</v>
      </c>
      <c r="C385">
        <v>27909455</v>
      </c>
      <c r="D385">
        <v>25414889</v>
      </c>
      <c r="E385">
        <v>1</v>
      </c>
      <c r="F385">
        <v>1</v>
      </c>
      <c r="G385">
        <v>1</v>
      </c>
      <c r="H385">
        <v>1</v>
      </c>
      <c r="I385" t="s">
        <v>7</v>
      </c>
      <c r="J385" t="s">
        <v>1069</v>
      </c>
      <c r="K385" t="s">
        <v>8</v>
      </c>
      <c r="L385">
        <v>1191</v>
      </c>
      <c r="N385">
        <v>1013</v>
      </c>
      <c r="O385" t="s">
        <v>600</v>
      </c>
      <c r="P385" t="s">
        <v>600</v>
      </c>
      <c r="Q385">
        <v>1</v>
      </c>
      <c r="X385">
        <v>22.42</v>
      </c>
      <c r="Y385">
        <v>0</v>
      </c>
      <c r="Z385">
        <v>0</v>
      </c>
      <c r="AA385">
        <v>0</v>
      </c>
      <c r="AB385">
        <v>8.31</v>
      </c>
      <c r="AC385">
        <v>0</v>
      </c>
      <c r="AD385">
        <v>1</v>
      </c>
      <c r="AE385">
        <v>1</v>
      </c>
      <c r="AF385" t="s">
        <v>1084</v>
      </c>
      <c r="AG385">
        <v>25.783000000000001</v>
      </c>
      <c r="AH385">
        <v>2</v>
      </c>
      <c r="AI385">
        <v>27909456</v>
      </c>
      <c r="AJ385">
        <v>381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 ca="1">ROW(Source!A127)</f>
        <v>127</v>
      </c>
      <c r="B386">
        <v>27909457</v>
      </c>
      <c r="C386">
        <v>27909455</v>
      </c>
      <c r="D386">
        <v>25412928</v>
      </c>
      <c r="E386">
        <v>1</v>
      </c>
      <c r="F386">
        <v>1</v>
      </c>
      <c r="G386">
        <v>1</v>
      </c>
      <c r="H386">
        <v>1</v>
      </c>
      <c r="I386" t="s">
        <v>601</v>
      </c>
      <c r="J386" t="s">
        <v>1069</v>
      </c>
      <c r="K386" t="s">
        <v>602</v>
      </c>
      <c r="L386">
        <v>1191</v>
      </c>
      <c r="N386">
        <v>1013</v>
      </c>
      <c r="O386" t="s">
        <v>600</v>
      </c>
      <c r="P386" t="s">
        <v>600</v>
      </c>
      <c r="Q386">
        <v>1</v>
      </c>
      <c r="X386">
        <v>1.52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1083</v>
      </c>
      <c r="AG386">
        <v>1.9</v>
      </c>
      <c r="AH386">
        <v>2</v>
      </c>
      <c r="AI386">
        <v>27909457</v>
      </c>
      <c r="AJ386">
        <v>382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 ca="1">ROW(Source!A127)</f>
        <v>127</v>
      </c>
      <c r="B387">
        <v>27909458</v>
      </c>
      <c r="C387">
        <v>27909455</v>
      </c>
      <c r="D387">
        <v>25230242</v>
      </c>
      <c r="E387">
        <v>1</v>
      </c>
      <c r="F387">
        <v>1</v>
      </c>
      <c r="G387">
        <v>1</v>
      </c>
      <c r="H387">
        <v>2</v>
      </c>
      <c r="I387" t="s">
        <v>34</v>
      </c>
      <c r="J387" t="s">
        <v>35</v>
      </c>
      <c r="K387" t="s">
        <v>36</v>
      </c>
      <c r="L387">
        <v>1368</v>
      </c>
      <c r="N387">
        <v>1011</v>
      </c>
      <c r="O387" t="s">
        <v>606</v>
      </c>
      <c r="P387" t="s">
        <v>606</v>
      </c>
      <c r="Q387">
        <v>1</v>
      </c>
      <c r="X387">
        <v>1.23</v>
      </c>
      <c r="Y387">
        <v>0</v>
      </c>
      <c r="Z387">
        <v>96.89</v>
      </c>
      <c r="AA387">
        <v>13.5</v>
      </c>
      <c r="AB387">
        <v>0</v>
      </c>
      <c r="AC387">
        <v>0</v>
      </c>
      <c r="AD387">
        <v>1</v>
      </c>
      <c r="AE387">
        <v>0</v>
      </c>
      <c r="AF387" t="s">
        <v>1083</v>
      </c>
      <c r="AG387">
        <v>1.5375000000000001</v>
      </c>
      <c r="AH387">
        <v>2</v>
      </c>
      <c r="AI387">
        <v>27909458</v>
      </c>
      <c r="AJ387">
        <v>383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 ca="1">ROW(Source!A127)</f>
        <v>127</v>
      </c>
      <c r="B388">
        <v>27909459</v>
      </c>
      <c r="C388">
        <v>27909455</v>
      </c>
      <c r="D388">
        <v>25230627</v>
      </c>
      <c r="E388">
        <v>1</v>
      </c>
      <c r="F388">
        <v>1</v>
      </c>
      <c r="G388">
        <v>1</v>
      </c>
      <c r="H388">
        <v>2</v>
      </c>
      <c r="I388" t="s">
        <v>37</v>
      </c>
      <c r="J388" t="s">
        <v>38</v>
      </c>
      <c r="K388" t="s">
        <v>39</v>
      </c>
      <c r="L388">
        <v>1368</v>
      </c>
      <c r="N388">
        <v>1011</v>
      </c>
      <c r="O388" t="s">
        <v>606</v>
      </c>
      <c r="P388" t="s">
        <v>606</v>
      </c>
      <c r="Q388">
        <v>1</v>
      </c>
      <c r="X388">
        <v>1.1200000000000001</v>
      </c>
      <c r="Y388">
        <v>0</v>
      </c>
      <c r="Z388">
        <v>0.5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1083</v>
      </c>
      <c r="AG388">
        <v>1.4000000000000001</v>
      </c>
      <c r="AH388">
        <v>2</v>
      </c>
      <c r="AI388">
        <v>27909459</v>
      </c>
      <c r="AJ388">
        <v>384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 ca="1">ROW(Source!A127)</f>
        <v>127</v>
      </c>
      <c r="B389">
        <v>27909460</v>
      </c>
      <c r="C389">
        <v>27909455</v>
      </c>
      <c r="D389">
        <v>25231607</v>
      </c>
      <c r="E389">
        <v>1</v>
      </c>
      <c r="F389">
        <v>1</v>
      </c>
      <c r="G389">
        <v>1</v>
      </c>
      <c r="H389">
        <v>2</v>
      </c>
      <c r="I389" t="s">
        <v>603</v>
      </c>
      <c r="J389" t="s">
        <v>604</v>
      </c>
      <c r="K389" t="s">
        <v>605</v>
      </c>
      <c r="L389">
        <v>1368</v>
      </c>
      <c r="N389">
        <v>1011</v>
      </c>
      <c r="O389" t="s">
        <v>606</v>
      </c>
      <c r="P389" t="s">
        <v>606</v>
      </c>
      <c r="Q389">
        <v>1</v>
      </c>
      <c r="X389">
        <v>0.28999999999999998</v>
      </c>
      <c r="Y389">
        <v>0</v>
      </c>
      <c r="Z389">
        <v>65.709999999999994</v>
      </c>
      <c r="AA389">
        <v>11.6</v>
      </c>
      <c r="AB389">
        <v>0</v>
      </c>
      <c r="AC389">
        <v>0</v>
      </c>
      <c r="AD389">
        <v>1</v>
      </c>
      <c r="AE389">
        <v>0</v>
      </c>
      <c r="AF389" t="s">
        <v>1083</v>
      </c>
      <c r="AG389">
        <v>0.36249999999999999</v>
      </c>
      <c r="AH389">
        <v>2</v>
      </c>
      <c r="AI389">
        <v>27909460</v>
      </c>
      <c r="AJ389">
        <v>385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 ca="1">ROW(Source!A127)</f>
        <v>127</v>
      </c>
      <c r="B390">
        <v>27909461</v>
      </c>
      <c r="C390">
        <v>27909455</v>
      </c>
      <c r="D390">
        <v>25152713</v>
      </c>
      <c r="E390">
        <v>1</v>
      </c>
      <c r="F390">
        <v>1</v>
      </c>
      <c r="G390">
        <v>1</v>
      </c>
      <c r="H390">
        <v>3</v>
      </c>
      <c r="I390" t="s">
        <v>159</v>
      </c>
      <c r="J390" t="s">
        <v>161</v>
      </c>
      <c r="K390" t="s">
        <v>160</v>
      </c>
      <c r="L390">
        <v>1348</v>
      </c>
      <c r="N390">
        <v>1009</v>
      </c>
      <c r="O390" t="s">
        <v>1094</v>
      </c>
      <c r="P390" t="s">
        <v>1094</v>
      </c>
      <c r="Q390">
        <v>1000</v>
      </c>
      <c r="X390">
        <v>1.1999999999999999E-3</v>
      </c>
      <c r="Y390">
        <v>11978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1069</v>
      </c>
      <c r="AG390">
        <v>1.1999999999999999E-3</v>
      </c>
      <c r="AH390">
        <v>2</v>
      </c>
      <c r="AI390">
        <v>27909461</v>
      </c>
      <c r="AJ390">
        <v>386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 ca="1">ROW(Source!A127)</f>
        <v>127</v>
      </c>
      <c r="B391">
        <v>27909462</v>
      </c>
      <c r="C391">
        <v>27909455</v>
      </c>
      <c r="D391">
        <v>25144278</v>
      </c>
      <c r="E391">
        <v>17</v>
      </c>
      <c r="F391">
        <v>1</v>
      </c>
      <c r="G391">
        <v>1</v>
      </c>
      <c r="H391">
        <v>3</v>
      </c>
      <c r="I391" t="s">
        <v>322</v>
      </c>
      <c r="J391" t="s">
        <v>1069</v>
      </c>
      <c r="K391" t="s">
        <v>323</v>
      </c>
      <c r="L391">
        <v>1339</v>
      </c>
      <c r="N391">
        <v>1007</v>
      </c>
      <c r="O391" t="s">
        <v>1325</v>
      </c>
      <c r="P391" t="s">
        <v>1325</v>
      </c>
      <c r="Q391">
        <v>1</v>
      </c>
      <c r="X391">
        <v>10.199999999999999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 t="s">
        <v>1069</v>
      </c>
      <c r="AG391">
        <v>10.199999999999999</v>
      </c>
      <c r="AH391">
        <v>3</v>
      </c>
      <c r="AI391">
        <v>-1</v>
      </c>
      <c r="AJ391" t="s">
        <v>1069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 ca="1">ROW(Source!A127)</f>
        <v>127</v>
      </c>
      <c r="B392">
        <v>27909463</v>
      </c>
      <c r="C392">
        <v>27909455</v>
      </c>
      <c r="D392">
        <v>25178652</v>
      </c>
      <c r="E392">
        <v>1</v>
      </c>
      <c r="F392">
        <v>1</v>
      </c>
      <c r="G392">
        <v>1</v>
      </c>
      <c r="H392">
        <v>3</v>
      </c>
      <c r="I392" t="s">
        <v>40</v>
      </c>
      <c r="J392" t="s">
        <v>41</v>
      </c>
      <c r="K392" t="s">
        <v>42</v>
      </c>
      <c r="L392">
        <v>1339</v>
      </c>
      <c r="N392">
        <v>1007</v>
      </c>
      <c r="O392" t="s">
        <v>1325</v>
      </c>
      <c r="P392" t="s">
        <v>1325</v>
      </c>
      <c r="Q392">
        <v>1</v>
      </c>
      <c r="X392">
        <v>8.1000000000000003E-2</v>
      </c>
      <c r="Y392">
        <v>1100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1069</v>
      </c>
      <c r="AG392">
        <v>8.1000000000000003E-2</v>
      </c>
      <c r="AH392">
        <v>2</v>
      </c>
      <c r="AI392">
        <v>27909463</v>
      </c>
      <c r="AJ392">
        <v>388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 ca="1">ROW(Source!A129)</f>
        <v>129</v>
      </c>
      <c r="B393">
        <v>27909466</v>
      </c>
      <c r="C393">
        <v>27909465</v>
      </c>
      <c r="D393">
        <v>25414889</v>
      </c>
      <c r="E393">
        <v>1</v>
      </c>
      <c r="F393">
        <v>1</v>
      </c>
      <c r="G393">
        <v>1</v>
      </c>
      <c r="H393">
        <v>1</v>
      </c>
      <c r="I393" t="s">
        <v>7</v>
      </c>
      <c r="J393" t="s">
        <v>1069</v>
      </c>
      <c r="K393" t="s">
        <v>8</v>
      </c>
      <c r="L393">
        <v>1191</v>
      </c>
      <c r="N393">
        <v>1013</v>
      </c>
      <c r="O393" t="s">
        <v>600</v>
      </c>
      <c r="P393" t="s">
        <v>600</v>
      </c>
      <c r="Q393">
        <v>1</v>
      </c>
      <c r="X393">
        <v>1.43</v>
      </c>
      <c r="Y393">
        <v>0</v>
      </c>
      <c r="Z393">
        <v>0</v>
      </c>
      <c r="AA393">
        <v>0</v>
      </c>
      <c r="AB393">
        <v>8.31</v>
      </c>
      <c r="AC393">
        <v>0</v>
      </c>
      <c r="AD393">
        <v>1</v>
      </c>
      <c r="AE393">
        <v>1</v>
      </c>
      <c r="AF393" t="s">
        <v>1436</v>
      </c>
      <c r="AG393">
        <v>16.445</v>
      </c>
      <c r="AH393">
        <v>2</v>
      </c>
      <c r="AI393">
        <v>27909466</v>
      </c>
      <c r="AJ393">
        <v>389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 ca="1">ROW(Source!A129)</f>
        <v>129</v>
      </c>
      <c r="B394">
        <v>27909467</v>
      </c>
      <c r="C394">
        <v>27909465</v>
      </c>
      <c r="D394">
        <v>25412928</v>
      </c>
      <c r="E394">
        <v>1</v>
      </c>
      <c r="F394">
        <v>1</v>
      </c>
      <c r="G394">
        <v>1</v>
      </c>
      <c r="H394">
        <v>1</v>
      </c>
      <c r="I394" t="s">
        <v>601</v>
      </c>
      <c r="J394" t="s">
        <v>1069</v>
      </c>
      <c r="K394" t="s">
        <v>602</v>
      </c>
      <c r="L394">
        <v>1191</v>
      </c>
      <c r="N394">
        <v>1013</v>
      </c>
      <c r="O394" t="s">
        <v>600</v>
      </c>
      <c r="P394" t="s">
        <v>600</v>
      </c>
      <c r="Q394">
        <v>1</v>
      </c>
      <c r="X394">
        <v>0.15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2</v>
      </c>
      <c r="AF394" t="s">
        <v>1435</v>
      </c>
      <c r="AG394">
        <v>1.875</v>
      </c>
      <c r="AH394">
        <v>2</v>
      </c>
      <c r="AI394">
        <v>27909467</v>
      </c>
      <c r="AJ394">
        <v>390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 ca="1">ROW(Source!A129)</f>
        <v>129</v>
      </c>
      <c r="B395">
        <v>27909468</v>
      </c>
      <c r="C395">
        <v>27909465</v>
      </c>
      <c r="D395">
        <v>25230242</v>
      </c>
      <c r="E395">
        <v>1</v>
      </c>
      <c r="F395">
        <v>1</v>
      </c>
      <c r="G395">
        <v>1</v>
      </c>
      <c r="H395">
        <v>2</v>
      </c>
      <c r="I395" t="s">
        <v>34</v>
      </c>
      <c r="J395" t="s">
        <v>35</v>
      </c>
      <c r="K395" t="s">
        <v>36</v>
      </c>
      <c r="L395">
        <v>1368</v>
      </c>
      <c r="N395">
        <v>1011</v>
      </c>
      <c r="O395" t="s">
        <v>606</v>
      </c>
      <c r="P395" t="s">
        <v>606</v>
      </c>
      <c r="Q395">
        <v>1</v>
      </c>
      <c r="X395">
        <v>0.12</v>
      </c>
      <c r="Y395">
        <v>0</v>
      </c>
      <c r="Z395">
        <v>96.89</v>
      </c>
      <c r="AA395">
        <v>13.5</v>
      </c>
      <c r="AB395">
        <v>0</v>
      </c>
      <c r="AC395">
        <v>0</v>
      </c>
      <c r="AD395">
        <v>1</v>
      </c>
      <c r="AE395">
        <v>0</v>
      </c>
      <c r="AF395" t="s">
        <v>1435</v>
      </c>
      <c r="AG395">
        <v>1.5</v>
      </c>
      <c r="AH395">
        <v>2</v>
      </c>
      <c r="AI395">
        <v>27909468</v>
      </c>
      <c r="AJ395">
        <v>391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 ca="1">ROW(Source!A129)</f>
        <v>129</v>
      </c>
      <c r="B396">
        <v>27909469</v>
      </c>
      <c r="C396">
        <v>27909465</v>
      </c>
      <c r="D396">
        <v>25230627</v>
      </c>
      <c r="E396">
        <v>1</v>
      </c>
      <c r="F396">
        <v>1</v>
      </c>
      <c r="G396">
        <v>1</v>
      </c>
      <c r="H396">
        <v>2</v>
      </c>
      <c r="I396" t="s">
        <v>37</v>
      </c>
      <c r="J396" t="s">
        <v>38</v>
      </c>
      <c r="K396" t="s">
        <v>39</v>
      </c>
      <c r="L396">
        <v>1368</v>
      </c>
      <c r="N396">
        <v>1011</v>
      </c>
      <c r="O396" t="s">
        <v>606</v>
      </c>
      <c r="P396" t="s">
        <v>606</v>
      </c>
      <c r="Q396">
        <v>1</v>
      </c>
      <c r="X396">
        <v>7.0000000000000007E-2</v>
      </c>
      <c r="Y396">
        <v>0</v>
      </c>
      <c r="Z396">
        <v>0.5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1435</v>
      </c>
      <c r="AG396">
        <v>0.87500000000000011</v>
      </c>
      <c r="AH396">
        <v>2</v>
      </c>
      <c r="AI396">
        <v>27909469</v>
      </c>
      <c r="AJ396">
        <v>392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 ca="1">ROW(Source!A129)</f>
        <v>129</v>
      </c>
      <c r="B397">
        <v>27909470</v>
      </c>
      <c r="C397">
        <v>27909465</v>
      </c>
      <c r="D397">
        <v>25231607</v>
      </c>
      <c r="E397">
        <v>1</v>
      </c>
      <c r="F397">
        <v>1</v>
      </c>
      <c r="G397">
        <v>1</v>
      </c>
      <c r="H397">
        <v>2</v>
      </c>
      <c r="I397" t="s">
        <v>603</v>
      </c>
      <c r="J397" t="s">
        <v>604</v>
      </c>
      <c r="K397" t="s">
        <v>605</v>
      </c>
      <c r="L397">
        <v>1368</v>
      </c>
      <c r="N397">
        <v>1011</v>
      </c>
      <c r="O397" t="s">
        <v>606</v>
      </c>
      <c r="P397" t="s">
        <v>606</v>
      </c>
      <c r="Q397">
        <v>1</v>
      </c>
      <c r="X397">
        <v>0.03</v>
      </c>
      <c r="Y397">
        <v>0</v>
      </c>
      <c r="Z397">
        <v>65.709999999999994</v>
      </c>
      <c r="AA397">
        <v>11.6</v>
      </c>
      <c r="AB397">
        <v>0</v>
      </c>
      <c r="AC397">
        <v>0</v>
      </c>
      <c r="AD397">
        <v>1</v>
      </c>
      <c r="AE397">
        <v>0</v>
      </c>
      <c r="AF397" t="s">
        <v>1435</v>
      </c>
      <c r="AG397">
        <v>0.375</v>
      </c>
      <c r="AH397">
        <v>2</v>
      </c>
      <c r="AI397">
        <v>27909470</v>
      </c>
      <c r="AJ397">
        <v>393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 ca="1">ROW(Source!A129)</f>
        <v>129</v>
      </c>
      <c r="B398">
        <v>27909471</v>
      </c>
      <c r="C398">
        <v>27909465</v>
      </c>
      <c r="D398">
        <v>25152713</v>
      </c>
      <c r="E398">
        <v>1</v>
      </c>
      <c r="F398">
        <v>1</v>
      </c>
      <c r="G398">
        <v>1</v>
      </c>
      <c r="H398">
        <v>3</v>
      </c>
      <c r="I398" t="s">
        <v>159</v>
      </c>
      <c r="J398" t="s">
        <v>161</v>
      </c>
      <c r="K398" t="s">
        <v>160</v>
      </c>
      <c r="L398">
        <v>1348</v>
      </c>
      <c r="N398">
        <v>1009</v>
      </c>
      <c r="O398" t="s">
        <v>1094</v>
      </c>
      <c r="P398" t="s">
        <v>1094</v>
      </c>
      <c r="Q398">
        <v>1000</v>
      </c>
      <c r="X398">
        <v>1E-4</v>
      </c>
      <c r="Y398">
        <v>11978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1434</v>
      </c>
      <c r="AG398">
        <v>1E-3</v>
      </c>
      <c r="AH398">
        <v>2</v>
      </c>
      <c r="AI398">
        <v>27909471</v>
      </c>
      <c r="AJ398">
        <v>394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 ca="1">ROW(Source!A129)</f>
        <v>129</v>
      </c>
      <c r="B399">
        <v>27909472</v>
      </c>
      <c r="C399">
        <v>27909465</v>
      </c>
      <c r="D399">
        <v>25144278</v>
      </c>
      <c r="E399">
        <v>17</v>
      </c>
      <c r="F399">
        <v>1</v>
      </c>
      <c r="G399">
        <v>1</v>
      </c>
      <c r="H399">
        <v>3</v>
      </c>
      <c r="I399" t="s">
        <v>322</v>
      </c>
      <c r="J399" t="s">
        <v>1069</v>
      </c>
      <c r="K399" t="s">
        <v>323</v>
      </c>
      <c r="L399">
        <v>1339</v>
      </c>
      <c r="N399">
        <v>1007</v>
      </c>
      <c r="O399" t="s">
        <v>1325</v>
      </c>
      <c r="P399" t="s">
        <v>1325</v>
      </c>
      <c r="Q399">
        <v>1</v>
      </c>
      <c r="X399">
        <v>1.02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 t="s">
        <v>1434</v>
      </c>
      <c r="AG399">
        <v>10.199999999999999</v>
      </c>
      <c r="AH399">
        <v>3</v>
      </c>
      <c r="AI399">
        <v>-1</v>
      </c>
      <c r="AJ399" t="s">
        <v>1069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 ca="1">ROW(Source!A129)</f>
        <v>129</v>
      </c>
      <c r="B400">
        <v>27909473</v>
      </c>
      <c r="C400">
        <v>27909465</v>
      </c>
      <c r="D400">
        <v>25178652</v>
      </c>
      <c r="E400">
        <v>1</v>
      </c>
      <c r="F400">
        <v>1</v>
      </c>
      <c r="G400">
        <v>1</v>
      </c>
      <c r="H400">
        <v>3</v>
      </c>
      <c r="I400" t="s">
        <v>40</v>
      </c>
      <c r="J400" t="s">
        <v>41</v>
      </c>
      <c r="K400" t="s">
        <v>42</v>
      </c>
      <c r="L400">
        <v>1339</v>
      </c>
      <c r="N400">
        <v>1007</v>
      </c>
      <c r="O400" t="s">
        <v>1325</v>
      </c>
      <c r="P400" t="s">
        <v>1325</v>
      </c>
      <c r="Q400">
        <v>1</v>
      </c>
      <c r="X400">
        <v>8.0000000000000002E-3</v>
      </c>
      <c r="Y400">
        <v>1100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1434</v>
      </c>
      <c r="AG400">
        <v>0.08</v>
      </c>
      <c r="AH400">
        <v>2</v>
      </c>
      <c r="AI400">
        <v>27909473</v>
      </c>
      <c r="AJ400">
        <v>396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 ca="1">ROW(Source!A131)</f>
        <v>131</v>
      </c>
      <c r="B401">
        <v>27907239</v>
      </c>
      <c r="C401">
        <v>27907231</v>
      </c>
      <c r="D401">
        <v>25413030</v>
      </c>
      <c r="E401">
        <v>1</v>
      </c>
      <c r="F401">
        <v>1</v>
      </c>
      <c r="G401">
        <v>1</v>
      </c>
      <c r="H401">
        <v>1</v>
      </c>
      <c r="I401" t="s">
        <v>43</v>
      </c>
      <c r="J401" t="s">
        <v>1069</v>
      </c>
      <c r="K401" t="s">
        <v>44</v>
      </c>
      <c r="L401">
        <v>1191</v>
      </c>
      <c r="N401">
        <v>1013</v>
      </c>
      <c r="O401" t="s">
        <v>600</v>
      </c>
      <c r="P401" t="s">
        <v>600</v>
      </c>
      <c r="Q401">
        <v>1</v>
      </c>
      <c r="X401">
        <v>12.64</v>
      </c>
      <c r="Y401">
        <v>0</v>
      </c>
      <c r="Z401">
        <v>0</v>
      </c>
      <c r="AA401">
        <v>0</v>
      </c>
      <c r="AB401">
        <v>8.86</v>
      </c>
      <c r="AC401">
        <v>0</v>
      </c>
      <c r="AD401">
        <v>1</v>
      </c>
      <c r="AE401">
        <v>1</v>
      </c>
      <c r="AF401" t="s">
        <v>1084</v>
      </c>
      <c r="AG401">
        <v>14.536</v>
      </c>
      <c r="AH401">
        <v>2</v>
      </c>
      <c r="AI401">
        <v>27907232</v>
      </c>
      <c r="AJ401">
        <v>397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 ca="1">ROW(Source!A131)</f>
        <v>131</v>
      </c>
      <c r="B402">
        <v>27907240</v>
      </c>
      <c r="C402">
        <v>27907231</v>
      </c>
      <c r="D402">
        <v>25412928</v>
      </c>
      <c r="E402">
        <v>1</v>
      </c>
      <c r="F402">
        <v>1</v>
      </c>
      <c r="G402">
        <v>1</v>
      </c>
      <c r="H402">
        <v>1</v>
      </c>
      <c r="I402" t="s">
        <v>601</v>
      </c>
      <c r="J402" t="s">
        <v>1069</v>
      </c>
      <c r="K402" t="s">
        <v>602</v>
      </c>
      <c r="L402">
        <v>1191</v>
      </c>
      <c r="N402">
        <v>1013</v>
      </c>
      <c r="O402" t="s">
        <v>600</v>
      </c>
      <c r="P402" t="s">
        <v>600</v>
      </c>
      <c r="Q402">
        <v>1</v>
      </c>
      <c r="X402">
        <v>0.38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2</v>
      </c>
      <c r="AF402" t="s">
        <v>1083</v>
      </c>
      <c r="AG402">
        <v>0.47499999999999998</v>
      </c>
      <c r="AH402">
        <v>2</v>
      </c>
      <c r="AI402">
        <v>27907233</v>
      </c>
      <c r="AJ402">
        <v>398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 ca="1">ROW(Source!A131)</f>
        <v>131</v>
      </c>
      <c r="B403">
        <v>27907241</v>
      </c>
      <c r="C403">
        <v>27907231</v>
      </c>
      <c r="D403">
        <v>25230220</v>
      </c>
      <c r="E403">
        <v>1</v>
      </c>
      <c r="F403">
        <v>1</v>
      </c>
      <c r="G403">
        <v>1</v>
      </c>
      <c r="H403">
        <v>2</v>
      </c>
      <c r="I403" t="s">
        <v>612</v>
      </c>
      <c r="J403" t="s">
        <v>613</v>
      </c>
      <c r="K403" t="s">
        <v>614</v>
      </c>
      <c r="L403">
        <v>1368</v>
      </c>
      <c r="N403">
        <v>1011</v>
      </c>
      <c r="O403" t="s">
        <v>606</v>
      </c>
      <c r="P403" t="s">
        <v>606</v>
      </c>
      <c r="Q403">
        <v>1</v>
      </c>
      <c r="X403">
        <v>0.16</v>
      </c>
      <c r="Y403">
        <v>0</v>
      </c>
      <c r="Z403">
        <v>111.99</v>
      </c>
      <c r="AA403">
        <v>13.5</v>
      </c>
      <c r="AB403">
        <v>0</v>
      </c>
      <c r="AC403">
        <v>0</v>
      </c>
      <c r="AD403">
        <v>1</v>
      </c>
      <c r="AE403">
        <v>0</v>
      </c>
      <c r="AF403" t="s">
        <v>1083</v>
      </c>
      <c r="AG403">
        <v>0.2</v>
      </c>
      <c r="AH403">
        <v>2</v>
      </c>
      <c r="AI403">
        <v>27907234</v>
      </c>
      <c r="AJ403">
        <v>399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 ca="1">ROW(Source!A131)</f>
        <v>131</v>
      </c>
      <c r="B404">
        <v>27907242</v>
      </c>
      <c r="C404">
        <v>27907231</v>
      </c>
      <c r="D404">
        <v>25231607</v>
      </c>
      <c r="E404">
        <v>1</v>
      </c>
      <c r="F404">
        <v>1</v>
      </c>
      <c r="G404">
        <v>1</v>
      </c>
      <c r="H404">
        <v>2</v>
      </c>
      <c r="I404" t="s">
        <v>603</v>
      </c>
      <c r="J404" t="s">
        <v>604</v>
      </c>
      <c r="K404" t="s">
        <v>605</v>
      </c>
      <c r="L404">
        <v>1368</v>
      </c>
      <c r="N404">
        <v>1011</v>
      </c>
      <c r="O404" t="s">
        <v>606</v>
      </c>
      <c r="P404" t="s">
        <v>606</v>
      </c>
      <c r="Q404">
        <v>1</v>
      </c>
      <c r="X404">
        <v>0.22</v>
      </c>
      <c r="Y404">
        <v>0</v>
      </c>
      <c r="Z404">
        <v>65.709999999999994</v>
      </c>
      <c r="AA404">
        <v>11.6</v>
      </c>
      <c r="AB404">
        <v>0</v>
      </c>
      <c r="AC404">
        <v>0</v>
      </c>
      <c r="AD404">
        <v>1</v>
      </c>
      <c r="AE404">
        <v>0</v>
      </c>
      <c r="AF404" t="s">
        <v>1083</v>
      </c>
      <c r="AG404">
        <v>0.27500000000000002</v>
      </c>
      <c r="AH404">
        <v>2</v>
      </c>
      <c r="AI404">
        <v>27907235</v>
      </c>
      <c r="AJ404">
        <v>400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 ca="1">ROW(Source!A131)</f>
        <v>131</v>
      </c>
      <c r="B405">
        <v>27907243</v>
      </c>
      <c r="C405">
        <v>27907231</v>
      </c>
      <c r="D405">
        <v>25173764</v>
      </c>
      <c r="E405">
        <v>1</v>
      </c>
      <c r="F405">
        <v>1</v>
      </c>
      <c r="G405">
        <v>1</v>
      </c>
      <c r="H405">
        <v>3</v>
      </c>
      <c r="I405" t="s">
        <v>45</v>
      </c>
      <c r="J405" t="s">
        <v>46</v>
      </c>
      <c r="K405" t="s">
        <v>47</v>
      </c>
      <c r="L405">
        <v>1348</v>
      </c>
      <c r="N405">
        <v>1009</v>
      </c>
      <c r="O405" t="s">
        <v>1094</v>
      </c>
      <c r="P405" t="s">
        <v>1094</v>
      </c>
      <c r="Q405">
        <v>1000</v>
      </c>
      <c r="X405">
        <v>2.8000000000000001E-2</v>
      </c>
      <c r="Y405">
        <v>10200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1069</v>
      </c>
      <c r="AG405">
        <v>2.8000000000000001E-2</v>
      </c>
      <c r="AH405">
        <v>2</v>
      </c>
      <c r="AI405">
        <v>27907236</v>
      </c>
      <c r="AJ405">
        <v>402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 ca="1">ROW(Source!A131)</f>
        <v>131</v>
      </c>
      <c r="B406">
        <v>27907244</v>
      </c>
      <c r="C406">
        <v>27907231</v>
      </c>
      <c r="D406">
        <v>25144617</v>
      </c>
      <c r="E406">
        <v>17</v>
      </c>
      <c r="F406">
        <v>1</v>
      </c>
      <c r="G406">
        <v>1</v>
      </c>
      <c r="H406">
        <v>3</v>
      </c>
      <c r="I406" t="s">
        <v>324</v>
      </c>
      <c r="J406" t="s">
        <v>1069</v>
      </c>
      <c r="K406" t="s">
        <v>325</v>
      </c>
      <c r="L406">
        <v>1348</v>
      </c>
      <c r="N406">
        <v>1009</v>
      </c>
      <c r="O406" t="s">
        <v>1094</v>
      </c>
      <c r="P406" t="s">
        <v>1094</v>
      </c>
      <c r="Q406">
        <v>1000</v>
      </c>
      <c r="X406">
        <v>1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 t="s">
        <v>1069</v>
      </c>
      <c r="AG406">
        <v>1</v>
      </c>
      <c r="AH406">
        <v>3</v>
      </c>
      <c r="AI406">
        <v>-1</v>
      </c>
      <c r="AJ406" t="s">
        <v>1069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 ca="1">ROW(Source!A133)</f>
        <v>133</v>
      </c>
      <c r="B407">
        <v>27907255</v>
      </c>
      <c r="C407">
        <v>27907247</v>
      </c>
      <c r="D407">
        <v>25413050</v>
      </c>
      <c r="E407">
        <v>1</v>
      </c>
      <c r="F407">
        <v>1</v>
      </c>
      <c r="G407">
        <v>1</v>
      </c>
      <c r="H407">
        <v>1</v>
      </c>
      <c r="I407" t="s">
        <v>654</v>
      </c>
      <c r="J407" t="s">
        <v>1069</v>
      </c>
      <c r="K407" t="s">
        <v>655</v>
      </c>
      <c r="L407">
        <v>1191</v>
      </c>
      <c r="N407">
        <v>1013</v>
      </c>
      <c r="O407" t="s">
        <v>600</v>
      </c>
      <c r="P407" t="s">
        <v>600</v>
      </c>
      <c r="Q407">
        <v>1</v>
      </c>
      <c r="X407">
        <v>40.65</v>
      </c>
      <c r="Y407">
        <v>0</v>
      </c>
      <c r="Z407">
        <v>0</v>
      </c>
      <c r="AA407">
        <v>0</v>
      </c>
      <c r="AB407">
        <v>7.8</v>
      </c>
      <c r="AC407">
        <v>0</v>
      </c>
      <c r="AD407">
        <v>1</v>
      </c>
      <c r="AE407">
        <v>1</v>
      </c>
      <c r="AF407" t="s">
        <v>1084</v>
      </c>
      <c r="AG407">
        <v>46.747499999999995</v>
      </c>
      <c r="AH407">
        <v>2</v>
      </c>
      <c r="AI407">
        <v>27907248</v>
      </c>
      <c r="AJ407">
        <v>403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 ca="1">ROW(Source!A133)</f>
        <v>133</v>
      </c>
      <c r="B408">
        <v>27907256</v>
      </c>
      <c r="C408">
        <v>27907247</v>
      </c>
      <c r="D408">
        <v>25412928</v>
      </c>
      <c r="E408">
        <v>1</v>
      </c>
      <c r="F408">
        <v>1</v>
      </c>
      <c r="G408">
        <v>1</v>
      </c>
      <c r="H408">
        <v>1</v>
      </c>
      <c r="I408" t="s">
        <v>601</v>
      </c>
      <c r="J408" t="s">
        <v>1069</v>
      </c>
      <c r="K408" t="s">
        <v>602</v>
      </c>
      <c r="L408">
        <v>1191</v>
      </c>
      <c r="N408">
        <v>1013</v>
      </c>
      <c r="O408" t="s">
        <v>600</v>
      </c>
      <c r="P408" t="s">
        <v>600</v>
      </c>
      <c r="Q408">
        <v>1</v>
      </c>
      <c r="X408">
        <v>1.27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2</v>
      </c>
      <c r="AF408" t="s">
        <v>1083</v>
      </c>
      <c r="AG408">
        <v>1.5874999999999999</v>
      </c>
      <c r="AH408">
        <v>2</v>
      </c>
      <c r="AI408">
        <v>27907249</v>
      </c>
      <c r="AJ408">
        <v>404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 ca="1">ROW(Source!A133)</f>
        <v>133</v>
      </c>
      <c r="B409">
        <v>27907257</v>
      </c>
      <c r="C409">
        <v>27907247</v>
      </c>
      <c r="D409">
        <v>25230514</v>
      </c>
      <c r="E409">
        <v>1</v>
      </c>
      <c r="F409">
        <v>1</v>
      </c>
      <c r="G409">
        <v>1</v>
      </c>
      <c r="H409">
        <v>2</v>
      </c>
      <c r="I409" t="s">
        <v>658</v>
      </c>
      <c r="J409" t="s">
        <v>659</v>
      </c>
      <c r="K409" t="s">
        <v>660</v>
      </c>
      <c r="L409">
        <v>1368</v>
      </c>
      <c r="N409">
        <v>1011</v>
      </c>
      <c r="O409" t="s">
        <v>606</v>
      </c>
      <c r="P409" t="s">
        <v>606</v>
      </c>
      <c r="Q409">
        <v>1</v>
      </c>
      <c r="X409">
        <v>1.27</v>
      </c>
      <c r="Y409">
        <v>0</v>
      </c>
      <c r="Z409">
        <v>31.26</v>
      </c>
      <c r="AA409">
        <v>13.5</v>
      </c>
      <c r="AB409">
        <v>0</v>
      </c>
      <c r="AC409">
        <v>0</v>
      </c>
      <c r="AD409">
        <v>1</v>
      </c>
      <c r="AE409">
        <v>0</v>
      </c>
      <c r="AF409" t="s">
        <v>1083</v>
      </c>
      <c r="AG409">
        <v>1.5874999999999999</v>
      </c>
      <c r="AH409">
        <v>2</v>
      </c>
      <c r="AI409">
        <v>27907250</v>
      </c>
      <c r="AJ409">
        <v>405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 ca="1">ROW(Source!A133)</f>
        <v>133</v>
      </c>
      <c r="B410">
        <v>27907258</v>
      </c>
      <c r="C410">
        <v>27907247</v>
      </c>
      <c r="D410">
        <v>25230627</v>
      </c>
      <c r="E410">
        <v>1</v>
      </c>
      <c r="F410">
        <v>1</v>
      </c>
      <c r="G410">
        <v>1</v>
      </c>
      <c r="H410">
        <v>2</v>
      </c>
      <c r="I410" t="s">
        <v>37</v>
      </c>
      <c r="J410" t="s">
        <v>38</v>
      </c>
      <c r="K410" t="s">
        <v>39</v>
      </c>
      <c r="L410">
        <v>1368</v>
      </c>
      <c r="N410">
        <v>1011</v>
      </c>
      <c r="O410" t="s">
        <v>606</v>
      </c>
      <c r="P410" t="s">
        <v>606</v>
      </c>
      <c r="Q410">
        <v>1</v>
      </c>
      <c r="X410">
        <v>4.7</v>
      </c>
      <c r="Y410">
        <v>0</v>
      </c>
      <c r="Z410">
        <v>0.5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1083</v>
      </c>
      <c r="AG410">
        <v>5.875</v>
      </c>
      <c r="AH410">
        <v>2</v>
      </c>
      <c r="AI410">
        <v>27907251</v>
      </c>
      <c r="AJ410">
        <v>406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 ca="1">ROW(Source!A133)</f>
        <v>133</v>
      </c>
      <c r="B411">
        <v>27907259</v>
      </c>
      <c r="C411">
        <v>27907247</v>
      </c>
      <c r="D411">
        <v>25149961</v>
      </c>
      <c r="E411">
        <v>1</v>
      </c>
      <c r="F411">
        <v>1</v>
      </c>
      <c r="G411">
        <v>1</v>
      </c>
      <c r="H411">
        <v>3</v>
      </c>
      <c r="I411" t="s">
        <v>728</v>
      </c>
      <c r="J411" t="s">
        <v>729</v>
      </c>
      <c r="K411" t="s">
        <v>730</v>
      </c>
      <c r="L411">
        <v>1339</v>
      </c>
      <c r="N411">
        <v>1007</v>
      </c>
      <c r="O411" t="s">
        <v>1325</v>
      </c>
      <c r="P411" t="s">
        <v>1325</v>
      </c>
      <c r="Q411">
        <v>1</v>
      </c>
      <c r="X411">
        <v>3.5</v>
      </c>
      <c r="Y411">
        <v>2.44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1069</v>
      </c>
      <c r="AG411">
        <v>3.5</v>
      </c>
      <c r="AH411">
        <v>2</v>
      </c>
      <c r="AI411">
        <v>27907252</v>
      </c>
      <c r="AJ411">
        <v>407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 ca="1">ROW(Source!A133)</f>
        <v>133</v>
      </c>
      <c r="B412">
        <v>27907260</v>
      </c>
      <c r="C412">
        <v>27907247</v>
      </c>
      <c r="D412">
        <v>25144278</v>
      </c>
      <c r="E412">
        <v>17</v>
      </c>
      <c r="F412">
        <v>1</v>
      </c>
      <c r="G412">
        <v>1</v>
      </c>
      <c r="H412">
        <v>3</v>
      </c>
      <c r="I412" t="s">
        <v>322</v>
      </c>
      <c r="J412" t="s">
        <v>1069</v>
      </c>
      <c r="K412" t="s">
        <v>326</v>
      </c>
      <c r="L412">
        <v>1339</v>
      </c>
      <c r="N412">
        <v>1007</v>
      </c>
      <c r="O412" t="s">
        <v>1325</v>
      </c>
      <c r="P412" t="s">
        <v>1325</v>
      </c>
      <c r="Q412">
        <v>1</v>
      </c>
      <c r="X412">
        <v>2.04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 t="s">
        <v>1069</v>
      </c>
      <c r="AG412">
        <v>2.04</v>
      </c>
      <c r="AH412">
        <v>3</v>
      </c>
      <c r="AI412">
        <v>-1</v>
      </c>
      <c r="AJ412" t="s">
        <v>1069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 ca="1">ROW(Source!A135)</f>
        <v>135</v>
      </c>
      <c r="B413">
        <v>27907270</v>
      </c>
      <c r="C413">
        <v>27907263</v>
      </c>
      <c r="D413">
        <v>25413050</v>
      </c>
      <c r="E413">
        <v>1</v>
      </c>
      <c r="F413">
        <v>1</v>
      </c>
      <c r="G413">
        <v>1</v>
      </c>
      <c r="H413">
        <v>1</v>
      </c>
      <c r="I413" t="s">
        <v>654</v>
      </c>
      <c r="J413" t="s">
        <v>1069</v>
      </c>
      <c r="K413" t="s">
        <v>655</v>
      </c>
      <c r="L413">
        <v>1191</v>
      </c>
      <c r="N413">
        <v>1013</v>
      </c>
      <c r="O413" t="s">
        <v>600</v>
      </c>
      <c r="P413" t="s">
        <v>600</v>
      </c>
      <c r="Q413">
        <v>1</v>
      </c>
      <c r="X413">
        <v>0.5</v>
      </c>
      <c r="Y413">
        <v>0</v>
      </c>
      <c r="Z413">
        <v>0</v>
      </c>
      <c r="AA413">
        <v>0</v>
      </c>
      <c r="AB413">
        <v>7.8</v>
      </c>
      <c r="AC413">
        <v>0</v>
      </c>
      <c r="AD413">
        <v>1</v>
      </c>
      <c r="AE413">
        <v>1</v>
      </c>
      <c r="AF413" t="s">
        <v>1460</v>
      </c>
      <c r="AG413">
        <v>3.4499999999999997</v>
      </c>
      <c r="AH413">
        <v>2</v>
      </c>
      <c r="AI413">
        <v>27907264</v>
      </c>
      <c r="AJ413">
        <v>409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 ca="1">ROW(Source!A135)</f>
        <v>135</v>
      </c>
      <c r="B414">
        <v>27907271</v>
      </c>
      <c r="C414">
        <v>27907263</v>
      </c>
      <c r="D414">
        <v>25412928</v>
      </c>
      <c r="E414">
        <v>1</v>
      </c>
      <c r="F414">
        <v>1</v>
      </c>
      <c r="G414">
        <v>1</v>
      </c>
      <c r="H414">
        <v>1</v>
      </c>
      <c r="I414" t="s">
        <v>601</v>
      </c>
      <c r="J414" t="s">
        <v>1069</v>
      </c>
      <c r="K414" t="s">
        <v>602</v>
      </c>
      <c r="L414">
        <v>1191</v>
      </c>
      <c r="N414">
        <v>1013</v>
      </c>
      <c r="O414" t="s">
        <v>600</v>
      </c>
      <c r="P414" t="s">
        <v>600</v>
      </c>
      <c r="Q414">
        <v>1</v>
      </c>
      <c r="X414">
        <v>0.21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2</v>
      </c>
      <c r="AF414" t="s">
        <v>1459</v>
      </c>
      <c r="AG414">
        <v>1.5750000000000002</v>
      </c>
      <c r="AH414">
        <v>2</v>
      </c>
      <c r="AI414">
        <v>27907265</v>
      </c>
      <c r="AJ414">
        <v>410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 ca="1">ROW(Source!A135)</f>
        <v>135</v>
      </c>
      <c r="B415">
        <v>27907272</v>
      </c>
      <c r="C415">
        <v>27907263</v>
      </c>
      <c r="D415">
        <v>25230514</v>
      </c>
      <c r="E415">
        <v>1</v>
      </c>
      <c r="F415">
        <v>1</v>
      </c>
      <c r="G415">
        <v>1</v>
      </c>
      <c r="H415">
        <v>2</v>
      </c>
      <c r="I415" t="s">
        <v>658</v>
      </c>
      <c r="J415" t="s">
        <v>659</v>
      </c>
      <c r="K415" t="s">
        <v>660</v>
      </c>
      <c r="L415">
        <v>1368</v>
      </c>
      <c r="N415">
        <v>1011</v>
      </c>
      <c r="O415" t="s">
        <v>606</v>
      </c>
      <c r="P415" t="s">
        <v>606</v>
      </c>
      <c r="Q415">
        <v>1</v>
      </c>
      <c r="X415">
        <v>0.21</v>
      </c>
      <c r="Y415">
        <v>0</v>
      </c>
      <c r="Z415">
        <v>31.26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1459</v>
      </c>
      <c r="AG415">
        <v>1.5750000000000002</v>
      </c>
      <c r="AH415">
        <v>2</v>
      </c>
      <c r="AI415">
        <v>27907266</v>
      </c>
      <c r="AJ415">
        <v>411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 ca="1">ROW(Source!A135)</f>
        <v>135</v>
      </c>
      <c r="B416">
        <v>27907273</v>
      </c>
      <c r="C416">
        <v>27907263</v>
      </c>
      <c r="D416">
        <v>25230627</v>
      </c>
      <c r="E416">
        <v>1</v>
      </c>
      <c r="F416">
        <v>1</v>
      </c>
      <c r="G416">
        <v>1</v>
      </c>
      <c r="H416">
        <v>2</v>
      </c>
      <c r="I416" t="s">
        <v>37</v>
      </c>
      <c r="J416" t="s">
        <v>38</v>
      </c>
      <c r="K416" t="s">
        <v>39</v>
      </c>
      <c r="L416">
        <v>1368</v>
      </c>
      <c r="N416">
        <v>1011</v>
      </c>
      <c r="O416" t="s">
        <v>606</v>
      </c>
      <c r="P416" t="s">
        <v>606</v>
      </c>
      <c r="Q416">
        <v>1</v>
      </c>
      <c r="X416">
        <v>2.3199999999999998</v>
      </c>
      <c r="Y416">
        <v>0</v>
      </c>
      <c r="Z416">
        <v>0.5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1459</v>
      </c>
      <c r="AG416">
        <v>17.399999999999999</v>
      </c>
      <c r="AH416">
        <v>2</v>
      </c>
      <c r="AI416">
        <v>27907267</v>
      </c>
      <c r="AJ416">
        <v>412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 ca="1">ROW(Source!A135)</f>
        <v>135</v>
      </c>
      <c r="B417">
        <v>27907274</v>
      </c>
      <c r="C417">
        <v>27907263</v>
      </c>
      <c r="D417">
        <v>25144278</v>
      </c>
      <c r="E417">
        <v>17</v>
      </c>
      <c r="F417">
        <v>1</v>
      </c>
      <c r="G417">
        <v>1</v>
      </c>
      <c r="H417">
        <v>3</v>
      </c>
      <c r="I417" t="s">
        <v>322</v>
      </c>
      <c r="J417" t="s">
        <v>1069</v>
      </c>
      <c r="K417" t="s">
        <v>326</v>
      </c>
      <c r="L417">
        <v>1339</v>
      </c>
      <c r="N417">
        <v>1007</v>
      </c>
      <c r="O417" t="s">
        <v>1325</v>
      </c>
      <c r="P417" t="s">
        <v>1325</v>
      </c>
      <c r="Q417">
        <v>1</v>
      </c>
      <c r="X417">
        <v>0.51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 t="s">
        <v>1458</v>
      </c>
      <c r="AG417">
        <v>3.06</v>
      </c>
      <c r="AH417">
        <v>3</v>
      </c>
      <c r="AI417">
        <v>-1</v>
      </c>
      <c r="AJ417" t="s">
        <v>1069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 ca="1">ROW(Source!A137)</f>
        <v>137</v>
      </c>
      <c r="B418">
        <v>27909518</v>
      </c>
      <c r="C418">
        <v>27909517</v>
      </c>
      <c r="D418">
        <v>25413300</v>
      </c>
      <c r="E418">
        <v>1</v>
      </c>
      <c r="F418">
        <v>1</v>
      </c>
      <c r="G418">
        <v>1</v>
      </c>
      <c r="H418">
        <v>1</v>
      </c>
      <c r="I418" t="s">
        <v>610</v>
      </c>
      <c r="J418" t="s">
        <v>1069</v>
      </c>
      <c r="K418" t="s">
        <v>611</v>
      </c>
      <c r="L418">
        <v>1191</v>
      </c>
      <c r="N418">
        <v>1013</v>
      </c>
      <c r="O418" t="s">
        <v>600</v>
      </c>
      <c r="P418" t="s">
        <v>600</v>
      </c>
      <c r="Q418">
        <v>1</v>
      </c>
      <c r="X418">
        <v>37.67</v>
      </c>
      <c r="Y418">
        <v>0</v>
      </c>
      <c r="Z418">
        <v>0</v>
      </c>
      <c r="AA418">
        <v>0</v>
      </c>
      <c r="AB418">
        <v>8.5299999999999994</v>
      </c>
      <c r="AC418">
        <v>0</v>
      </c>
      <c r="AD418">
        <v>1</v>
      </c>
      <c r="AE418">
        <v>1</v>
      </c>
      <c r="AF418" t="s">
        <v>1084</v>
      </c>
      <c r="AG418">
        <v>43.320499999999996</v>
      </c>
      <c r="AH418">
        <v>2</v>
      </c>
      <c r="AI418">
        <v>27909518</v>
      </c>
      <c r="AJ418">
        <v>414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 ca="1">ROW(Source!A137)</f>
        <v>137</v>
      </c>
      <c r="B419">
        <v>27909519</v>
      </c>
      <c r="C419">
        <v>27909517</v>
      </c>
      <c r="D419">
        <v>25412928</v>
      </c>
      <c r="E419">
        <v>1</v>
      </c>
      <c r="F419">
        <v>1</v>
      </c>
      <c r="G419">
        <v>1</v>
      </c>
      <c r="H419">
        <v>1</v>
      </c>
      <c r="I419" t="s">
        <v>601</v>
      </c>
      <c r="J419" t="s">
        <v>1069</v>
      </c>
      <c r="K419" t="s">
        <v>602</v>
      </c>
      <c r="L419">
        <v>1191</v>
      </c>
      <c r="N419">
        <v>1013</v>
      </c>
      <c r="O419" t="s">
        <v>600</v>
      </c>
      <c r="P419" t="s">
        <v>600</v>
      </c>
      <c r="Q419">
        <v>1</v>
      </c>
      <c r="X419">
        <v>0.17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2</v>
      </c>
      <c r="AF419" t="s">
        <v>1083</v>
      </c>
      <c r="AG419">
        <v>0.21250000000000002</v>
      </c>
      <c r="AH419">
        <v>2</v>
      </c>
      <c r="AI419">
        <v>27909519</v>
      </c>
      <c r="AJ419">
        <v>415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 ca="1">ROW(Source!A137)</f>
        <v>137</v>
      </c>
      <c r="B420">
        <v>27909520</v>
      </c>
      <c r="C420">
        <v>27909517</v>
      </c>
      <c r="D420">
        <v>25230510</v>
      </c>
      <c r="E420">
        <v>1</v>
      </c>
      <c r="F420">
        <v>1</v>
      </c>
      <c r="G420">
        <v>1</v>
      </c>
      <c r="H420">
        <v>2</v>
      </c>
      <c r="I420" t="s">
        <v>29</v>
      </c>
      <c r="J420" t="s">
        <v>30</v>
      </c>
      <c r="K420" t="s">
        <v>31</v>
      </c>
      <c r="L420">
        <v>1368</v>
      </c>
      <c r="N420">
        <v>1011</v>
      </c>
      <c r="O420" t="s">
        <v>606</v>
      </c>
      <c r="P420" t="s">
        <v>606</v>
      </c>
      <c r="Q420">
        <v>1</v>
      </c>
      <c r="X420">
        <v>0.13</v>
      </c>
      <c r="Y420">
        <v>0</v>
      </c>
      <c r="Z420">
        <v>27.66</v>
      </c>
      <c r="AA420">
        <v>11.6</v>
      </c>
      <c r="AB420">
        <v>0</v>
      </c>
      <c r="AC420">
        <v>0</v>
      </c>
      <c r="AD420">
        <v>1</v>
      </c>
      <c r="AE420">
        <v>0</v>
      </c>
      <c r="AF420" t="s">
        <v>1083</v>
      </c>
      <c r="AG420">
        <v>0.16250000000000001</v>
      </c>
      <c r="AH420">
        <v>2</v>
      </c>
      <c r="AI420">
        <v>27909520</v>
      </c>
      <c r="AJ420">
        <v>416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 ca="1">ROW(Source!A137)</f>
        <v>137</v>
      </c>
      <c r="B421">
        <v>27909521</v>
      </c>
      <c r="C421">
        <v>27909517</v>
      </c>
      <c r="D421">
        <v>25231607</v>
      </c>
      <c r="E421">
        <v>1</v>
      </c>
      <c r="F421">
        <v>1</v>
      </c>
      <c r="G421">
        <v>1</v>
      </c>
      <c r="H421">
        <v>2</v>
      </c>
      <c r="I421" t="s">
        <v>603</v>
      </c>
      <c r="J421" t="s">
        <v>604</v>
      </c>
      <c r="K421" t="s">
        <v>605</v>
      </c>
      <c r="L421">
        <v>1368</v>
      </c>
      <c r="N421">
        <v>1011</v>
      </c>
      <c r="O421" t="s">
        <v>606</v>
      </c>
      <c r="P421" t="s">
        <v>606</v>
      </c>
      <c r="Q421">
        <v>1</v>
      </c>
      <c r="X421">
        <v>0.04</v>
      </c>
      <c r="Y421">
        <v>0</v>
      </c>
      <c r="Z421">
        <v>65.709999999999994</v>
      </c>
      <c r="AA421">
        <v>11.6</v>
      </c>
      <c r="AB421">
        <v>0</v>
      </c>
      <c r="AC421">
        <v>0</v>
      </c>
      <c r="AD421">
        <v>1</v>
      </c>
      <c r="AE421">
        <v>0</v>
      </c>
      <c r="AF421" t="s">
        <v>1083</v>
      </c>
      <c r="AG421">
        <v>0.05</v>
      </c>
      <c r="AH421">
        <v>2</v>
      </c>
      <c r="AI421">
        <v>27909521</v>
      </c>
      <c r="AJ421">
        <v>417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 ca="1">ROW(Source!A137)</f>
        <v>137</v>
      </c>
      <c r="B422">
        <v>27909522</v>
      </c>
      <c r="C422">
        <v>27909517</v>
      </c>
      <c r="D422">
        <v>25149961</v>
      </c>
      <c r="E422">
        <v>1</v>
      </c>
      <c r="F422">
        <v>1</v>
      </c>
      <c r="G422">
        <v>1</v>
      </c>
      <c r="H422">
        <v>3</v>
      </c>
      <c r="I422" t="s">
        <v>728</v>
      </c>
      <c r="J422" t="s">
        <v>729</v>
      </c>
      <c r="K422" t="s">
        <v>730</v>
      </c>
      <c r="L422">
        <v>1339</v>
      </c>
      <c r="N422">
        <v>1007</v>
      </c>
      <c r="O422" t="s">
        <v>1325</v>
      </c>
      <c r="P422" t="s">
        <v>1325</v>
      </c>
      <c r="Q422">
        <v>1</v>
      </c>
      <c r="X422">
        <v>0.17399999999999999</v>
      </c>
      <c r="Y422">
        <v>2.44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1069</v>
      </c>
      <c r="AG422">
        <v>0.17399999999999999</v>
      </c>
      <c r="AH422">
        <v>2</v>
      </c>
      <c r="AI422">
        <v>27909522</v>
      </c>
      <c r="AJ422">
        <v>418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 ca="1">ROW(Source!A137)</f>
        <v>137</v>
      </c>
      <c r="B423">
        <v>27909523</v>
      </c>
      <c r="C423">
        <v>27909517</v>
      </c>
      <c r="D423">
        <v>25155574</v>
      </c>
      <c r="E423">
        <v>1</v>
      </c>
      <c r="F423">
        <v>1</v>
      </c>
      <c r="G423">
        <v>1</v>
      </c>
      <c r="H423">
        <v>3</v>
      </c>
      <c r="I423" t="s">
        <v>48</v>
      </c>
      <c r="J423" t="s">
        <v>49</v>
      </c>
      <c r="K423" t="s">
        <v>50</v>
      </c>
      <c r="L423">
        <v>1348</v>
      </c>
      <c r="N423">
        <v>1009</v>
      </c>
      <c r="O423" t="s">
        <v>1094</v>
      </c>
      <c r="P423" t="s">
        <v>1094</v>
      </c>
      <c r="Q423">
        <v>1000</v>
      </c>
      <c r="X423">
        <v>0.9</v>
      </c>
      <c r="Y423">
        <v>11381.57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1069</v>
      </c>
      <c r="AG423">
        <v>0.9</v>
      </c>
      <c r="AH423">
        <v>2</v>
      </c>
      <c r="AI423">
        <v>27909523</v>
      </c>
      <c r="AJ423">
        <v>419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 ca="1">ROW(Source!A137)</f>
        <v>137</v>
      </c>
      <c r="B424">
        <v>27909524</v>
      </c>
      <c r="C424">
        <v>27909517</v>
      </c>
      <c r="D424">
        <v>25186115</v>
      </c>
      <c r="E424">
        <v>1</v>
      </c>
      <c r="F424">
        <v>1</v>
      </c>
      <c r="G424">
        <v>1</v>
      </c>
      <c r="H424">
        <v>3</v>
      </c>
      <c r="I424" t="s">
        <v>1475</v>
      </c>
      <c r="J424" t="s">
        <v>1477</v>
      </c>
      <c r="K424" t="s">
        <v>1476</v>
      </c>
      <c r="L424">
        <v>1346</v>
      </c>
      <c r="N424">
        <v>1009</v>
      </c>
      <c r="O424" t="s">
        <v>1216</v>
      </c>
      <c r="P424" t="s">
        <v>1216</v>
      </c>
      <c r="Q424">
        <v>1</v>
      </c>
      <c r="X424">
        <v>30</v>
      </c>
      <c r="Y424">
        <v>15.25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1069</v>
      </c>
      <c r="AG424">
        <v>30</v>
      </c>
      <c r="AH424">
        <v>2</v>
      </c>
      <c r="AI424">
        <v>27909524</v>
      </c>
      <c r="AJ424">
        <v>420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 ca="1">ROW(Source!A138)</f>
        <v>138</v>
      </c>
      <c r="B425">
        <v>27909526</v>
      </c>
      <c r="C425">
        <v>27909525</v>
      </c>
      <c r="D425">
        <v>25413300</v>
      </c>
      <c r="E425">
        <v>1</v>
      </c>
      <c r="F425">
        <v>1</v>
      </c>
      <c r="G425">
        <v>1</v>
      </c>
      <c r="H425">
        <v>1</v>
      </c>
      <c r="I425" t="s">
        <v>610</v>
      </c>
      <c r="J425" t="s">
        <v>1069</v>
      </c>
      <c r="K425" t="s">
        <v>611</v>
      </c>
      <c r="L425">
        <v>1191</v>
      </c>
      <c r="N425">
        <v>1013</v>
      </c>
      <c r="O425" t="s">
        <v>600</v>
      </c>
      <c r="P425" t="s">
        <v>600</v>
      </c>
      <c r="Q425">
        <v>1</v>
      </c>
      <c r="X425">
        <v>2.42</v>
      </c>
      <c r="Y425">
        <v>0</v>
      </c>
      <c r="Z425">
        <v>0</v>
      </c>
      <c r="AA425">
        <v>0</v>
      </c>
      <c r="AB425">
        <v>8.5299999999999994</v>
      </c>
      <c r="AC425">
        <v>0</v>
      </c>
      <c r="AD425">
        <v>1</v>
      </c>
      <c r="AE425">
        <v>1</v>
      </c>
      <c r="AF425" t="s">
        <v>1436</v>
      </c>
      <c r="AG425">
        <v>27.83</v>
      </c>
      <c r="AH425">
        <v>2</v>
      </c>
      <c r="AI425">
        <v>27909526</v>
      </c>
      <c r="AJ425">
        <v>421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 ca="1">ROW(Source!A138)</f>
        <v>138</v>
      </c>
      <c r="B426">
        <v>27909527</v>
      </c>
      <c r="C426">
        <v>27909525</v>
      </c>
      <c r="D426">
        <v>25412928</v>
      </c>
      <c r="E426">
        <v>1</v>
      </c>
      <c r="F426">
        <v>1</v>
      </c>
      <c r="G426">
        <v>1</v>
      </c>
      <c r="H426">
        <v>1</v>
      </c>
      <c r="I426" t="s">
        <v>601</v>
      </c>
      <c r="J426" t="s">
        <v>1069</v>
      </c>
      <c r="K426" t="s">
        <v>602</v>
      </c>
      <c r="L426">
        <v>1191</v>
      </c>
      <c r="N426">
        <v>1013</v>
      </c>
      <c r="O426" t="s">
        <v>600</v>
      </c>
      <c r="P426" t="s">
        <v>600</v>
      </c>
      <c r="Q426">
        <v>1</v>
      </c>
      <c r="X426">
        <v>0.03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2</v>
      </c>
      <c r="AF426" t="s">
        <v>1435</v>
      </c>
      <c r="AG426">
        <v>0.375</v>
      </c>
      <c r="AH426">
        <v>2</v>
      </c>
      <c r="AI426">
        <v>27909527</v>
      </c>
      <c r="AJ426">
        <v>422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 ca="1">ROW(Source!A138)</f>
        <v>138</v>
      </c>
      <c r="B427">
        <v>27909528</v>
      </c>
      <c r="C427">
        <v>27909525</v>
      </c>
      <c r="D427">
        <v>25230510</v>
      </c>
      <c r="E427">
        <v>1</v>
      </c>
      <c r="F427">
        <v>1</v>
      </c>
      <c r="G427">
        <v>1</v>
      </c>
      <c r="H427">
        <v>2</v>
      </c>
      <c r="I427" t="s">
        <v>29</v>
      </c>
      <c r="J427" t="s">
        <v>30</v>
      </c>
      <c r="K427" t="s">
        <v>31</v>
      </c>
      <c r="L427">
        <v>1368</v>
      </c>
      <c r="N427">
        <v>1011</v>
      </c>
      <c r="O427" t="s">
        <v>606</v>
      </c>
      <c r="P427" t="s">
        <v>606</v>
      </c>
      <c r="Q427">
        <v>1</v>
      </c>
      <c r="X427">
        <v>0.02</v>
      </c>
      <c r="Y427">
        <v>0</v>
      </c>
      <c r="Z427">
        <v>27.66</v>
      </c>
      <c r="AA427">
        <v>11.6</v>
      </c>
      <c r="AB427">
        <v>0</v>
      </c>
      <c r="AC427">
        <v>0</v>
      </c>
      <c r="AD427">
        <v>1</v>
      </c>
      <c r="AE427">
        <v>0</v>
      </c>
      <c r="AF427" t="s">
        <v>1435</v>
      </c>
      <c r="AG427">
        <v>0.25</v>
      </c>
      <c r="AH427">
        <v>2</v>
      </c>
      <c r="AI427">
        <v>27909528</v>
      </c>
      <c r="AJ427">
        <v>423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 ca="1">ROW(Source!A138)</f>
        <v>138</v>
      </c>
      <c r="B428">
        <v>27909529</v>
      </c>
      <c r="C428">
        <v>27909525</v>
      </c>
      <c r="D428">
        <v>25231607</v>
      </c>
      <c r="E428">
        <v>1</v>
      </c>
      <c r="F428">
        <v>1</v>
      </c>
      <c r="G428">
        <v>1</v>
      </c>
      <c r="H428">
        <v>2</v>
      </c>
      <c r="I428" t="s">
        <v>603</v>
      </c>
      <c r="J428" t="s">
        <v>604</v>
      </c>
      <c r="K428" t="s">
        <v>605</v>
      </c>
      <c r="L428">
        <v>1368</v>
      </c>
      <c r="N428">
        <v>1011</v>
      </c>
      <c r="O428" t="s">
        <v>606</v>
      </c>
      <c r="P428" t="s">
        <v>606</v>
      </c>
      <c r="Q428">
        <v>1</v>
      </c>
      <c r="X428">
        <v>0.01</v>
      </c>
      <c r="Y428">
        <v>0</v>
      </c>
      <c r="Z428">
        <v>65.709999999999994</v>
      </c>
      <c r="AA428">
        <v>11.6</v>
      </c>
      <c r="AB428">
        <v>0</v>
      </c>
      <c r="AC428">
        <v>0</v>
      </c>
      <c r="AD428">
        <v>1</v>
      </c>
      <c r="AE428">
        <v>0</v>
      </c>
      <c r="AF428" t="s">
        <v>1435</v>
      </c>
      <c r="AG428">
        <v>0.125</v>
      </c>
      <c r="AH428">
        <v>2</v>
      </c>
      <c r="AI428">
        <v>27909529</v>
      </c>
      <c r="AJ428">
        <v>424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 ca="1">ROW(Source!A138)</f>
        <v>138</v>
      </c>
      <c r="B429">
        <v>27909530</v>
      </c>
      <c r="C429">
        <v>27909525</v>
      </c>
      <c r="D429">
        <v>25149961</v>
      </c>
      <c r="E429">
        <v>1</v>
      </c>
      <c r="F429">
        <v>1</v>
      </c>
      <c r="G429">
        <v>1</v>
      </c>
      <c r="H429">
        <v>3</v>
      </c>
      <c r="I429" t="s">
        <v>728</v>
      </c>
      <c r="J429" t="s">
        <v>729</v>
      </c>
      <c r="K429" t="s">
        <v>730</v>
      </c>
      <c r="L429">
        <v>1339</v>
      </c>
      <c r="N429">
        <v>1007</v>
      </c>
      <c r="O429" t="s">
        <v>1325</v>
      </c>
      <c r="P429" t="s">
        <v>1325</v>
      </c>
      <c r="Q429">
        <v>1</v>
      </c>
      <c r="X429">
        <v>0.03</v>
      </c>
      <c r="Y429">
        <v>2.44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1434</v>
      </c>
      <c r="AG429">
        <v>0.3</v>
      </c>
      <c r="AH429">
        <v>2</v>
      </c>
      <c r="AI429">
        <v>27909530</v>
      </c>
      <c r="AJ429">
        <v>425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 ca="1">ROW(Source!A138)</f>
        <v>138</v>
      </c>
      <c r="B430">
        <v>27909531</v>
      </c>
      <c r="C430">
        <v>27909525</v>
      </c>
      <c r="D430">
        <v>25155574</v>
      </c>
      <c r="E430">
        <v>1</v>
      </c>
      <c r="F430">
        <v>1</v>
      </c>
      <c r="G430">
        <v>1</v>
      </c>
      <c r="H430">
        <v>3</v>
      </c>
      <c r="I430" t="s">
        <v>48</v>
      </c>
      <c r="J430" t="s">
        <v>49</v>
      </c>
      <c r="K430" t="s">
        <v>50</v>
      </c>
      <c r="L430">
        <v>1348</v>
      </c>
      <c r="N430">
        <v>1009</v>
      </c>
      <c r="O430" t="s">
        <v>1094</v>
      </c>
      <c r="P430" t="s">
        <v>1094</v>
      </c>
      <c r="Q430">
        <v>1000</v>
      </c>
      <c r="X430">
        <v>0.18</v>
      </c>
      <c r="Y430">
        <v>11381.57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1434</v>
      </c>
      <c r="AG430">
        <v>1.7999999999999998</v>
      </c>
      <c r="AH430">
        <v>2</v>
      </c>
      <c r="AI430">
        <v>27909531</v>
      </c>
      <c r="AJ430">
        <v>426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 ca="1">ROW(Source!A139)</f>
        <v>139</v>
      </c>
      <c r="B431">
        <v>27907287</v>
      </c>
      <c r="C431">
        <v>27907277</v>
      </c>
      <c r="D431">
        <v>25420819</v>
      </c>
      <c r="E431">
        <v>1</v>
      </c>
      <c r="F431">
        <v>1</v>
      </c>
      <c r="G431">
        <v>1</v>
      </c>
      <c r="H431">
        <v>1</v>
      </c>
      <c r="I431" t="s">
        <v>687</v>
      </c>
      <c r="J431" t="s">
        <v>1069</v>
      </c>
      <c r="K431" t="s">
        <v>688</v>
      </c>
      <c r="L431">
        <v>1191</v>
      </c>
      <c r="N431">
        <v>1013</v>
      </c>
      <c r="O431" t="s">
        <v>600</v>
      </c>
      <c r="P431" t="s">
        <v>600</v>
      </c>
      <c r="Q431">
        <v>1</v>
      </c>
      <c r="X431">
        <v>3.69</v>
      </c>
      <c r="Y431">
        <v>0</v>
      </c>
      <c r="Z431">
        <v>0</v>
      </c>
      <c r="AA431">
        <v>0</v>
      </c>
      <c r="AB431">
        <v>9.18</v>
      </c>
      <c r="AC431">
        <v>0</v>
      </c>
      <c r="AD431">
        <v>1</v>
      </c>
      <c r="AE431">
        <v>1</v>
      </c>
      <c r="AF431" t="s">
        <v>1084</v>
      </c>
      <c r="AG431">
        <v>4.2435</v>
      </c>
      <c r="AH431">
        <v>2</v>
      </c>
      <c r="AI431">
        <v>27907278</v>
      </c>
      <c r="AJ431">
        <v>427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 ca="1">ROW(Source!A139)</f>
        <v>139</v>
      </c>
      <c r="B432">
        <v>27907288</v>
      </c>
      <c r="C432">
        <v>27907277</v>
      </c>
      <c r="D432">
        <v>25412928</v>
      </c>
      <c r="E432">
        <v>1</v>
      </c>
      <c r="F432">
        <v>1</v>
      </c>
      <c r="G432">
        <v>1</v>
      </c>
      <c r="H432">
        <v>1</v>
      </c>
      <c r="I432" t="s">
        <v>601</v>
      </c>
      <c r="J432" t="s">
        <v>1069</v>
      </c>
      <c r="K432" t="s">
        <v>602</v>
      </c>
      <c r="L432">
        <v>1191</v>
      </c>
      <c r="N432">
        <v>1013</v>
      </c>
      <c r="O432" t="s">
        <v>600</v>
      </c>
      <c r="P432" t="s">
        <v>600</v>
      </c>
      <c r="Q432">
        <v>1</v>
      </c>
      <c r="X432">
        <v>0.05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2</v>
      </c>
      <c r="AF432" t="s">
        <v>1083</v>
      </c>
      <c r="AG432">
        <v>6.25E-2</v>
      </c>
      <c r="AH432">
        <v>2</v>
      </c>
      <c r="AI432">
        <v>27907279</v>
      </c>
      <c r="AJ432">
        <v>428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 ca="1">ROW(Source!A139)</f>
        <v>139</v>
      </c>
      <c r="B433">
        <v>27907289</v>
      </c>
      <c r="C433">
        <v>27907277</v>
      </c>
      <c r="D433">
        <v>25230510</v>
      </c>
      <c r="E433">
        <v>1</v>
      </c>
      <c r="F433">
        <v>1</v>
      </c>
      <c r="G433">
        <v>1</v>
      </c>
      <c r="H433">
        <v>2</v>
      </c>
      <c r="I433" t="s">
        <v>29</v>
      </c>
      <c r="J433" t="s">
        <v>30</v>
      </c>
      <c r="K433" t="s">
        <v>31</v>
      </c>
      <c r="L433">
        <v>1368</v>
      </c>
      <c r="N433">
        <v>1011</v>
      </c>
      <c r="O433" t="s">
        <v>606</v>
      </c>
      <c r="P433" t="s">
        <v>606</v>
      </c>
      <c r="Q433">
        <v>1</v>
      </c>
      <c r="X433">
        <v>0.01</v>
      </c>
      <c r="Y433">
        <v>0</v>
      </c>
      <c r="Z433">
        <v>27.66</v>
      </c>
      <c r="AA433">
        <v>11.6</v>
      </c>
      <c r="AB433">
        <v>0</v>
      </c>
      <c r="AC433">
        <v>0</v>
      </c>
      <c r="AD433">
        <v>1</v>
      </c>
      <c r="AE433">
        <v>0</v>
      </c>
      <c r="AF433" t="s">
        <v>1083</v>
      </c>
      <c r="AG433">
        <v>1.2500000000000001E-2</v>
      </c>
      <c r="AH433">
        <v>2</v>
      </c>
      <c r="AI433">
        <v>27907280</v>
      </c>
      <c r="AJ433">
        <v>429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 ca="1">ROW(Source!A139)</f>
        <v>139</v>
      </c>
      <c r="B434">
        <v>27907290</v>
      </c>
      <c r="C434">
        <v>27907277</v>
      </c>
      <c r="D434">
        <v>25231607</v>
      </c>
      <c r="E434">
        <v>1</v>
      </c>
      <c r="F434">
        <v>1</v>
      </c>
      <c r="G434">
        <v>1</v>
      </c>
      <c r="H434">
        <v>2</v>
      </c>
      <c r="I434" t="s">
        <v>603</v>
      </c>
      <c r="J434" t="s">
        <v>604</v>
      </c>
      <c r="K434" t="s">
        <v>605</v>
      </c>
      <c r="L434">
        <v>1368</v>
      </c>
      <c r="N434">
        <v>1011</v>
      </c>
      <c r="O434" t="s">
        <v>606</v>
      </c>
      <c r="P434" t="s">
        <v>606</v>
      </c>
      <c r="Q434">
        <v>1</v>
      </c>
      <c r="X434">
        <v>0.04</v>
      </c>
      <c r="Y434">
        <v>0</v>
      </c>
      <c r="Z434">
        <v>65.709999999999994</v>
      </c>
      <c r="AA434">
        <v>11.6</v>
      </c>
      <c r="AB434">
        <v>0</v>
      </c>
      <c r="AC434">
        <v>0</v>
      </c>
      <c r="AD434">
        <v>1</v>
      </c>
      <c r="AE434">
        <v>0</v>
      </c>
      <c r="AF434" t="s">
        <v>1083</v>
      </c>
      <c r="AG434">
        <v>0.05</v>
      </c>
      <c r="AH434">
        <v>2</v>
      </c>
      <c r="AI434">
        <v>27907281</v>
      </c>
      <c r="AJ434">
        <v>430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 ca="1">ROW(Source!A139)</f>
        <v>139</v>
      </c>
      <c r="B435">
        <v>27907291</v>
      </c>
      <c r="C435">
        <v>27907277</v>
      </c>
      <c r="D435">
        <v>25232466</v>
      </c>
      <c r="E435">
        <v>1</v>
      </c>
      <c r="F435">
        <v>1</v>
      </c>
      <c r="G435">
        <v>1</v>
      </c>
      <c r="H435">
        <v>2</v>
      </c>
      <c r="I435" t="s">
        <v>770</v>
      </c>
      <c r="J435" t="s">
        <v>771</v>
      </c>
      <c r="K435" t="s">
        <v>772</v>
      </c>
      <c r="L435">
        <v>1368</v>
      </c>
      <c r="N435">
        <v>1011</v>
      </c>
      <c r="O435" t="s">
        <v>606</v>
      </c>
      <c r="P435" t="s">
        <v>606</v>
      </c>
      <c r="Q435">
        <v>1</v>
      </c>
      <c r="X435">
        <v>2.82</v>
      </c>
      <c r="Y435">
        <v>0</v>
      </c>
      <c r="Z435">
        <v>6.82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1083</v>
      </c>
      <c r="AG435">
        <v>3.5249999999999999</v>
      </c>
      <c r="AH435">
        <v>2</v>
      </c>
      <c r="AI435">
        <v>27907282</v>
      </c>
      <c r="AJ435">
        <v>431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 ca="1">ROW(Source!A139)</f>
        <v>139</v>
      </c>
      <c r="B436">
        <v>27907292</v>
      </c>
      <c r="C436">
        <v>27907277</v>
      </c>
      <c r="D436">
        <v>25149961</v>
      </c>
      <c r="E436">
        <v>1</v>
      </c>
      <c r="F436">
        <v>1</v>
      </c>
      <c r="G436">
        <v>1</v>
      </c>
      <c r="H436">
        <v>3</v>
      </c>
      <c r="I436" t="s">
        <v>728</v>
      </c>
      <c r="J436" t="s">
        <v>729</v>
      </c>
      <c r="K436" t="s">
        <v>730</v>
      </c>
      <c r="L436">
        <v>1339</v>
      </c>
      <c r="N436">
        <v>1007</v>
      </c>
      <c r="O436" t="s">
        <v>1325</v>
      </c>
      <c r="P436" t="s">
        <v>1325</v>
      </c>
      <c r="Q436">
        <v>1</v>
      </c>
      <c r="X436">
        <v>0.01</v>
      </c>
      <c r="Y436">
        <v>2.44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1069</v>
      </c>
      <c r="AG436">
        <v>0.01</v>
      </c>
      <c r="AH436">
        <v>2</v>
      </c>
      <c r="AI436">
        <v>27907283</v>
      </c>
      <c r="AJ436">
        <v>432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 ca="1">ROW(Source!A139)</f>
        <v>139</v>
      </c>
      <c r="B437">
        <v>27907293</v>
      </c>
      <c r="C437">
        <v>27907277</v>
      </c>
      <c r="D437">
        <v>25153690</v>
      </c>
      <c r="E437">
        <v>1</v>
      </c>
      <c r="F437">
        <v>1</v>
      </c>
      <c r="G437">
        <v>1</v>
      </c>
      <c r="H437">
        <v>3</v>
      </c>
      <c r="I437" t="s">
        <v>739</v>
      </c>
      <c r="J437" t="s">
        <v>740</v>
      </c>
      <c r="K437" t="s">
        <v>741</v>
      </c>
      <c r="L437">
        <v>1346</v>
      </c>
      <c r="N437">
        <v>1009</v>
      </c>
      <c r="O437" t="s">
        <v>1216</v>
      </c>
      <c r="P437" t="s">
        <v>1216</v>
      </c>
      <c r="Q437">
        <v>1</v>
      </c>
      <c r="X437">
        <v>1</v>
      </c>
      <c r="Y437">
        <v>1.82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1069</v>
      </c>
      <c r="AG437">
        <v>1</v>
      </c>
      <c r="AH437">
        <v>2</v>
      </c>
      <c r="AI437">
        <v>27907284</v>
      </c>
      <c r="AJ437">
        <v>433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 ca="1">ROW(Source!A139)</f>
        <v>139</v>
      </c>
      <c r="B438">
        <v>27907294</v>
      </c>
      <c r="C438">
        <v>27907277</v>
      </c>
      <c r="D438">
        <v>25186115</v>
      </c>
      <c r="E438">
        <v>1</v>
      </c>
      <c r="F438">
        <v>1</v>
      </c>
      <c r="G438">
        <v>1</v>
      </c>
      <c r="H438">
        <v>3</v>
      </c>
      <c r="I438" t="s">
        <v>1475</v>
      </c>
      <c r="J438" t="s">
        <v>1477</v>
      </c>
      <c r="K438" t="s">
        <v>1476</v>
      </c>
      <c r="L438">
        <v>1346</v>
      </c>
      <c r="N438">
        <v>1009</v>
      </c>
      <c r="O438" t="s">
        <v>1216</v>
      </c>
      <c r="P438" t="s">
        <v>1216</v>
      </c>
      <c r="Q438">
        <v>1</v>
      </c>
      <c r="X438">
        <v>13.8</v>
      </c>
      <c r="Y438">
        <v>15.25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1069</v>
      </c>
      <c r="AG438">
        <v>13.8</v>
      </c>
      <c r="AH438">
        <v>2</v>
      </c>
      <c r="AI438">
        <v>27907285</v>
      </c>
      <c r="AJ438">
        <v>435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 ca="1">ROW(Source!A142)</f>
        <v>142</v>
      </c>
      <c r="B439">
        <v>27907308</v>
      </c>
      <c r="C439">
        <v>27907297</v>
      </c>
      <c r="D439">
        <v>25414889</v>
      </c>
      <c r="E439">
        <v>1</v>
      </c>
      <c r="F439">
        <v>1</v>
      </c>
      <c r="G439">
        <v>1</v>
      </c>
      <c r="H439">
        <v>1</v>
      </c>
      <c r="I439" t="s">
        <v>7</v>
      </c>
      <c r="J439" t="s">
        <v>1069</v>
      </c>
      <c r="K439" t="s">
        <v>8</v>
      </c>
      <c r="L439">
        <v>1191</v>
      </c>
      <c r="N439">
        <v>1013</v>
      </c>
      <c r="O439" t="s">
        <v>600</v>
      </c>
      <c r="P439" t="s">
        <v>600</v>
      </c>
      <c r="Q439">
        <v>1</v>
      </c>
      <c r="X439">
        <v>31.41</v>
      </c>
      <c r="Y439">
        <v>0</v>
      </c>
      <c r="Z439">
        <v>0</v>
      </c>
      <c r="AA439">
        <v>0</v>
      </c>
      <c r="AB439">
        <v>8.31</v>
      </c>
      <c r="AC439">
        <v>0</v>
      </c>
      <c r="AD439">
        <v>1</v>
      </c>
      <c r="AE439">
        <v>1</v>
      </c>
      <c r="AF439" t="s">
        <v>1084</v>
      </c>
      <c r="AG439">
        <v>36.121499999999997</v>
      </c>
      <c r="AH439">
        <v>2</v>
      </c>
      <c r="AI439">
        <v>27907298</v>
      </c>
      <c r="AJ439">
        <v>436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 ca="1">ROW(Source!A142)</f>
        <v>142</v>
      </c>
      <c r="B440">
        <v>27907309</v>
      </c>
      <c r="C440">
        <v>27907297</v>
      </c>
      <c r="D440">
        <v>25412928</v>
      </c>
      <c r="E440">
        <v>1</v>
      </c>
      <c r="F440">
        <v>1</v>
      </c>
      <c r="G440">
        <v>1</v>
      </c>
      <c r="H440">
        <v>1</v>
      </c>
      <c r="I440" t="s">
        <v>601</v>
      </c>
      <c r="J440" t="s">
        <v>1069</v>
      </c>
      <c r="K440" t="s">
        <v>602</v>
      </c>
      <c r="L440">
        <v>1191</v>
      </c>
      <c r="N440">
        <v>1013</v>
      </c>
      <c r="O440" t="s">
        <v>600</v>
      </c>
      <c r="P440" t="s">
        <v>600</v>
      </c>
      <c r="Q440">
        <v>1</v>
      </c>
      <c r="X440">
        <v>0.82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2</v>
      </c>
      <c r="AF440" t="s">
        <v>1083</v>
      </c>
      <c r="AG440">
        <v>1.0249999999999999</v>
      </c>
      <c r="AH440">
        <v>2</v>
      </c>
      <c r="AI440">
        <v>27907299</v>
      </c>
      <c r="AJ440">
        <v>437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 ca="1">ROW(Source!A142)</f>
        <v>142</v>
      </c>
      <c r="B441">
        <v>27907310</v>
      </c>
      <c r="C441">
        <v>27907297</v>
      </c>
      <c r="D441">
        <v>25230514</v>
      </c>
      <c r="E441">
        <v>1</v>
      </c>
      <c r="F441">
        <v>1</v>
      </c>
      <c r="G441">
        <v>1</v>
      </c>
      <c r="H441">
        <v>2</v>
      </c>
      <c r="I441" t="s">
        <v>658</v>
      </c>
      <c r="J441" t="s">
        <v>659</v>
      </c>
      <c r="K441" t="s">
        <v>660</v>
      </c>
      <c r="L441">
        <v>1368</v>
      </c>
      <c r="N441">
        <v>1011</v>
      </c>
      <c r="O441" t="s">
        <v>606</v>
      </c>
      <c r="P441" t="s">
        <v>606</v>
      </c>
      <c r="Q441">
        <v>1</v>
      </c>
      <c r="X441">
        <v>0.34</v>
      </c>
      <c r="Y441">
        <v>0</v>
      </c>
      <c r="Z441">
        <v>31.26</v>
      </c>
      <c r="AA441">
        <v>13.5</v>
      </c>
      <c r="AB441">
        <v>0</v>
      </c>
      <c r="AC441">
        <v>0</v>
      </c>
      <c r="AD441">
        <v>1</v>
      </c>
      <c r="AE441">
        <v>0</v>
      </c>
      <c r="AF441" t="s">
        <v>1083</v>
      </c>
      <c r="AG441">
        <v>0.42500000000000004</v>
      </c>
      <c r="AH441">
        <v>2</v>
      </c>
      <c r="AI441">
        <v>27907300</v>
      </c>
      <c r="AJ441">
        <v>438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 ca="1">ROW(Source!A142)</f>
        <v>142</v>
      </c>
      <c r="B442">
        <v>27907311</v>
      </c>
      <c r="C442">
        <v>27907297</v>
      </c>
      <c r="D442">
        <v>25231607</v>
      </c>
      <c r="E442">
        <v>1</v>
      </c>
      <c r="F442">
        <v>1</v>
      </c>
      <c r="G442">
        <v>1</v>
      </c>
      <c r="H442">
        <v>2</v>
      </c>
      <c r="I442" t="s">
        <v>603</v>
      </c>
      <c r="J442" t="s">
        <v>604</v>
      </c>
      <c r="K442" t="s">
        <v>605</v>
      </c>
      <c r="L442">
        <v>1368</v>
      </c>
      <c r="N442">
        <v>1011</v>
      </c>
      <c r="O442" t="s">
        <v>606</v>
      </c>
      <c r="P442" t="s">
        <v>606</v>
      </c>
      <c r="Q442">
        <v>1</v>
      </c>
      <c r="X442">
        <v>0.48</v>
      </c>
      <c r="Y442">
        <v>0</v>
      </c>
      <c r="Z442">
        <v>65.709999999999994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1083</v>
      </c>
      <c r="AG442">
        <v>0.6</v>
      </c>
      <c r="AH442">
        <v>2</v>
      </c>
      <c r="AI442">
        <v>27907301</v>
      </c>
      <c r="AJ442">
        <v>439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 ca="1">ROW(Source!A142)</f>
        <v>142</v>
      </c>
      <c r="B443">
        <v>27907312</v>
      </c>
      <c r="C443">
        <v>27907297</v>
      </c>
      <c r="D443">
        <v>25232711</v>
      </c>
      <c r="E443">
        <v>1</v>
      </c>
      <c r="F443">
        <v>1</v>
      </c>
      <c r="G443">
        <v>1</v>
      </c>
      <c r="H443">
        <v>2</v>
      </c>
      <c r="I443" t="s">
        <v>51</v>
      </c>
      <c r="J443" t="s">
        <v>52</v>
      </c>
      <c r="K443" t="s">
        <v>53</v>
      </c>
      <c r="L443">
        <v>1368</v>
      </c>
      <c r="N443">
        <v>1011</v>
      </c>
      <c r="O443" t="s">
        <v>606</v>
      </c>
      <c r="P443" t="s">
        <v>606</v>
      </c>
      <c r="Q443">
        <v>1</v>
      </c>
      <c r="X443">
        <v>5.3</v>
      </c>
      <c r="Y443">
        <v>0</v>
      </c>
      <c r="Z443">
        <v>3.4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1083</v>
      </c>
      <c r="AG443">
        <v>6.625</v>
      </c>
      <c r="AH443">
        <v>2</v>
      </c>
      <c r="AI443">
        <v>27907302</v>
      </c>
      <c r="AJ443">
        <v>440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 ca="1">ROW(Source!A142)</f>
        <v>142</v>
      </c>
      <c r="B444">
        <v>27907313</v>
      </c>
      <c r="C444">
        <v>27907297</v>
      </c>
      <c r="D444">
        <v>25145412</v>
      </c>
      <c r="E444">
        <v>17</v>
      </c>
      <c r="F444">
        <v>1</v>
      </c>
      <c r="G444">
        <v>1</v>
      </c>
      <c r="H444">
        <v>3</v>
      </c>
      <c r="I444" t="s">
        <v>1488</v>
      </c>
      <c r="J444" t="s">
        <v>1069</v>
      </c>
      <c r="K444" t="s">
        <v>1489</v>
      </c>
      <c r="L444">
        <v>1327</v>
      </c>
      <c r="N444">
        <v>1005</v>
      </c>
      <c r="O444" t="s">
        <v>1131</v>
      </c>
      <c r="P444" t="s">
        <v>1131</v>
      </c>
      <c r="Q444">
        <v>1</v>
      </c>
      <c r="X444">
        <v>102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 t="s">
        <v>1069</v>
      </c>
      <c r="AG444">
        <v>102</v>
      </c>
      <c r="AH444">
        <v>2</v>
      </c>
      <c r="AI444">
        <v>27907303</v>
      </c>
      <c r="AJ444">
        <v>441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 ca="1">ROW(Source!A142)</f>
        <v>142</v>
      </c>
      <c r="B445">
        <v>27907314</v>
      </c>
      <c r="C445">
        <v>27907297</v>
      </c>
      <c r="D445">
        <v>25145415</v>
      </c>
      <c r="E445">
        <v>17</v>
      </c>
      <c r="F445">
        <v>1</v>
      </c>
      <c r="G445">
        <v>1</v>
      </c>
      <c r="H445">
        <v>3</v>
      </c>
      <c r="I445" t="s">
        <v>1490</v>
      </c>
      <c r="J445" t="s">
        <v>1069</v>
      </c>
      <c r="K445" t="s">
        <v>1491</v>
      </c>
      <c r="L445">
        <v>1308</v>
      </c>
      <c r="N445">
        <v>1003</v>
      </c>
      <c r="O445" t="s">
        <v>1105</v>
      </c>
      <c r="P445" t="s">
        <v>1105</v>
      </c>
      <c r="Q445">
        <v>100</v>
      </c>
      <c r="X445">
        <v>0.68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 t="s">
        <v>1069</v>
      </c>
      <c r="AG445">
        <v>0.68</v>
      </c>
      <c r="AH445">
        <v>2</v>
      </c>
      <c r="AI445">
        <v>27907304</v>
      </c>
      <c r="AJ445">
        <v>443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 ca="1">ROW(Source!A147)</f>
        <v>147</v>
      </c>
      <c r="B446">
        <v>27909543</v>
      </c>
      <c r="C446">
        <v>27909542</v>
      </c>
      <c r="D446">
        <v>25414889</v>
      </c>
      <c r="E446">
        <v>1</v>
      </c>
      <c r="F446">
        <v>1</v>
      </c>
      <c r="G446">
        <v>1</v>
      </c>
      <c r="H446">
        <v>1</v>
      </c>
      <c r="I446" t="s">
        <v>7</v>
      </c>
      <c r="J446" t="s">
        <v>1069</v>
      </c>
      <c r="K446" t="s">
        <v>8</v>
      </c>
      <c r="L446">
        <v>1191</v>
      </c>
      <c r="N446">
        <v>1013</v>
      </c>
      <c r="O446" t="s">
        <v>600</v>
      </c>
      <c r="P446" t="s">
        <v>600</v>
      </c>
      <c r="Q446">
        <v>1</v>
      </c>
      <c r="X446">
        <v>42.4</v>
      </c>
      <c r="Y446">
        <v>0</v>
      </c>
      <c r="Z446">
        <v>0</v>
      </c>
      <c r="AA446">
        <v>0</v>
      </c>
      <c r="AB446">
        <v>8.31</v>
      </c>
      <c r="AC446">
        <v>0</v>
      </c>
      <c r="AD446">
        <v>1</v>
      </c>
      <c r="AE446">
        <v>1</v>
      </c>
      <c r="AF446" t="s">
        <v>1084</v>
      </c>
      <c r="AG446">
        <v>48.76</v>
      </c>
      <c r="AH446">
        <v>2</v>
      </c>
      <c r="AI446">
        <v>27909543</v>
      </c>
      <c r="AJ446">
        <v>445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 ca="1">ROW(Source!A147)</f>
        <v>147</v>
      </c>
      <c r="B447">
        <v>27909544</v>
      </c>
      <c r="C447">
        <v>27909542</v>
      </c>
      <c r="D447">
        <v>25412928</v>
      </c>
      <c r="E447">
        <v>1</v>
      </c>
      <c r="F447">
        <v>1</v>
      </c>
      <c r="G447">
        <v>1</v>
      </c>
      <c r="H447">
        <v>1</v>
      </c>
      <c r="I447" t="s">
        <v>601</v>
      </c>
      <c r="J447" t="s">
        <v>1069</v>
      </c>
      <c r="K447" t="s">
        <v>602</v>
      </c>
      <c r="L447">
        <v>1191</v>
      </c>
      <c r="N447">
        <v>1013</v>
      </c>
      <c r="O447" t="s">
        <v>600</v>
      </c>
      <c r="P447" t="s">
        <v>600</v>
      </c>
      <c r="Q447">
        <v>1</v>
      </c>
      <c r="X447">
        <v>0.85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2</v>
      </c>
      <c r="AF447" t="s">
        <v>1083</v>
      </c>
      <c r="AG447">
        <v>1.0625</v>
      </c>
      <c r="AH447">
        <v>2</v>
      </c>
      <c r="AI447">
        <v>27909544</v>
      </c>
      <c r="AJ447">
        <v>446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 ca="1">ROW(Source!A147)</f>
        <v>147</v>
      </c>
      <c r="B448">
        <v>27909545</v>
      </c>
      <c r="C448">
        <v>27909542</v>
      </c>
      <c r="D448">
        <v>25230514</v>
      </c>
      <c r="E448">
        <v>1</v>
      </c>
      <c r="F448">
        <v>1</v>
      </c>
      <c r="G448">
        <v>1</v>
      </c>
      <c r="H448">
        <v>2</v>
      </c>
      <c r="I448" t="s">
        <v>658</v>
      </c>
      <c r="J448" t="s">
        <v>659</v>
      </c>
      <c r="K448" t="s">
        <v>660</v>
      </c>
      <c r="L448">
        <v>1368</v>
      </c>
      <c r="N448">
        <v>1011</v>
      </c>
      <c r="O448" t="s">
        <v>606</v>
      </c>
      <c r="P448" t="s">
        <v>606</v>
      </c>
      <c r="Q448">
        <v>1</v>
      </c>
      <c r="X448">
        <v>0.35</v>
      </c>
      <c r="Y448">
        <v>0</v>
      </c>
      <c r="Z448">
        <v>31.26</v>
      </c>
      <c r="AA448">
        <v>13.5</v>
      </c>
      <c r="AB448">
        <v>0</v>
      </c>
      <c r="AC448">
        <v>0</v>
      </c>
      <c r="AD448">
        <v>1</v>
      </c>
      <c r="AE448">
        <v>0</v>
      </c>
      <c r="AF448" t="s">
        <v>1083</v>
      </c>
      <c r="AG448">
        <v>0.4375</v>
      </c>
      <c r="AH448">
        <v>2</v>
      </c>
      <c r="AI448">
        <v>27909545</v>
      </c>
      <c r="AJ448">
        <v>447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 ca="1">ROW(Source!A147)</f>
        <v>147</v>
      </c>
      <c r="B449">
        <v>27909546</v>
      </c>
      <c r="C449">
        <v>27909542</v>
      </c>
      <c r="D449">
        <v>25231607</v>
      </c>
      <c r="E449">
        <v>1</v>
      </c>
      <c r="F449">
        <v>1</v>
      </c>
      <c r="G449">
        <v>1</v>
      </c>
      <c r="H449">
        <v>2</v>
      </c>
      <c r="I449" t="s">
        <v>603</v>
      </c>
      <c r="J449" t="s">
        <v>604</v>
      </c>
      <c r="K449" t="s">
        <v>605</v>
      </c>
      <c r="L449">
        <v>1368</v>
      </c>
      <c r="N449">
        <v>1011</v>
      </c>
      <c r="O449" t="s">
        <v>606</v>
      </c>
      <c r="P449" t="s">
        <v>606</v>
      </c>
      <c r="Q449">
        <v>1</v>
      </c>
      <c r="X449">
        <v>0.5</v>
      </c>
      <c r="Y449">
        <v>0</v>
      </c>
      <c r="Z449">
        <v>65.709999999999994</v>
      </c>
      <c r="AA449">
        <v>11.6</v>
      </c>
      <c r="AB449">
        <v>0</v>
      </c>
      <c r="AC449">
        <v>0</v>
      </c>
      <c r="AD449">
        <v>1</v>
      </c>
      <c r="AE449">
        <v>0</v>
      </c>
      <c r="AF449" t="s">
        <v>1083</v>
      </c>
      <c r="AG449">
        <v>0.625</v>
      </c>
      <c r="AH449">
        <v>2</v>
      </c>
      <c r="AI449">
        <v>27909546</v>
      </c>
      <c r="AJ449">
        <v>448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 ca="1">ROW(Source!A147)</f>
        <v>147</v>
      </c>
      <c r="B450">
        <v>27909547</v>
      </c>
      <c r="C450">
        <v>27909542</v>
      </c>
      <c r="D450">
        <v>25145412</v>
      </c>
      <c r="E450">
        <v>17</v>
      </c>
      <c r="F450">
        <v>1</v>
      </c>
      <c r="G450">
        <v>1</v>
      </c>
      <c r="H450">
        <v>3</v>
      </c>
      <c r="I450" t="s">
        <v>1488</v>
      </c>
      <c r="J450" t="s">
        <v>1069</v>
      </c>
      <c r="K450" t="s">
        <v>1489</v>
      </c>
      <c r="L450">
        <v>1327</v>
      </c>
      <c r="N450">
        <v>1005</v>
      </c>
      <c r="O450" t="s">
        <v>1131</v>
      </c>
      <c r="P450" t="s">
        <v>1131</v>
      </c>
      <c r="Q450">
        <v>1</v>
      </c>
      <c r="X450">
        <v>102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 t="s">
        <v>1069</v>
      </c>
      <c r="AG450">
        <v>102</v>
      </c>
      <c r="AH450">
        <v>3</v>
      </c>
      <c r="AI450">
        <v>-1</v>
      </c>
      <c r="AJ450" t="s">
        <v>1069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 ca="1">ROW(Source!A147)</f>
        <v>147</v>
      </c>
      <c r="B451">
        <v>27909548</v>
      </c>
      <c r="C451">
        <v>27909542</v>
      </c>
      <c r="D451">
        <v>25153690</v>
      </c>
      <c r="E451">
        <v>1</v>
      </c>
      <c r="F451">
        <v>1</v>
      </c>
      <c r="G451">
        <v>1</v>
      </c>
      <c r="H451">
        <v>3</v>
      </c>
      <c r="I451" t="s">
        <v>739</v>
      </c>
      <c r="J451" t="s">
        <v>740</v>
      </c>
      <c r="K451" t="s">
        <v>741</v>
      </c>
      <c r="L451">
        <v>1346</v>
      </c>
      <c r="N451">
        <v>1009</v>
      </c>
      <c r="O451" t="s">
        <v>1216</v>
      </c>
      <c r="P451" t="s">
        <v>1216</v>
      </c>
      <c r="Q451">
        <v>1</v>
      </c>
      <c r="X451">
        <v>0.5</v>
      </c>
      <c r="Y451">
        <v>1.82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1069</v>
      </c>
      <c r="AG451">
        <v>0.5</v>
      </c>
      <c r="AH451">
        <v>2</v>
      </c>
      <c r="AI451">
        <v>27909548</v>
      </c>
      <c r="AJ451">
        <v>451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 ca="1">ROW(Source!A147)</f>
        <v>147</v>
      </c>
      <c r="B452">
        <v>27909549</v>
      </c>
      <c r="C452">
        <v>27909542</v>
      </c>
      <c r="D452">
        <v>25144933</v>
      </c>
      <c r="E452">
        <v>17</v>
      </c>
      <c r="F452">
        <v>1</v>
      </c>
      <c r="G452">
        <v>1</v>
      </c>
      <c r="H452">
        <v>3</v>
      </c>
      <c r="I452" t="s">
        <v>327</v>
      </c>
      <c r="J452" t="s">
        <v>1069</v>
      </c>
      <c r="K452" t="s">
        <v>328</v>
      </c>
      <c r="L452">
        <v>1346</v>
      </c>
      <c r="N452">
        <v>1009</v>
      </c>
      <c r="O452" t="s">
        <v>1216</v>
      </c>
      <c r="P452" t="s">
        <v>1216</v>
      </c>
      <c r="Q452">
        <v>1</v>
      </c>
      <c r="X452">
        <v>50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 t="s">
        <v>1069</v>
      </c>
      <c r="AG452">
        <v>50</v>
      </c>
      <c r="AH452">
        <v>3</v>
      </c>
      <c r="AI452">
        <v>-1</v>
      </c>
      <c r="AJ452" t="s">
        <v>1069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 ca="1">ROW(Source!A151)</f>
        <v>151</v>
      </c>
      <c r="B453">
        <v>27907329</v>
      </c>
      <c r="C453">
        <v>27907320</v>
      </c>
      <c r="D453">
        <v>25423580</v>
      </c>
      <c r="E453">
        <v>1</v>
      </c>
      <c r="F453">
        <v>1</v>
      </c>
      <c r="G453">
        <v>1</v>
      </c>
      <c r="H453">
        <v>1</v>
      </c>
      <c r="I453" t="s">
        <v>54</v>
      </c>
      <c r="J453" t="s">
        <v>1069</v>
      </c>
      <c r="K453" t="s">
        <v>55</v>
      </c>
      <c r="L453">
        <v>1191</v>
      </c>
      <c r="N453">
        <v>1013</v>
      </c>
      <c r="O453" t="s">
        <v>600</v>
      </c>
      <c r="P453" t="s">
        <v>600</v>
      </c>
      <c r="Q453">
        <v>1</v>
      </c>
      <c r="X453">
        <v>266.39999999999998</v>
      </c>
      <c r="Y453">
        <v>0</v>
      </c>
      <c r="Z453">
        <v>0</v>
      </c>
      <c r="AA453">
        <v>0</v>
      </c>
      <c r="AB453">
        <v>10.06</v>
      </c>
      <c r="AC453">
        <v>0</v>
      </c>
      <c r="AD453">
        <v>1</v>
      </c>
      <c r="AE453">
        <v>1</v>
      </c>
      <c r="AF453" t="s">
        <v>1084</v>
      </c>
      <c r="AG453">
        <v>306.35999999999996</v>
      </c>
      <c r="AH453">
        <v>2</v>
      </c>
      <c r="AI453">
        <v>27907321</v>
      </c>
      <c r="AJ453">
        <v>453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 ca="1">ROW(Source!A151)</f>
        <v>151</v>
      </c>
      <c r="B454">
        <v>27907330</v>
      </c>
      <c r="C454">
        <v>27907320</v>
      </c>
      <c r="D454">
        <v>25412928</v>
      </c>
      <c r="E454">
        <v>1</v>
      </c>
      <c r="F454">
        <v>1</v>
      </c>
      <c r="G454">
        <v>1</v>
      </c>
      <c r="H454">
        <v>1</v>
      </c>
      <c r="I454" t="s">
        <v>601</v>
      </c>
      <c r="J454" t="s">
        <v>1069</v>
      </c>
      <c r="K454" t="s">
        <v>602</v>
      </c>
      <c r="L454">
        <v>1191</v>
      </c>
      <c r="N454">
        <v>1013</v>
      </c>
      <c r="O454" t="s">
        <v>600</v>
      </c>
      <c r="P454" t="s">
        <v>600</v>
      </c>
      <c r="Q454">
        <v>1</v>
      </c>
      <c r="X454">
        <v>0.03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2</v>
      </c>
      <c r="AF454" t="s">
        <v>1083</v>
      </c>
      <c r="AG454">
        <v>3.7499999999999999E-2</v>
      </c>
      <c r="AH454">
        <v>2</v>
      </c>
      <c r="AI454">
        <v>27907322</v>
      </c>
      <c r="AJ454">
        <v>454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 ca="1">ROW(Source!A151)</f>
        <v>151</v>
      </c>
      <c r="B455">
        <v>27907331</v>
      </c>
      <c r="C455">
        <v>27907320</v>
      </c>
      <c r="D455">
        <v>25230514</v>
      </c>
      <c r="E455">
        <v>1</v>
      </c>
      <c r="F455">
        <v>1</v>
      </c>
      <c r="G455">
        <v>1</v>
      </c>
      <c r="H455">
        <v>2</v>
      </c>
      <c r="I455" t="s">
        <v>658</v>
      </c>
      <c r="J455" t="s">
        <v>659</v>
      </c>
      <c r="K455" t="s">
        <v>660</v>
      </c>
      <c r="L455">
        <v>1368</v>
      </c>
      <c r="N455">
        <v>1011</v>
      </c>
      <c r="O455" t="s">
        <v>606</v>
      </c>
      <c r="P455" t="s">
        <v>606</v>
      </c>
      <c r="Q455">
        <v>1</v>
      </c>
      <c r="X455">
        <v>0.01</v>
      </c>
      <c r="Y455">
        <v>0</v>
      </c>
      <c r="Z455">
        <v>31.26</v>
      </c>
      <c r="AA455">
        <v>13.5</v>
      </c>
      <c r="AB455">
        <v>0</v>
      </c>
      <c r="AC455">
        <v>0</v>
      </c>
      <c r="AD455">
        <v>1</v>
      </c>
      <c r="AE455">
        <v>0</v>
      </c>
      <c r="AF455" t="s">
        <v>1083</v>
      </c>
      <c r="AG455">
        <v>1.2500000000000001E-2</v>
      </c>
      <c r="AH455">
        <v>2</v>
      </c>
      <c r="AI455">
        <v>27907323</v>
      </c>
      <c r="AJ455">
        <v>455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 ca="1">ROW(Source!A151)</f>
        <v>151</v>
      </c>
      <c r="B456">
        <v>27907332</v>
      </c>
      <c r="C456">
        <v>27907320</v>
      </c>
      <c r="D456">
        <v>25231607</v>
      </c>
      <c r="E456">
        <v>1</v>
      </c>
      <c r="F456">
        <v>1</v>
      </c>
      <c r="G456">
        <v>1</v>
      </c>
      <c r="H456">
        <v>2</v>
      </c>
      <c r="I456" t="s">
        <v>603</v>
      </c>
      <c r="J456" t="s">
        <v>604</v>
      </c>
      <c r="K456" t="s">
        <v>605</v>
      </c>
      <c r="L456">
        <v>1368</v>
      </c>
      <c r="N456">
        <v>1011</v>
      </c>
      <c r="O456" t="s">
        <v>606</v>
      </c>
      <c r="P456" t="s">
        <v>606</v>
      </c>
      <c r="Q456">
        <v>1</v>
      </c>
      <c r="X456">
        <v>0.02</v>
      </c>
      <c r="Y456">
        <v>0</v>
      </c>
      <c r="Z456">
        <v>65.709999999999994</v>
      </c>
      <c r="AA456">
        <v>11.6</v>
      </c>
      <c r="AB456">
        <v>0</v>
      </c>
      <c r="AC456">
        <v>0</v>
      </c>
      <c r="AD456">
        <v>1</v>
      </c>
      <c r="AE456">
        <v>0</v>
      </c>
      <c r="AF456" t="s">
        <v>1083</v>
      </c>
      <c r="AG456">
        <v>2.5000000000000001E-2</v>
      </c>
      <c r="AH456">
        <v>2</v>
      </c>
      <c r="AI456">
        <v>27907324</v>
      </c>
      <c r="AJ456">
        <v>456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 ca="1">ROW(Source!A151)</f>
        <v>151</v>
      </c>
      <c r="B457">
        <v>27907333</v>
      </c>
      <c r="C457">
        <v>27907320</v>
      </c>
      <c r="D457">
        <v>25145744</v>
      </c>
      <c r="E457">
        <v>17</v>
      </c>
      <c r="F457">
        <v>1</v>
      </c>
      <c r="G457">
        <v>1</v>
      </c>
      <c r="H457">
        <v>3</v>
      </c>
      <c r="I457" t="s">
        <v>307</v>
      </c>
      <c r="J457" t="s">
        <v>1069</v>
      </c>
      <c r="K457" t="s">
        <v>309</v>
      </c>
      <c r="L457">
        <v>1348</v>
      </c>
      <c r="N457">
        <v>1009</v>
      </c>
      <c r="O457" t="s">
        <v>1094</v>
      </c>
      <c r="P457" t="s">
        <v>1094</v>
      </c>
      <c r="Q457">
        <v>1000</v>
      </c>
      <c r="X457">
        <v>7.1999999999999998E-3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 t="s">
        <v>1069</v>
      </c>
      <c r="AG457">
        <v>7.1999999999999998E-3</v>
      </c>
      <c r="AH457">
        <v>3</v>
      </c>
      <c r="AI457">
        <v>-1</v>
      </c>
      <c r="AJ457" t="s">
        <v>1069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 ca="1">ROW(Source!A151)</f>
        <v>151</v>
      </c>
      <c r="B458">
        <v>27907334</v>
      </c>
      <c r="C458">
        <v>27907320</v>
      </c>
      <c r="D458">
        <v>25187094</v>
      </c>
      <c r="E458">
        <v>1</v>
      </c>
      <c r="F458">
        <v>1</v>
      </c>
      <c r="G458">
        <v>1</v>
      </c>
      <c r="H458">
        <v>3</v>
      </c>
      <c r="I458" t="s">
        <v>56</v>
      </c>
      <c r="J458" t="s">
        <v>57</v>
      </c>
      <c r="K458" t="s">
        <v>58</v>
      </c>
      <c r="L458">
        <v>1346</v>
      </c>
      <c r="N458">
        <v>1009</v>
      </c>
      <c r="O458" t="s">
        <v>1216</v>
      </c>
      <c r="P458" t="s">
        <v>1216</v>
      </c>
      <c r="Q458">
        <v>1</v>
      </c>
      <c r="X458">
        <v>7.3</v>
      </c>
      <c r="Y458">
        <v>32.6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1069</v>
      </c>
      <c r="AG458">
        <v>7.3</v>
      </c>
      <c r="AH458">
        <v>2</v>
      </c>
      <c r="AI458">
        <v>27907326</v>
      </c>
      <c r="AJ458">
        <v>458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 ca="1">ROW(Source!A153)</f>
        <v>153</v>
      </c>
      <c r="B459">
        <v>27907347</v>
      </c>
      <c r="C459">
        <v>27907337</v>
      </c>
      <c r="D459">
        <v>25428833</v>
      </c>
      <c r="E459">
        <v>1</v>
      </c>
      <c r="F459">
        <v>1</v>
      </c>
      <c r="G459">
        <v>1</v>
      </c>
      <c r="H459">
        <v>1</v>
      </c>
      <c r="I459" t="s">
        <v>661</v>
      </c>
      <c r="J459" t="s">
        <v>1069</v>
      </c>
      <c r="K459" t="s">
        <v>662</v>
      </c>
      <c r="L459">
        <v>1191</v>
      </c>
      <c r="N459">
        <v>1013</v>
      </c>
      <c r="O459" t="s">
        <v>600</v>
      </c>
      <c r="P459" t="s">
        <v>600</v>
      </c>
      <c r="Q459">
        <v>1</v>
      </c>
      <c r="X459">
        <v>2.4</v>
      </c>
      <c r="Y459">
        <v>0</v>
      </c>
      <c r="Z459">
        <v>0</v>
      </c>
      <c r="AA459">
        <v>0</v>
      </c>
      <c r="AB459">
        <v>9.92</v>
      </c>
      <c r="AC459">
        <v>0</v>
      </c>
      <c r="AD459">
        <v>1</v>
      </c>
      <c r="AE459">
        <v>1</v>
      </c>
      <c r="AF459" t="s">
        <v>1084</v>
      </c>
      <c r="AG459">
        <v>2.76</v>
      </c>
      <c r="AH459">
        <v>2</v>
      </c>
      <c r="AI459">
        <v>27907338</v>
      </c>
      <c r="AJ459">
        <v>459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 ca="1">ROW(Source!A153)</f>
        <v>153</v>
      </c>
      <c r="B460">
        <v>27907348</v>
      </c>
      <c r="C460">
        <v>27907337</v>
      </c>
      <c r="D460">
        <v>25412928</v>
      </c>
      <c r="E460">
        <v>1</v>
      </c>
      <c r="F460">
        <v>1</v>
      </c>
      <c r="G460">
        <v>1</v>
      </c>
      <c r="H460">
        <v>1</v>
      </c>
      <c r="I460" t="s">
        <v>601</v>
      </c>
      <c r="J460" t="s">
        <v>1069</v>
      </c>
      <c r="K460" t="s">
        <v>602</v>
      </c>
      <c r="L460">
        <v>1191</v>
      </c>
      <c r="N460">
        <v>1013</v>
      </c>
      <c r="O460" t="s">
        <v>600</v>
      </c>
      <c r="P460" t="s">
        <v>600</v>
      </c>
      <c r="Q460">
        <v>1</v>
      </c>
      <c r="X460">
        <v>0.17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2</v>
      </c>
      <c r="AF460" t="s">
        <v>1083</v>
      </c>
      <c r="AG460">
        <v>0.21250000000000002</v>
      </c>
      <c r="AH460">
        <v>2</v>
      </c>
      <c r="AI460">
        <v>27907339</v>
      </c>
      <c r="AJ460">
        <v>460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 ca="1">ROW(Source!A153)</f>
        <v>153</v>
      </c>
      <c r="B461">
        <v>27907349</v>
      </c>
      <c r="C461">
        <v>27907337</v>
      </c>
      <c r="D461">
        <v>25231607</v>
      </c>
      <c r="E461">
        <v>1</v>
      </c>
      <c r="F461">
        <v>1</v>
      </c>
      <c r="G461">
        <v>1</v>
      </c>
      <c r="H461">
        <v>2</v>
      </c>
      <c r="I461" t="s">
        <v>603</v>
      </c>
      <c r="J461" t="s">
        <v>604</v>
      </c>
      <c r="K461" t="s">
        <v>605</v>
      </c>
      <c r="L461">
        <v>1368</v>
      </c>
      <c r="N461">
        <v>1011</v>
      </c>
      <c r="O461" t="s">
        <v>606</v>
      </c>
      <c r="P461" t="s">
        <v>606</v>
      </c>
      <c r="Q461">
        <v>1</v>
      </c>
      <c r="X461">
        <v>0.17</v>
      </c>
      <c r="Y461">
        <v>0</v>
      </c>
      <c r="Z461">
        <v>65.709999999999994</v>
      </c>
      <c r="AA461">
        <v>11.6</v>
      </c>
      <c r="AB461">
        <v>0</v>
      </c>
      <c r="AC461">
        <v>0</v>
      </c>
      <c r="AD461">
        <v>1</v>
      </c>
      <c r="AE461">
        <v>0</v>
      </c>
      <c r="AF461" t="s">
        <v>1083</v>
      </c>
      <c r="AG461">
        <v>0.21250000000000002</v>
      </c>
      <c r="AH461">
        <v>2</v>
      </c>
      <c r="AI461">
        <v>27907340</v>
      </c>
      <c r="AJ461">
        <v>461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 ca="1">ROW(Source!A153)</f>
        <v>153</v>
      </c>
      <c r="B462">
        <v>27907350</v>
      </c>
      <c r="C462">
        <v>27907337</v>
      </c>
      <c r="D462">
        <v>25231911</v>
      </c>
      <c r="E462">
        <v>1</v>
      </c>
      <c r="F462">
        <v>1</v>
      </c>
      <c r="G462">
        <v>1</v>
      </c>
      <c r="H462">
        <v>2</v>
      </c>
      <c r="I462" t="s">
        <v>663</v>
      </c>
      <c r="J462" t="s">
        <v>664</v>
      </c>
      <c r="K462" t="s">
        <v>665</v>
      </c>
      <c r="L462">
        <v>1368</v>
      </c>
      <c r="N462">
        <v>1011</v>
      </c>
      <c r="O462" t="s">
        <v>606</v>
      </c>
      <c r="P462" t="s">
        <v>606</v>
      </c>
      <c r="Q462">
        <v>1</v>
      </c>
      <c r="X462">
        <v>0.4</v>
      </c>
      <c r="Y462">
        <v>0</v>
      </c>
      <c r="Z462">
        <v>8.1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1083</v>
      </c>
      <c r="AG462">
        <v>0.5</v>
      </c>
      <c r="AH462">
        <v>2</v>
      </c>
      <c r="AI462">
        <v>27907341</v>
      </c>
      <c r="AJ462">
        <v>462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 ca="1">ROW(Source!A153)</f>
        <v>153</v>
      </c>
      <c r="B463">
        <v>27907351</v>
      </c>
      <c r="C463">
        <v>27907337</v>
      </c>
      <c r="D463">
        <v>25145057</v>
      </c>
      <c r="E463">
        <v>17</v>
      </c>
      <c r="F463">
        <v>1</v>
      </c>
      <c r="G463">
        <v>1</v>
      </c>
      <c r="H463">
        <v>3</v>
      </c>
      <c r="I463" t="s">
        <v>301</v>
      </c>
      <c r="J463" t="s">
        <v>1069</v>
      </c>
      <c r="K463" t="s">
        <v>302</v>
      </c>
      <c r="L463">
        <v>1035</v>
      </c>
      <c r="N463">
        <v>1013</v>
      </c>
      <c r="O463" t="s">
        <v>517</v>
      </c>
      <c r="P463" t="s">
        <v>517</v>
      </c>
      <c r="Q463">
        <v>1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1</v>
      </c>
      <c r="AD463">
        <v>0</v>
      </c>
      <c r="AE463">
        <v>0</v>
      </c>
      <c r="AF463" t="s">
        <v>1069</v>
      </c>
      <c r="AG463">
        <v>0</v>
      </c>
      <c r="AH463">
        <v>3</v>
      </c>
      <c r="AI463">
        <v>-1</v>
      </c>
      <c r="AJ463" t="s">
        <v>1069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 ca="1">ROW(Source!A153)</f>
        <v>153</v>
      </c>
      <c r="B464">
        <v>27907352</v>
      </c>
      <c r="C464">
        <v>27907337</v>
      </c>
      <c r="D464">
        <v>25151425</v>
      </c>
      <c r="E464">
        <v>1</v>
      </c>
      <c r="F464">
        <v>1</v>
      </c>
      <c r="G464">
        <v>1</v>
      </c>
      <c r="H464">
        <v>3</v>
      </c>
      <c r="I464" t="s">
        <v>666</v>
      </c>
      <c r="J464" t="s">
        <v>667</v>
      </c>
      <c r="K464" t="s">
        <v>668</v>
      </c>
      <c r="L464">
        <v>1348</v>
      </c>
      <c r="N464">
        <v>1009</v>
      </c>
      <c r="O464" t="s">
        <v>1094</v>
      </c>
      <c r="P464" t="s">
        <v>1094</v>
      </c>
      <c r="Q464">
        <v>1000</v>
      </c>
      <c r="X464">
        <v>1E-4</v>
      </c>
      <c r="Y464">
        <v>10315.01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1069</v>
      </c>
      <c r="AG464">
        <v>1E-4</v>
      </c>
      <c r="AH464">
        <v>2</v>
      </c>
      <c r="AI464">
        <v>27907342</v>
      </c>
      <c r="AJ464">
        <v>463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 ca="1">ROW(Source!A153)</f>
        <v>153</v>
      </c>
      <c r="B465">
        <v>27907353</v>
      </c>
      <c r="C465">
        <v>27907337</v>
      </c>
      <c r="D465">
        <v>25145062</v>
      </c>
      <c r="E465">
        <v>17</v>
      </c>
      <c r="F465">
        <v>1</v>
      </c>
      <c r="G465">
        <v>1</v>
      </c>
      <c r="H465">
        <v>3</v>
      </c>
      <c r="I465" t="s">
        <v>132</v>
      </c>
      <c r="J465" t="s">
        <v>1069</v>
      </c>
      <c r="K465" t="s">
        <v>133</v>
      </c>
      <c r="L465">
        <v>1327</v>
      </c>
      <c r="N465">
        <v>1005</v>
      </c>
      <c r="O465" t="s">
        <v>1131</v>
      </c>
      <c r="P465" t="s">
        <v>1131</v>
      </c>
      <c r="Q465">
        <v>1</v>
      </c>
      <c r="X465">
        <v>1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 t="s">
        <v>1069</v>
      </c>
      <c r="AG465">
        <v>1</v>
      </c>
      <c r="AH465">
        <v>2</v>
      </c>
      <c r="AI465">
        <v>27907343</v>
      </c>
      <c r="AJ465">
        <v>464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 ca="1">ROW(Source!A153)</f>
        <v>153</v>
      </c>
      <c r="B466">
        <v>27907354</v>
      </c>
      <c r="C466">
        <v>27907337</v>
      </c>
      <c r="D466">
        <v>25174666</v>
      </c>
      <c r="E466">
        <v>1</v>
      </c>
      <c r="F466">
        <v>1</v>
      </c>
      <c r="G466">
        <v>1</v>
      </c>
      <c r="H466">
        <v>3</v>
      </c>
      <c r="I466" t="s">
        <v>669</v>
      </c>
      <c r="J466" t="s">
        <v>670</v>
      </c>
      <c r="K466" t="s">
        <v>671</v>
      </c>
      <c r="L466">
        <v>1348</v>
      </c>
      <c r="N466">
        <v>1009</v>
      </c>
      <c r="O466" t="s">
        <v>1094</v>
      </c>
      <c r="P466" t="s">
        <v>1094</v>
      </c>
      <c r="Q466">
        <v>1000</v>
      </c>
      <c r="X466">
        <v>3.0000000000000001E-3</v>
      </c>
      <c r="Y466">
        <v>5804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1069</v>
      </c>
      <c r="AG466">
        <v>3.0000000000000001E-3</v>
      </c>
      <c r="AH466">
        <v>2</v>
      </c>
      <c r="AI466">
        <v>27907344</v>
      </c>
      <c r="AJ466">
        <v>466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 ca="1">ROW(Source!A153)</f>
        <v>153</v>
      </c>
      <c r="B467">
        <v>27907355</v>
      </c>
      <c r="C467">
        <v>27907337</v>
      </c>
      <c r="D467">
        <v>25186953</v>
      </c>
      <c r="E467">
        <v>1</v>
      </c>
      <c r="F467">
        <v>1</v>
      </c>
      <c r="G467">
        <v>1</v>
      </c>
      <c r="H467">
        <v>3</v>
      </c>
      <c r="I467" t="s">
        <v>672</v>
      </c>
      <c r="J467" t="s">
        <v>673</v>
      </c>
      <c r="K467" t="s">
        <v>674</v>
      </c>
      <c r="L467">
        <v>1354</v>
      </c>
      <c r="N467">
        <v>1010</v>
      </c>
      <c r="O467" t="s">
        <v>1519</v>
      </c>
      <c r="P467" t="s">
        <v>1519</v>
      </c>
      <c r="Q467">
        <v>1</v>
      </c>
      <c r="X467">
        <v>0.1</v>
      </c>
      <c r="Y467">
        <v>72.8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1069</v>
      </c>
      <c r="AG467">
        <v>0.1</v>
      </c>
      <c r="AH467">
        <v>2</v>
      </c>
      <c r="AI467">
        <v>27907345</v>
      </c>
      <c r="AJ467">
        <v>467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 ca="1">ROW(Source!A156)</f>
        <v>156</v>
      </c>
      <c r="B468">
        <v>27910834</v>
      </c>
      <c r="C468">
        <v>27910833</v>
      </c>
      <c r="D468">
        <v>25423580</v>
      </c>
      <c r="E468">
        <v>1</v>
      </c>
      <c r="F468">
        <v>1</v>
      </c>
      <c r="G468">
        <v>1</v>
      </c>
      <c r="H468">
        <v>1</v>
      </c>
      <c r="I468" t="s">
        <v>54</v>
      </c>
      <c r="J468" t="s">
        <v>1069</v>
      </c>
      <c r="K468" t="s">
        <v>55</v>
      </c>
      <c r="L468">
        <v>1191</v>
      </c>
      <c r="N468">
        <v>1013</v>
      </c>
      <c r="O468" t="s">
        <v>600</v>
      </c>
      <c r="P468" t="s">
        <v>600</v>
      </c>
      <c r="Q468">
        <v>1</v>
      </c>
      <c r="X468">
        <v>2.78</v>
      </c>
      <c r="Y468">
        <v>0</v>
      </c>
      <c r="Z468">
        <v>0</v>
      </c>
      <c r="AA468">
        <v>0</v>
      </c>
      <c r="AB468">
        <v>10.06</v>
      </c>
      <c r="AC468">
        <v>0</v>
      </c>
      <c r="AD468">
        <v>1</v>
      </c>
      <c r="AE468">
        <v>1</v>
      </c>
      <c r="AF468" t="s">
        <v>1084</v>
      </c>
      <c r="AG468">
        <v>3.1969999999999996</v>
      </c>
      <c r="AH468">
        <v>2</v>
      </c>
      <c r="AI468">
        <v>27910834</v>
      </c>
      <c r="AJ468">
        <v>468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 ca="1">ROW(Source!A156)</f>
        <v>156</v>
      </c>
      <c r="B469">
        <v>27910835</v>
      </c>
      <c r="C469">
        <v>27910833</v>
      </c>
      <c r="D469">
        <v>25412928</v>
      </c>
      <c r="E469">
        <v>1</v>
      </c>
      <c r="F469">
        <v>1</v>
      </c>
      <c r="G469">
        <v>1</v>
      </c>
      <c r="H469">
        <v>1</v>
      </c>
      <c r="I469" t="s">
        <v>601</v>
      </c>
      <c r="J469" t="s">
        <v>1069</v>
      </c>
      <c r="K469" t="s">
        <v>602</v>
      </c>
      <c r="L469">
        <v>1191</v>
      </c>
      <c r="N469">
        <v>1013</v>
      </c>
      <c r="O469" t="s">
        <v>600</v>
      </c>
      <c r="P469" t="s">
        <v>600</v>
      </c>
      <c r="Q469">
        <v>1</v>
      </c>
      <c r="X469">
        <v>0.02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2</v>
      </c>
      <c r="AF469" t="s">
        <v>1083</v>
      </c>
      <c r="AG469">
        <v>2.5000000000000001E-2</v>
      </c>
      <c r="AH469">
        <v>2</v>
      </c>
      <c r="AI469">
        <v>27910835</v>
      </c>
      <c r="AJ469">
        <v>469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 ca="1">ROW(Source!A156)</f>
        <v>156</v>
      </c>
      <c r="B470">
        <v>27910836</v>
      </c>
      <c r="C470">
        <v>27910833</v>
      </c>
      <c r="D470">
        <v>25231607</v>
      </c>
      <c r="E470">
        <v>1</v>
      </c>
      <c r="F470">
        <v>1</v>
      </c>
      <c r="G470">
        <v>1</v>
      </c>
      <c r="H470">
        <v>2</v>
      </c>
      <c r="I470" t="s">
        <v>603</v>
      </c>
      <c r="J470" t="s">
        <v>604</v>
      </c>
      <c r="K470" t="s">
        <v>605</v>
      </c>
      <c r="L470">
        <v>1368</v>
      </c>
      <c r="N470">
        <v>1011</v>
      </c>
      <c r="O470" t="s">
        <v>606</v>
      </c>
      <c r="P470" t="s">
        <v>606</v>
      </c>
      <c r="Q470">
        <v>1</v>
      </c>
      <c r="X470">
        <v>0.02</v>
      </c>
      <c r="Y470">
        <v>0</v>
      </c>
      <c r="Z470">
        <v>65.709999999999994</v>
      </c>
      <c r="AA470">
        <v>11.6</v>
      </c>
      <c r="AB470">
        <v>0</v>
      </c>
      <c r="AC470">
        <v>0</v>
      </c>
      <c r="AD470">
        <v>1</v>
      </c>
      <c r="AE470">
        <v>0</v>
      </c>
      <c r="AF470" t="s">
        <v>1083</v>
      </c>
      <c r="AG470">
        <v>2.5000000000000001E-2</v>
      </c>
      <c r="AH470">
        <v>2</v>
      </c>
      <c r="AI470">
        <v>27910836</v>
      </c>
      <c r="AJ470">
        <v>470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 ca="1">ROW(Source!A156)</f>
        <v>156</v>
      </c>
      <c r="B471">
        <v>27910837</v>
      </c>
      <c r="C471">
        <v>27910833</v>
      </c>
      <c r="D471">
        <v>25231911</v>
      </c>
      <c r="E471">
        <v>1</v>
      </c>
      <c r="F471">
        <v>1</v>
      </c>
      <c r="G471">
        <v>1</v>
      </c>
      <c r="H471">
        <v>2</v>
      </c>
      <c r="I471" t="s">
        <v>663</v>
      </c>
      <c r="J471" t="s">
        <v>664</v>
      </c>
      <c r="K471" t="s">
        <v>665</v>
      </c>
      <c r="L471">
        <v>1368</v>
      </c>
      <c r="N471">
        <v>1011</v>
      </c>
      <c r="O471" t="s">
        <v>606</v>
      </c>
      <c r="P471" t="s">
        <v>606</v>
      </c>
      <c r="Q471">
        <v>1</v>
      </c>
      <c r="X471">
        <v>0.73</v>
      </c>
      <c r="Y471">
        <v>0</v>
      </c>
      <c r="Z471">
        <v>8.1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1083</v>
      </c>
      <c r="AG471">
        <v>0.91249999999999998</v>
      </c>
      <c r="AH471">
        <v>2</v>
      </c>
      <c r="AI471">
        <v>27910837</v>
      </c>
      <c r="AJ471">
        <v>471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 ca="1">ROW(Source!A156)</f>
        <v>156</v>
      </c>
      <c r="B472">
        <v>27910838</v>
      </c>
      <c r="C472">
        <v>27910833</v>
      </c>
      <c r="D472">
        <v>25151425</v>
      </c>
      <c r="E472">
        <v>1</v>
      </c>
      <c r="F472">
        <v>1</v>
      </c>
      <c r="G472">
        <v>1</v>
      </c>
      <c r="H472">
        <v>3</v>
      </c>
      <c r="I472" t="s">
        <v>666</v>
      </c>
      <c r="J472" t="s">
        <v>667</v>
      </c>
      <c r="K472" t="s">
        <v>668</v>
      </c>
      <c r="L472">
        <v>1348</v>
      </c>
      <c r="N472">
        <v>1009</v>
      </c>
      <c r="O472" t="s">
        <v>1094</v>
      </c>
      <c r="P472" t="s">
        <v>1094</v>
      </c>
      <c r="Q472">
        <v>1000</v>
      </c>
      <c r="X472">
        <v>8.0000000000000007E-5</v>
      </c>
      <c r="Y472">
        <v>10315.01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1069</v>
      </c>
      <c r="AG472">
        <v>8.0000000000000007E-5</v>
      </c>
      <c r="AH472">
        <v>2</v>
      </c>
      <c r="AI472">
        <v>27910838</v>
      </c>
      <c r="AJ472">
        <v>473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 ca="1">ROW(Source!A156)</f>
        <v>156</v>
      </c>
      <c r="B473">
        <v>27910839</v>
      </c>
      <c r="C473">
        <v>27910833</v>
      </c>
      <c r="D473">
        <v>25152569</v>
      </c>
      <c r="E473">
        <v>1</v>
      </c>
      <c r="F473">
        <v>1</v>
      </c>
      <c r="G473">
        <v>1</v>
      </c>
      <c r="H473">
        <v>3</v>
      </c>
      <c r="I473" t="s">
        <v>59</v>
      </c>
      <c r="J473" t="s">
        <v>60</v>
      </c>
      <c r="K473" t="s">
        <v>61</v>
      </c>
      <c r="L473">
        <v>1348</v>
      </c>
      <c r="N473">
        <v>1009</v>
      </c>
      <c r="O473" t="s">
        <v>1094</v>
      </c>
      <c r="P473" t="s">
        <v>1094</v>
      </c>
      <c r="Q473">
        <v>1000</v>
      </c>
      <c r="X473">
        <v>3.0000000000000001E-3</v>
      </c>
      <c r="Y473">
        <v>10068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1069</v>
      </c>
      <c r="AG473">
        <v>3.0000000000000001E-3</v>
      </c>
      <c r="AH473">
        <v>2</v>
      </c>
      <c r="AI473">
        <v>27910839</v>
      </c>
      <c r="AJ473">
        <v>474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 ca="1">ROW(Source!A156)</f>
        <v>156</v>
      </c>
      <c r="B474">
        <v>27910840</v>
      </c>
      <c r="C474">
        <v>27910833</v>
      </c>
      <c r="D474">
        <v>25145065</v>
      </c>
      <c r="E474">
        <v>17</v>
      </c>
      <c r="F474">
        <v>1</v>
      </c>
      <c r="G474">
        <v>1</v>
      </c>
      <c r="H474">
        <v>3</v>
      </c>
      <c r="I474" t="s">
        <v>329</v>
      </c>
      <c r="J474" t="s">
        <v>1069</v>
      </c>
      <c r="K474" t="s">
        <v>330</v>
      </c>
      <c r="L474">
        <v>1354</v>
      </c>
      <c r="N474">
        <v>1010</v>
      </c>
      <c r="O474" t="s">
        <v>1519</v>
      </c>
      <c r="P474" t="s">
        <v>1519</v>
      </c>
      <c r="Q474">
        <v>1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1</v>
      </c>
      <c r="AD474">
        <v>0</v>
      </c>
      <c r="AE474">
        <v>0</v>
      </c>
      <c r="AF474" t="s">
        <v>1069</v>
      </c>
      <c r="AG474">
        <v>0</v>
      </c>
      <c r="AH474">
        <v>3</v>
      </c>
      <c r="AI474">
        <v>-1</v>
      </c>
      <c r="AJ474" t="s">
        <v>1069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 ca="1">ROW(Source!A156)</f>
        <v>156</v>
      </c>
      <c r="B475">
        <v>27910841</v>
      </c>
      <c r="C475">
        <v>27910833</v>
      </c>
      <c r="D475">
        <v>25186957</v>
      </c>
      <c r="E475">
        <v>1</v>
      </c>
      <c r="F475">
        <v>1</v>
      </c>
      <c r="G475">
        <v>1</v>
      </c>
      <c r="H475">
        <v>3</v>
      </c>
      <c r="I475" t="s">
        <v>62</v>
      </c>
      <c r="J475" t="s">
        <v>63</v>
      </c>
      <c r="K475" t="s">
        <v>64</v>
      </c>
      <c r="L475">
        <v>1354</v>
      </c>
      <c r="N475">
        <v>1010</v>
      </c>
      <c r="O475" t="s">
        <v>1519</v>
      </c>
      <c r="P475" t="s">
        <v>1519</v>
      </c>
      <c r="Q475">
        <v>1</v>
      </c>
      <c r="X475">
        <v>0.19</v>
      </c>
      <c r="Y475">
        <v>110.11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1069</v>
      </c>
      <c r="AG475">
        <v>0.19</v>
      </c>
      <c r="AH475">
        <v>2</v>
      </c>
      <c r="AI475">
        <v>27910841</v>
      </c>
      <c r="AJ475">
        <v>478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 ca="1">ROW(Source!A161)</f>
        <v>161</v>
      </c>
      <c r="B476">
        <v>27907368</v>
      </c>
      <c r="C476">
        <v>27907359</v>
      </c>
      <c r="D476">
        <v>25416200</v>
      </c>
      <c r="E476">
        <v>1</v>
      </c>
      <c r="F476">
        <v>1</v>
      </c>
      <c r="G476">
        <v>1</v>
      </c>
      <c r="H476">
        <v>1</v>
      </c>
      <c r="I476" t="s">
        <v>656</v>
      </c>
      <c r="J476" t="s">
        <v>1069</v>
      </c>
      <c r="K476" t="s">
        <v>657</v>
      </c>
      <c r="L476">
        <v>1191</v>
      </c>
      <c r="N476">
        <v>1013</v>
      </c>
      <c r="O476" t="s">
        <v>600</v>
      </c>
      <c r="P476" t="s">
        <v>600</v>
      </c>
      <c r="Q476">
        <v>1</v>
      </c>
      <c r="X476">
        <v>129.71</v>
      </c>
      <c r="Y476">
        <v>0</v>
      </c>
      <c r="Z476">
        <v>0</v>
      </c>
      <c r="AA476">
        <v>0</v>
      </c>
      <c r="AB476">
        <v>8.09</v>
      </c>
      <c r="AC476">
        <v>0</v>
      </c>
      <c r="AD476">
        <v>1</v>
      </c>
      <c r="AE476">
        <v>1</v>
      </c>
      <c r="AF476" t="s">
        <v>1084</v>
      </c>
      <c r="AG476">
        <v>149.16649999999998</v>
      </c>
      <c r="AH476">
        <v>2</v>
      </c>
      <c r="AI476">
        <v>27907360</v>
      </c>
      <c r="AJ476">
        <v>479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 ca="1">ROW(Source!A161)</f>
        <v>161</v>
      </c>
      <c r="B477">
        <v>27907369</v>
      </c>
      <c r="C477">
        <v>27907359</v>
      </c>
      <c r="D477">
        <v>25412928</v>
      </c>
      <c r="E477">
        <v>1</v>
      </c>
      <c r="F477">
        <v>1</v>
      </c>
      <c r="G477">
        <v>1</v>
      </c>
      <c r="H477">
        <v>1</v>
      </c>
      <c r="I477" t="s">
        <v>601</v>
      </c>
      <c r="J477" t="s">
        <v>1069</v>
      </c>
      <c r="K477" t="s">
        <v>602</v>
      </c>
      <c r="L477">
        <v>1191</v>
      </c>
      <c r="N477">
        <v>1013</v>
      </c>
      <c r="O477" t="s">
        <v>600</v>
      </c>
      <c r="P477" t="s">
        <v>600</v>
      </c>
      <c r="Q477">
        <v>1</v>
      </c>
      <c r="X477">
        <v>1.61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2</v>
      </c>
      <c r="AF477" t="s">
        <v>1083</v>
      </c>
      <c r="AG477">
        <v>2.0125000000000002</v>
      </c>
      <c r="AH477">
        <v>2</v>
      </c>
      <c r="AI477">
        <v>27907361</v>
      </c>
      <c r="AJ477">
        <v>480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 ca="1">ROW(Source!A161)</f>
        <v>161</v>
      </c>
      <c r="B478">
        <v>27907370</v>
      </c>
      <c r="C478">
        <v>27907359</v>
      </c>
      <c r="D478">
        <v>25230220</v>
      </c>
      <c r="E478">
        <v>1</v>
      </c>
      <c r="F478">
        <v>1</v>
      </c>
      <c r="G478">
        <v>1</v>
      </c>
      <c r="H478">
        <v>2</v>
      </c>
      <c r="I478" t="s">
        <v>612</v>
      </c>
      <c r="J478" t="s">
        <v>613</v>
      </c>
      <c r="K478" t="s">
        <v>614</v>
      </c>
      <c r="L478">
        <v>1368</v>
      </c>
      <c r="N478">
        <v>1011</v>
      </c>
      <c r="O478" t="s">
        <v>606</v>
      </c>
      <c r="P478" t="s">
        <v>606</v>
      </c>
      <c r="Q478">
        <v>1</v>
      </c>
      <c r="X478">
        <v>0.97</v>
      </c>
      <c r="Y478">
        <v>0</v>
      </c>
      <c r="Z478">
        <v>111.99</v>
      </c>
      <c r="AA478">
        <v>13.5</v>
      </c>
      <c r="AB478">
        <v>0</v>
      </c>
      <c r="AC478">
        <v>0</v>
      </c>
      <c r="AD478">
        <v>1</v>
      </c>
      <c r="AE478">
        <v>0</v>
      </c>
      <c r="AF478" t="s">
        <v>1083</v>
      </c>
      <c r="AG478">
        <v>1.2124999999999999</v>
      </c>
      <c r="AH478">
        <v>2</v>
      </c>
      <c r="AI478">
        <v>27907362</v>
      </c>
      <c r="AJ478">
        <v>481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 ca="1">ROW(Source!A161)</f>
        <v>161</v>
      </c>
      <c r="B479">
        <v>27907371</v>
      </c>
      <c r="C479">
        <v>27907359</v>
      </c>
      <c r="D479">
        <v>25231607</v>
      </c>
      <c r="E479">
        <v>1</v>
      </c>
      <c r="F479">
        <v>1</v>
      </c>
      <c r="G479">
        <v>1</v>
      </c>
      <c r="H479">
        <v>2</v>
      </c>
      <c r="I479" t="s">
        <v>603</v>
      </c>
      <c r="J479" t="s">
        <v>604</v>
      </c>
      <c r="K479" t="s">
        <v>605</v>
      </c>
      <c r="L479">
        <v>1368</v>
      </c>
      <c r="N479">
        <v>1011</v>
      </c>
      <c r="O479" t="s">
        <v>606</v>
      </c>
      <c r="P479" t="s">
        <v>606</v>
      </c>
      <c r="Q479">
        <v>1</v>
      </c>
      <c r="X479">
        <v>0.64</v>
      </c>
      <c r="Y479">
        <v>0</v>
      </c>
      <c r="Z479">
        <v>65.709999999999994</v>
      </c>
      <c r="AA479">
        <v>11.6</v>
      </c>
      <c r="AB479">
        <v>0</v>
      </c>
      <c r="AC479">
        <v>0</v>
      </c>
      <c r="AD479">
        <v>1</v>
      </c>
      <c r="AE479">
        <v>0</v>
      </c>
      <c r="AF479" t="s">
        <v>1083</v>
      </c>
      <c r="AG479">
        <v>0.8</v>
      </c>
      <c r="AH479">
        <v>2</v>
      </c>
      <c r="AI479">
        <v>27907363</v>
      </c>
      <c r="AJ479">
        <v>482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 ca="1">ROW(Source!A161)</f>
        <v>161</v>
      </c>
      <c r="B480">
        <v>27907372</v>
      </c>
      <c r="C480">
        <v>27907359</v>
      </c>
      <c r="D480">
        <v>25152717</v>
      </c>
      <c r="E480">
        <v>1</v>
      </c>
      <c r="F480">
        <v>1</v>
      </c>
      <c r="G480">
        <v>1</v>
      </c>
      <c r="H480">
        <v>3</v>
      </c>
      <c r="I480" t="s">
        <v>675</v>
      </c>
      <c r="J480" t="s">
        <v>676</v>
      </c>
      <c r="K480" t="s">
        <v>677</v>
      </c>
      <c r="L480">
        <v>1348</v>
      </c>
      <c r="N480">
        <v>1009</v>
      </c>
      <c r="O480" t="s">
        <v>1094</v>
      </c>
      <c r="P480" t="s">
        <v>1094</v>
      </c>
      <c r="Q480">
        <v>1000</v>
      </c>
      <c r="X480">
        <v>4.1999999999999997E-3</v>
      </c>
      <c r="Y480">
        <v>8475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1069</v>
      </c>
      <c r="AG480">
        <v>4.1999999999999997E-3</v>
      </c>
      <c r="AH480">
        <v>2</v>
      </c>
      <c r="AI480">
        <v>27907364</v>
      </c>
      <c r="AJ480">
        <v>483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 ca="1">ROW(Source!A161)</f>
        <v>161</v>
      </c>
      <c r="B481">
        <v>27907373</v>
      </c>
      <c r="C481">
        <v>27907359</v>
      </c>
      <c r="D481">
        <v>25178465</v>
      </c>
      <c r="E481">
        <v>1</v>
      </c>
      <c r="F481">
        <v>1</v>
      </c>
      <c r="G481">
        <v>1</v>
      </c>
      <c r="H481">
        <v>3</v>
      </c>
      <c r="I481" t="s">
        <v>163</v>
      </c>
      <c r="J481" t="s">
        <v>165</v>
      </c>
      <c r="K481" t="s">
        <v>164</v>
      </c>
      <c r="L481">
        <v>1339</v>
      </c>
      <c r="N481">
        <v>1007</v>
      </c>
      <c r="O481" t="s">
        <v>1325</v>
      </c>
      <c r="P481" t="s">
        <v>1325</v>
      </c>
      <c r="Q481">
        <v>1</v>
      </c>
      <c r="X481">
        <v>0.19</v>
      </c>
      <c r="Y481">
        <v>1601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1069</v>
      </c>
      <c r="AG481">
        <v>0.19</v>
      </c>
      <c r="AH481">
        <v>2</v>
      </c>
      <c r="AI481">
        <v>27907365</v>
      </c>
      <c r="AJ481">
        <v>484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 ca="1">ROW(Source!A161)</f>
        <v>161</v>
      </c>
      <c r="B482">
        <v>27907374</v>
      </c>
      <c r="C482">
        <v>27907359</v>
      </c>
      <c r="D482">
        <v>25178655</v>
      </c>
      <c r="E482">
        <v>1</v>
      </c>
      <c r="F482">
        <v>1</v>
      </c>
      <c r="G482">
        <v>1</v>
      </c>
      <c r="H482">
        <v>3</v>
      </c>
      <c r="I482" t="s">
        <v>1323</v>
      </c>
      <c r="J482" t="s">
        <v>1326</v>
      </c>
      <c r="K482" t="s">
        <v>1324</v>
      </c>
      <c r="L482">
        <v>1339</v>
      </c>
      <c r="N482">
        <v>1007</v>
      </c>
      <c r="O482" t="s">
        <v>1325</v>
      </c>
      <c r="P482" t="s">
        <v>1325</v>
      </c>
      <c r="Q482">
        <v>1</v>
      </c>
      <c r="X482">
        <v>4.5999999999999996</v>
      </c>
      <c r="Y482">
        <v>1430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1069</v>
      </c>
      <c r="AG482">
        <v>4.5999999999999996</v>
      </c>
      <c r="AH482">
        <v>2</v>
      </c>
      <c r="AI482">
        <v>27907366</v>
      </c>
      <c r="AJ482">
        <v>485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 ca="1">ROW(Source!A161)</f>
        <v>161</v>
      </c>
      <c r="B483">
        <v>27907375</v>
      </c>
      <c r="C483">
        <v>27907359</v>
      </c>
      <c r="D483">
        <v>25187112</v>
      </c>
      <c r="E483">
        <v>1</v>
      </c>
      <c r="F483">
        <v>1</v>
      </c>
      <c r="G483">
        <v>1</v>
      </c>
      <c r="H483">
        <v>3</v>
      </c>
      <c r="I483" t="s">
        <v>684</v>
      </c>
      <c r="J483" t="s">
        <v>685</v>
      </c>
      <c r="K483" t="s">
        <v>686</v>
      </c>
      <c r="L483">
        <v>1348</v>
      </c>
      <c r="N483">
        <v>1009</v>
      </c>
      <c r="O483" t="s">
        <v>1094</v>
      </c>
      <c r="P483" t="s">
        <v>1094</v>
      </c>
      <c r="Q483">
        <v>1000</v>
      </c>
      <c r="X483">
        <v>3.2000000000000002E-3</v>
      </c>
      <c r="Y483">
        <v>15255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1069</v>
      </c>
      <c r="AG483">
        <v>3.2000000000000002E-3</v>
      </c>
      <c r="AH483">
        <v>2</v>
      </c>
      <c r="AI483">
        <v>27907367</v>
      </c>
      <c r="AJ483">
        <v>486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 ca="1">ROW(Source!A162)</f>
        <v>162</v>
      </c>
      <c r="B484">
        <v>27907386</v>
      </c>
      <c r="C484">
        <v>27907377</v>
      </c>
      <c r="D484">
        <v>25419089</v>
      </c>
      <c r="E484">
        <v>1</v>
      </c>
      <c r="F484">
        <v>1</v>
      </c>
      <c r="G484">
        <v>1</v>
      </c>
      <c r="H484">
        <v>1</v>
      </c>
      <c r="I484" t="s">
        <v>689</v>
      </c>
      <c r="J484" t="s">
        <v>1069</v>
      </c>
      <c r="K484" t="s">
        <v>690</v>
      </c>
      <c r="L484">
        <v>1191</v>
      </c>
      <c r="N484">
        <v>1013</v>
      </c>
      <c r="O484" t="s">
        <v>600</v>
      </c>
      <c r="P484" t="s">
        <v>600</v>
      </c>
      <c r="Q484">
        <v>1</v>
      </c>
      <c r="X484">
        <v>4.08</v>
      </c>
      <c r="Y484">
        <v>0</v>
      </c>
      <c r="Z484">
        <v>0</v>
      </c>
      <c r="AA484">
        <v>0</v>
      </c>
      <c r="AB484">
        <v>9.6199999999999992</v>
      </c>
      <c r="AC484">
        <v>0</v>
      </c>
      <c r="AD484">
        <v>1</v>
      </c>
      <c r="AE484">
        <v>1</v>
      </c>
      <c r="AF484" t="s">
        <v>1084</v>
      </c>
      <c r="AG484">
        <v>4.6919999999999993</v>
      </c>
      <c r="AH484">
        <v>2</v>
      </c>
      <c r="AI484">
        <v>27907378</v>
      </c>
      <c r="AJ484">
        <v>487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 ca="1">ROW(Source!A162)</f>
        <v>162</v>
      </c>
      <c r="B485">
        <v>27907387</v>
      </c>
      <c r="C485">
        <v>27907377</v>
      </c>
      <c r="D485">
        <v>25412928</v>
      </c>
      <c r="E485">
        <v>1</v>
      </c>
      <c r="F485">
        <v>1</v>
      </c>
      <c r="G485">
        <v>1</v>
      </c>
      <c r="H485">
        <v>1</v>
      </c>
      <c r="I485" t="s">
        <v>601</v>
      </c>
      <c r="J485" t="s">
        <v>1069</v>
      </c>
      <c r="K485" t="s">
        <v>602</v>
      </c>
      <c r="L485">
        <v>1191</v>
      </c>
      <c r="N485">
        <v>1013</v>
      </c>
      <c r="O485" t="s">
        <v>600</v>
      </c>
      <c r="P485" t="s">
        <v>600</v>
      </c>
      <c r="Q485">
        <v>1</v>
      </c>
      <c r="X485">
        <v>0.06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2</v>
      </c>
      <c r="AF485" t="s">
        <v>1083</v>
      </c>
      <c r="AG485">
        <v>7.4999999999999997E-2</v>
      </c>
      <c r="AH485">
        <v>2</v>
      </c>
      <c r="AI485">
        <v>27907379</v>
      </c>
      <c r="AJ485">
        <v>488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 ca="1">ROW(Source!A162)</f>
        <v>162</v>
      </c>
      <c r="B486">
        <v>27907388</v>
      </c>
      <c r="C486">
        <v>27907377</v>
      </c>
      <c r="D486">
        <v>25231607</v>
      </c>
      <c r="E486">
        <v>1</v>
      </c>
      <c r="F486">
        <v>1</v>
      </c>
      <c r="G486">
        <v>1</v>
      </c>
      <c r="H486">
        <v>2</v>
      </c>
      <c r="I486" t="s">
        <v>603</v>
      </c>
      <c r="J486" t="s">
        <v>604</v>
      </c>
      <c r="K486" t="s">
        <v>605</v>
      </c>
      <c r="L486">
        <v>1368</v>
      </c>
      <c r="N486">
        <v>1011</v>
      </c>
      <c r="O486" t="s">
        <v>606</v>
      </c>
      <c r="P486" t="s">
        <v>606</v>
      </c>
      <c r="Q486">
        <v>1</v>
      </c>
      <c r="X486">
        <v>0.06</v>
      </c>
      <c r="Y486">
        <v>0</v>
      </c>
      <c r="Z486">
        <v>65.709999999999994</v>
      </c>
      <c r="AA486">
        <v>11.6</v>
      </c>
      <c r="AB486">
        <v>0</v>
      </c>
      <c r="AC486">
        <v>0</v>
      </c>
      <c r="AD486">
        <v>1</v>
      </c>
      <c r="AE486">
        <v>0</v>
      </c>
      <c r="AF486" t="s">
        <v>1083</v>
      </c>
      <c r="AG486">
        <v>7.4999999999999997E-2</v>
      </c>
      <c r="AH486">
        <v>2</v>
      </c>
      <c r="AI486">
        <v>27907380</v>
      </c>
      <c r="AJ486">
        <v>489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 ca="1">ROW(Source!A162)</f>
        <v>162</v>
      </c>
      <c r="B487">
        <v>27907389</v>
      </c>
      <c r="C487">
        <v>27907377</v>
      </c>
      <c r="D487">
        <v>25152713</v>
      </c>
      <c r="E487">
        <v>1</v>
      </c>
      <c r="F487">
        <v>1</v>
      </c>
      <c r="G487">
        <v>1</v>
      </c>
      <c r="H487">
        <v>3</v>
      </c>
      <c r="I487" t="s">
        <v>159</v>
      </c>
      <c r="J487" t="s">
        <v>161</v>
      </c>
      <c r="K487" t="s">
        <v>160</v>
      </c>
      <c r="L487">
        <v>1348</v>
      </c>
      <c r="N487">
        <v>1009</v>
      </c>
      <c r="O487" t="s">
        <v>1094</v>
      </c>
      <c r="P487" t="s">
        <v>1094</v>
      </c>
      <c r="Q487">
        <v>1000</v>
      </c>
      <c r="X487">
        <v>2.5000000000000001E-4</v>
      </c>
      <c r="Y487">
        <v>11978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1069</v>
      </c>
      <c r="AG487">
        <v>2.5000000000000001E-4</v>
      </c>
      <c r="AH487">
        <v>2</v>
      </c>
      <c r="AI487">
        <v>27907381</v>
      </c>
      <c r="AJ487">
        <v>490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 ca="1">ROW(Source!A162)</f>
        <v>162</v>
      </c>
      <c r="B488">
        <v>27907390</v>
      </c>
      <c r="C488">
        <v>27907377</v>
      </c>
      <c r="D488">
        <v>25178465</v>
      </c>
      <c r="E488">
        <v>1</v>
      </c>
      <c r="F488">
        <v>1</v>
      </c>
      <c r="G488">
        <v>1</v>
      </c>
      <c r="H488">
        <v>3</v>
      </c>
      <c r="I488" t="s">
        <v>163</v>
      </c>
      <c r="J488" t="s">
        <v>165</v>
      </c>
      <c r="K488" t="s">
        <v>164</v>
      </c>
      <c r="L488">
        <v>1339</v>
      </c>
      <c r="N488">
        <v>1007</v>
      </c>
      <c r="O488" t="s">
        <v>1325</v>
      </c>
      <c r="P488" t="s">
        <v>1325</v>
      </c>
      <c r="Q488">
        <v>1</v>
      </c>
      <c r="X488">
        <v>0.03</v>
      </c>
      <c r="Y488">
        <v>1601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1069</v>
      </c>
      <c r="AG488">
        <v>0.03</v>
      </c>
      <c r="AH488">
        <v>2</v>
      </c>
      <c r="AI488">
        <v>27907382</v>
      </c>
      <c r="AJ488">
        <v>491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 ca="1">ROW(Source!A162)</f>
        <v>162</v>
      </c>
      <c r="B489">
        <v>27907391</v>
      </c>
      <c r="C489">
        <v>27907377</v>
      </c>
      <c r="D489">
        <v>25178473</v>
      </c>
      <c r="E489">
        <v>1</v>
      </c>
      <c r="F489">
        <v>1</v>
      </c>
      <c r="G489">
        <v>1</v>
      </c>
      <c r="H489">
        <v>3</v>
      </c>
      <c r="I489" t="s">
        <v>167</v>
      </c>
      <c r="J489" t="s">
        <v>169</v>
      </c>
      <c r="K489" t="s">
        <v>168</v>
      </c>
      <c r="L489">
        <v>1339</v>
      </c>
      <c r="N489">
        <v>1007</v>
      </c>
      <c r="O489" t="s">
        <v>1325</v>
      </c>
      <c r="P489" t="s">
        <v>1325</v>
      </c>
      <c r="Q489">
        <v>1</v>
      </c>
      <c r="X489">
        <v>0.02</v>
      </c>
      <c r="Y489">
        <v>2156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1069</v>
      </c>
      <c r="AG489">
        <v>0.02</v>
      </c>
      <c r="AH489">
        <v>2</v>
      </c>
      <c r="AI489">
        <v>27907383</v>
      </c>
      <c r="AJ489">
        <v>492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 ca="1">ROW(Source!A162)</f>
        <v>162</v>
      </c>
      <c r="B490">
        <v>27907392</v>
      </c>
      <c r="C490">
        <v>27907377</v>
      </c>
      <c r="D490">
        <v>25178651</v>
      </c>
      <c r="E490">
        <v>1</v>
      </c>
      <c r="F490">
        <v>1</v>
      </c>
      <c r="G490">
        <v>1</v>
      </c>
      <c r="H490">
        <v>3</v>
      </c>
      <c r="I490" t="s">
        <v>171</v>
      </c>
      <c r="J490" t="s">
        <v>173</v>
      </c>
      <c r="K490" t="s">
        <v>172</v>
      </c>
      <c r="L490">
        <v>1339</v>
      </c>
      <c r="N490">
        <v>1007</v>
      </c>
      <c r="O490" t="s">
        <v>1325</v>
      </c>
      <c r="P490" t="s">
        <v>1325</v>
      </c>
      <c r="Q490">
        <v>1</v>
      </c>
      <c r="X490">
        <v>0.01</v>
      </c>
      <c r="Y490">
        <v>1375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1069</v>
      </c>
      <c r="AG490">
        <v>0.01</v>
      </c>
      <c r="AH490">
        <v>2</v>
      </c>
      <c r="AI490">
        <v>27907384</v>
      </c>
      <c r="AJ490">
        <v>493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 ca="1">ROW(Source!A162)</f>
        <v>162</v>
      </c>
      <c r="B491">
        <v>27907393</v>
      </c>
      <c r="C491">
        <v>27907377</v>
      </c>
      <c r="D491">
        <v>25178659</v>
      </c>
      <c r="E491">
        <v>1</v>
      </c>
      <c r="F491">
        <v>1</v>
      </c>
      <c r="G491">
        <v>1</v>
      </c>
      <c r="H491">
        <v>3</v>
      </c>
      <c r="I491" t="s">
        <v>175</v>
      </c>
      <c r="J491" t="s">
        <v>177</v>
      </c>
      <c r="K491" t="s">
        <v>176</v>
      </c>
      <c r="L491">
        <v>1339</v>
      </c>
      <c r="N491">
        <v>1007</v>
      </c>
      <c r="O491" t="s">
        <v>1325</v>
      </c>
      <c r="P491" t="s">
        <v>1325</v>
      </c>
      <c r="Q491">
        <v>1</v>
      </c>
      <c r="X491">
        <v>0.22</v>
      </c>
      <c r="Y491">
        <v>1320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1069</v>
      </c>
      <c r="AG491">
        <v>0.22</v>
      </c>
      <c r="AH491">
        <v>2</v>
      </c>
      <c r="AI491">
        <v>27907385</v>
      </c>
      <c r="AJ491">
        <v>494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 ca="1">ROW(Source!A168)</f>
        <v>168</v>
      </c>
      <c r="B492">
        <v>27907409</v>
      </c>
      <c r="C492">
        <v>27907399</v>
      </c>
      <c r="D492">
        <v>25414769</v>
      </c>
      <c r="E492">
        <v>1</v>
      </c>
      <c r="F492">
        <v>1</v>
      </c>
      <c r="G492">
        <v>1</v>
      </c>
      <c r="H492">
        <v>1</v>
      </c>
      <c r="I492" t="s">
        <v>691</v>
      </c>
      <c r="J492" t="s">
        <v>1069</v>
      </c>
      <c r="K492" t="s">
        <v>692</v>
      </c>
      <c r="L492">
        <v>1191</v>
      </c>
      <c r="N492">
        <v>1013</v>
      </c>
      <c r="O492" t="s">
        <v>600</v>
      </c>
      <c r="P492" t="s">
        <v>600</v>
      </c>
      <c r="Q492">
        <v>1</v>
      </c>
      <c r="X492">
        <v>31.79</v>
      </c>
      <c r="Y492">
        <v>0</v>
      </c>
      <c r="Z492">
        <v>0</v>
      </c>
      <c r="AA492">
        <v>0</v>
      </c>
      <c r="AB492">
        <v>8.17</v>
      </c>
      <c r="AC492">
        <v>0</v>
      </c>
      <c r="AD492">
        <v>1</v>
      </c>
      <c r="AE492">
        <v>1</v>
      </c>
      <c r="AF492" t="s">
        <v>1084</v>
      </c>
      <c r="AG492">
        <v>36.558499999999995</v>
      </c>
      <c r="AH492">
        <v>2</v>
      </c>
      <c r="AI492">
        <v>27907400</v>
      </c>
      <c r="AJ492">
        <v>495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 ca="1">ROW(Source!A168)</f>
        <v>168</v>
      </c>
      <c r="B493">
        <v>27907410</v>
      </c>
      <c r="C493">
        <v>27907399</v>
      </c>
      <c r="D493">
        <v>25412928</v>
      </c>
      <c r="E493">
        <v>1</v>
      </c>
      <c r="F493">
        <v>1</v>
      </c>
      <c r="G493">
        <v>1</v>
      </c>
      <c r="H493">
        <v>1</v>
      </c>
      <c r="I493" t="s">
        <v>601</v>
      </c>
      <c r="J493" t="s">
        <v>1069</v>
      </c>
      <c r="K493" t="s">
        <v>602</v>
      </c>
      <c r="L493">
        <v>1191</v>
      </c>
      <c r="N493">
        <v>1013</v>
      </c>
      <c r="O493" t="s">
        <v>600</v>
      </c>
      <c r="P493" t="s">
        <v>600</v>
      </c>
      <c r="Q493">
        <v>1</v>
      </c>
      <c r="X493">
        <v>7.18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2</v>
      </c>
      <c r="AF493" t="s">
        <v>1083</v>
      </c>
      <c r="AG493">
        <v>8.9749999999999996</v>
      </c>
      <c r="AH493">
        <v>2</v>
      </c>
      <c r="AI493">
        <v>27907401</v>
      </c>
      <c r="AJ493">
        <v>496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 ca="1">ROW(Source!A168)</f>
        <v>168</v>
      </c>
      <c r="B494">
        <v>27907411</v>
      </c>
      <c r="C494">
        <v>27907399</v>
      </c>
      <c r="D494">
        <v>25230514</v>
      </c>
      <c r="E494">
        <v>1</v>
      </c>
      <c r="F494">
        <v>1</v>
      </c>
      <c r="G494">
        <v>1</v>
      </c>
      <c r="H494">
        <v>2</v>
      </c>
      <c r="I494" t="s">
        <v>658</v>
      </c>
      <c r="J494" t="s">
        <v>659</v>
      </c>
      <c r="K494" t="s">
        <v>660</v>
      </c>
      <c r="L494">
        <v>1368</v>
      </c>
      <c r="N494">
        <v>1011</v>
      </c>
      <c r="O494" t="s">
        <v>606</v>
      </c>
      <c r="P494" t="s">
        <v>606</v>
      </c>
      <c r="Q494">
        <v>1</v>
      </c>
      <c r="X494">
        <v>0.13</v>
      </c>
      <c r="Y494">
        <v>0</v>
      </c>
      <c r="Z494">
        <v>31.26</v>
      </c>
      <c r="AA494">
        <v>13.5</v>
      </c>
      <c r="AB494">
        <v>0</v>
      </c>
      <c r="AC494">
        <v>0</v>
      </c>
      <c r="AD494">
        <v>1</v>
      </c>
      <c r="AE494">
        <v>0</v>
      </c>
      <c r="AF494" t="s">
        <v>1083</v>
      </c>
      <c r="AG494">
        <v>0.16250000000000001</v>
      </c>
      <c r="AH494">
        <v>2</v>
      </c>
      <c r="AI494">
        <v>27907402</v>
      </c>
      <c r="AJ494">
        <v>497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 ca="1">ROW(Source!A168)</f>
        <v>168</v>
      </c>
      <c r="B495">
        <v>27907412</v>
      </c>
      <c r="C495">
        <v>27907399</v>
      </c>
      <c r="D495">
        <v>25231607</v>
      </c>
      <c r="E495">
        <v>1</v>
      </c>
      <c r="F495">
        <v>1</v>
      </c>
      <c r="G495">
        <v>1</v>
      </c>
      <c r="H495">
        <v>2</v>
      </c>
      <c r="I495" t="s">
        <v>603</v>
      </c>
      <c r="J495" t="s">
        <v>604</v>
      </c>
      <c r="K495" t="s">
        <v>605</v>
      </c>
      <c r="L495">
        <v>1368</v>
      </c>
      <c r="N495">
        <v>1011</v>
      </c>
      <c r="O495" t="s">
        <v>606</v>
      </c>
      <c r="P495" t="s">
        <v>606</v>
      </c>
      <c r="Q495">
        <v>1</v>
      </c>
      <c r="X495">
        <v>0.35</v>
      </c>
      <c r="Y495">
        <v>0</v>
      </c>
      <c r="Z495">
        <v>65.709999999999994</v>
      </c>
      <c r="AA495">
        <v>11.6</v>
      </c>
      <c r="AB495">
        <v>0</v>
      </c>
      <c r="AC495">
        <v>0</v>
      </c>
      <c r="AD495">
        <v>1</v>
      </c>
      <c r="AE495">
        <v>0</v>
      </c>
      <c r="AF495" t="s">
        <v>1083</v>
      </c>
      <c r="AG495">
        <v>0.4375</v>
      </c>
      <c r="AH495">
        <v>2</v>
      </c>
      <c r="AI495">
        <v>27907403</v>
      </c>
      <c r="AJ495">
        <v>498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 ca="1">ROW(Source!A168)</f>
        <v>168</v>
      </c>
      <c r="B496">
        <v>27907413</v>
      </c>
      <c r="C496">
        <v>27907399</v>
      </c>
      <c r="D496">
        <v>25231931</v>
      </c>
      <c r="E496">
        <v>1</v>
      </c>
      <c r="F496">
        <v>1</v>
      </c>
      <c r="G496">
        <v>1</v>
      </c>
      <c r="H496">
        <v>2</v>
      </c>
      <c r="I496" t="s">
        <v>65</v>
      </c>
      <c r="J496" t="s">
        <v>66</v>
      </c>
      <c r="K496" t="s">
        <v>67</v>
      </c>
      <c r="L496">
        <v>1368</v>
      </c>
      <c r="N496">
        <v>1011</v>
      </c>
      <c r="O496" t="s">
        <v>606</v>
      </c>
      <c r="P496" t="s">
        <v>606</v>
      </c>
      <c r="Q496">
        <v>1</v>
      </c>
      <c r="X496">
        <v>6.7</v>
      </c>
      <c r="Y496">
        <v>0</v>
      </c>
      <c r="Z496">
        <v>90</v>
      </c>
      <c r="AA496">
        <v>10.06</v>
      </c>
      <c r="AB496">
        <v>0</v>
      </c>
      <c r="AC496">
        <v>0</v>
      </c>
      <c r="AD496">
        <v>1</v>
      </c>
      <c r="AE496">
        <v>0</v>
      </c>
      <c r="AF496" t="s">
        <v>1083</v>
      </c>
      <c r="AG496">
        <v>8.375</v>
      </c>
      <c r="AH496">
        <v>2</v>
      </c>
      <c r="AI496">
        <v>27907404</v>
      </c>
      <c r="AJ496">
        <v>499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 ca="1">ROW(Source!A168)</f>
        <v>168</v>
      </c>
      <c r="B497">
        <v>27907414</v>
      </c>
      <c r="C497">
        <v>27907399</v>
      </c>
      <c r="D497">
        <v>25144748</v>
      </c>
      <c r="E497">
        <v>17</v>
      </c>
      <c r="F497">
        <v>1</v>
      </c>
      <c r="G497">
        <v>1</v>
      </c>
      <c r="H497">
        <v>3</v>
      </c>
      <c r="I497" t="s">
        <v>188</v>
      </c>
      <c r="J497" t="s">
        <v>1069</v>
      </c>
      <c r="K497" t="s">
        <v>189</v>
      </c>
      <c r="L497">
        <v>1348</v>
      </c>
      <c r="N497">
        <v>1009</v>
      </c>
      <c r="O497" t="s">
        <v>1094</v>
      </c>
      <c r="P497" t="s">
        <v>1094</v>
      </c>
      <c r="Q497">
        <v>1000</v>
      </c>
      <c r="X497">
        <v>1.8E-3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 t="s">
        <v>1069</v>
      </c>
      <c r="AG497">
        <v>1.8E-3</v>
      </c>
      <c r="AH497">
        <v>2</v>
      </c>
      <c r="AI497">
        <v>27907405</v>
      </c>
      <c r="AJ497">
        <v>500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 ca="1">ROW(Source!A168)</f>
        <v>168</v>
      </c>
      <c r="B498">
        <v>27907415</v>
      </c>
      <c r="C498">
        <v>27907399</v>
      </c>
      <c r="D498">
        <v>25179712</v>
      </c>
      <c r="E498">
        <v>1</v>
      </c>
      <c r="F498">
        <v>1</v>
      </c>
      <c r="G498">
        <v>1</v>
      </c>
      <c r="H498">
        <v>3</v>
      </c>
      <c r="I498" t="s">
        <v>191</v>
      </c>
      <c r="J498" t="s">
        <v>193</v>
      </c>
      <c r="K498" t="s">
        <v>192</v>
      </c>
      <c r="L498">
        <v>1339</v>
      </c>
      <c r="N498">
        <v>1007</v>
      </c>
      <c r="O498" t="s">
        <v>1325</v>
      </c>
      <c r="P498" t="s">
        <v>1325</v>
      </c>
      <c r="Q498">
        <v>1</v>
      </c>
      <c r="X498">
        <v>1.24</v>
      </c>
      <c r="Y498">
        <v>4319.09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1069</v>
      </c>
      <c r="AG498">
        <v>1.24</v>
      </c>
      <c r="AH498">
        <v>2</v>
      </c>
      <c r="AI498">
        <v>27907406</v>
      </c>
      <c r="AJ498">
        <v>503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 ca="1">ROW(Source!A173)</f>
        <v>173</v>
      </c>
      <c r="B499">
        <v>27907430</v>
      </c>
      <c r="C499">
        <v>27907420</v>
      </c>
      <c r="D499">
        <v>25418020</v>
      </c>
      <c r="E499">
        <v>1</v>
      </c>
      <c r="F499">
        <v>1</v>
      </c>
      <c r="G499">
        <v>1</v>
      </c>
      <c r="H499">
        <v>1</v>
      </c>
      <c r="I499" t="s">
        <v>27</v>
      </c>
      <c r="J499" t="s">
        <v>1069</v>
      </c>
      <c r="K499" t="s">
        <v>28</v>
      </c>
      <c r="L499">
        <v>1191</v>
      </c>
      <c r="N499">
        <v>1013</v>
      </c>
      <c r="O499" t="s">
        <v>600</v>
      </c>
      <c r="P499" t="s">
        <v>600</v>
      </c>
      <c r="Q499">
        <v>1</v>
      </c>
      <c r="X499">
        <v>8.98</v>
      </c>
      <c r="Y499">
        <v>0</v>
      </c>
      <c r="Z499">
        <v>0</v>
      </c>
      <c r="AA499">
        <v>0</v>
      </c>
      <c r="AB499">
        <v>8.3800000000000008</v>
      </c>
      <c r="AC499">
        <v>0</v>
      </c>
      <c r="AD499">
        <v>1</v>
      </c>
      <c r="AE499">
        <v>1</v>
      </c>
      <c r="AF499" t="s">
        <v>1084</v>
      </c>
      <c r="AG499">
        <v>10.327</v>
      </c>
      <c r="AH499">
        <v>2</v>
      </c>
      <c r="AI499">
        <v>27907421</v>
      </c>
      <c r="AJ499">
        <v>504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 ca="1">ROW(Source!A173)</f>
        <v>173</v>
      </c>
      <c r="B500">
        <v>27907431</v>
      </c>
      <c r="C500">
        <v>27907420</v>
      </c>
      <c r="D500">
        <v>25412928</v>
      </c>
      <c r="E500">
        <v>1</v>
      </c>
      <c r="F500">
        <v>1</v>
      </c>
      <c r="G500">
        <v>1</v>
      </c>
      <c r="H500">
        <v>1</v>
      </c>
      <c r="I500" t="s">
        <v>601</v>
      </c>
      <c r="J500" t="s">
        <v>1069</v>
      </c>
      <c r="K500" t="s">
        <v>602</v>
      </c>
      <c r="L500">
        <v>1191</v>
      </c>
      <c r="N500">
        <v>1013</v>
      </c>
      <c r="O500" t="s">
        <v>600</v>
      </c>
      <c r="P500" t="s">
        <v>600</v>
      </c>
      <c r="Q500">
        <v>1</v>
      </c>
      <c r="X500">
        <v>0.2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2</v>
      </c>
      <c r="AF500" t="s">
        <v>1083</v>
      </c>
      <c r="AG500">
        <v>0.25</v>
      </c>
      <c r="AH500">
        <v>2</v>
      </c>
      <c r="AI500">
        <v>27907422</v>
      </c>
      <c r="AJ500">
        <v>505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 ca="1">ROW(Source!A173)</f>
        <v>173</v>
      </c>
      <c r="B501">
        <v>27907432</v>
      </c>
      <c r="C501">
        <v>27907420</v>
      </c>
      <c r="D501">
        <v>25230510</v>
      </c>
      <c r="E501">
        <v>1</v>
      </c>
      <c r="F501">
        <v>1</v>
      </c>
      <c r="G501">
        <v>1</v>
      </c>
      <c r="H501">
        <v>2</v>
      </c>
      <c r="I501" t="s">
        <v>29</v>
      </c>
      <c r="J501" t="s">
        <v>30</v>
      </c>
      <c r="K501" t="s">
        <v>31</v>
      </c>
      <c r="L501">
        <v>1368</v>
      </c>
      <c r="N501">
        <v>1011</v>
      </c>
      <c r="O501" t="s">
        <v>606</v>
      </c>
      <c r="P501" t="s">
        <v>606</v>
      </c>
      <c r="Q501">
        <v>1</v>
      </c>
      <c r="X501">
        <v>0.06</v>
      </c>
      <c r="Y501">
        <v>0</v>
      </c>
      <c r="Z501">
        <v>27.66</v>
      </c>
      <c r="AA501">
        <v>11.6</v>
      </c>
      <c r="AB501">
        <v>0</v>
      </c>
      <c r="AC501">
        <v>0</v>
      </c>
      <c r="AD501">
        <v>1</v>
      </c>
      <c r="AE501">
        <v>0</v>
      </c>
      <c r="AF501" t="s">
        <v>1083</v>
      </c>
      <c r="AG501">
        <v>7.4999999999999997E-2</v>
      </c>
      <c r="AH501">
        <v>2</v>
      </c>
      <c r="AI501">
        <v>27907423</v>
      </c>
      <c r="AJ501">
        <v>506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 ca="1">ROW(Source!A173)</f>
        <v>173</v>
      </c>
      <c r="B502">
        <v>27907433</v>
      </c>
      <c r="C502">
        <v>27907420</v>
      </c>
      <c r="D502">
        <v>25231607</v>
      </c>
      <c r="E502">
        <v>1</v>
      </c>
      <c r="F502">
        <v>1</v>
      </c>
      <c r="G502">
        <v>1</v>
      </c>
      <c r="H502">
        <v>2</v>
      </c>
      <c r="I502" t="s">
        <v>603</v>
      </c>
      <c r="J502" t="s">
        <v>604</v>
      </c>
      <c r="K502" t="s">
        <v>605</v>
      </c>
      <c r="L502">
        <v>1368</v>
      </c>
      <c r="N502">
        <v>1011</v>
      </c>
      <c r="O502" t="s">
        <v>606</v>
      </c>
      <c r="P502" t="s">
        <v>606</v>
      </c>
      <c r="Q502">
        <v>1</v>
      </c>
      <c r="X502">
        <v>0.14000000000000001</v>
      </c>
      <c r="Y502">
        <v>0</v>
      </c>
      <c r="Z502">
        <v>65.709999999999994</v>
      </c>
      <c r="AA502">
        <v>11.6</v>
      </c>
      <c r="AB502">
        <v>0</v>
      </c>
      <c r="AC502">
        <v>0</v>
      </c>
      <c r="AD502">
        <v>1</v>
      </c>
      <c r="AE502">
        <v>0</v>
      </c>
      <c r="AF502" t="s">
        <v>1083</v>
      </c>
      <c r="AG502">
        <v>0.17500000000000002</v>
      </c>
      <c r="AH502">
        <v>2</v>
      </c>
      <c r="AI502">
        <v>27907424</v>
      </c>
      <c r="AJ502">
        <v>507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 ca="1">ROW(Source!A173)</f>
        <v>173</v>
      </c>
      <c r="B503">
        <v>27907434</v>
      </c>
      <c r="C503">
        <v>27907420</v>
      </c>
      <c r="D503">
        <v>25232466</v>
      </c>
      <c r="E503">
        <v>1</v>
      </c>
      <c r="F503">
        <v>1</v>
      </c>
      <c r="G503">
        <v>1</v>
      </c>
      <c r="H503">
        <v>2</v>
      </c>
      <c r="I503" t="s">
        <v>770</v>
      </c>
      <c r="J503" t="s">
        <v>771</v>
      </c>
      <c r="K503" t="s">
        <v>772</v>
      </c>
      <c r="L503">
        <v>1368</v>
      </c>
      <c r="N503">
        <v>1011</v>
      </c>
      <c r="O503" t="s">
        <v>606</v>
      </c>
      <c r="P503" t="s">
        <v>606</v>
      </c>
      <c r="Q503">
        <v>1</v>
      </c>
      <c r="X503">
        <v>7.48</v>
      </c>
      <c r="Y503">
        <v>0</v>
      </c>
      <c r="Z503">
        <v>6.82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1083</v>
      </c>
      <c r="AG503">
        <v>9.3500000000000014</v>
      </c>
      <c r="AH503">
        <v>2</v>
      </c>
      <c r="AI503">
        <v>27907425</v>
      </c>
      <c r="AJ503">
        <v>508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 ca="1">ROW(Source!A173)</f>
        <v>173</v>
      </c>
      <c r="B504">
        <v>27907435</v>
      </c>
      <c r="C504">
        <v>27907420</v>
      </c>
      <c r="D504">
        <v>25149961</v>
      </c>
      <c r="E504">
        <v>1</v>
      </c>
      <c r="F504">
        <v>1</v>
      </c>
      <c r="G504">
        <v>1</v>
      </c>
      <c r="H504">
        <v>3</v>
      </c>
      <c r="I504" t="s">
        <v>728</v>
      </c>
      <c r="J504" t="s">
        <v>729</v>
      </c>
      <c r="K504" t="s">
        <v>730</v>
      </c>
      <c r="L504">
        <v>1339</v>
      </c>
      <c r="N504">
        <v>1007</v>
      </c>
      <c r="O504" t="s">
        <v>1325</v>
      </c>
      <c r="P504" t="s">
        <v>1325</v>
      </c>
      <c r="Q504">
        <v>1</v>
      </c>
      <c r="X504">
        <v>0.01</v>
      </c>
      <c r="Y504">
        <v>2.44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1069</v>
      </c>
      <c r="AG504">
        <v>0.01</v>
      </c>
      <c r="AH504">
        <v>2</v>
      </c>
      <c r="AI504">
        <v>27907426</v>
      </c>
      <c r="AJ504">
        <v>509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 ca="1">ROW(Source!A173)</f>
        <v>173</v>
      </c>
      <c r="B505">
        <v>27907436</v>
      </c>
      <c r="C505">
        <v>27907420</v>
      </c>
      <c r="D505">
        <v>25153690</v>
      </c>
      <c r="E505">
        <v>1</v>
      </c>
      <c r="F505">
        <v>1</v>
      </c>
      <c r="G505">
        <v>1</v>
      </c>
      <c r="H505">
        <v>3</v>
      </c>
      <c r="I505" t="s">
        <v>739</v>
      </c>
      <c r="J505" t="s">
        <v>740</v>
      </c>
      <c r="K505" t="s">
        <v>741</v>
      </c>
      <c r="L505">
        <v>1346</v>
      </c>
      <c r="N505">
        <v>1009</v>
      </c>
      <c r="O505" t="s">
        <v>1216</v>
      </c>
      <c r="P505" t="s">
        <v>1216</v>
      </c>
      <c r="Q505">
        <v>1</v>
      </c>
      <c r="X505">
        <v>1</v>
      </c>
      <c r="Y505">
        <v>1.82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1069</v>
      </c>
      <c r="AG505">
        <v>1</v>
      </c>
      <c r="AH505">
        <v>2</v>
      </c>
      <c r="AI505">
        <v>27907427</v>
      </c>
      <c r="AJ505">
        <v>510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 ca="1">ROW(Source!A173)</f>
        <v>173</v>
      </c>
      <c r="B506">
        <v>27907437</v>
      </c>
      <c r="C506">
        <v>27907420</v>
      </c>
      <c r="D506">
        <v>25145216</v>
      </c>
      <c r="E506">
        <v>17</v>
      </c>
      <c r="F506">
        <v>1</v>
      </c>
      <c r="G506">
        <v>1</v>
      </c>
      <c r="H506">
        <v>3</v>
      </c>
      <c r="I506" t="s">
        <v>331</v>
      </c>
      <c r="J506" t="s">
        <v>1069</v>
      </c>
      <c r="K506" t="s">
        <v>332</v>
      </c>
      <c r="L506">
        <v>1346</v>
      </c>
      <c r="N506">
        <v>1009</v>
      </c>
      <c r="O506" t="s">
        <v>1216</v>
      </c>
      <c r="P506" t="s">
        <v>1216</v>
      </c>
      <c r="Q506">
        <v>1</v>
      </c>
      <c r="X506">
        <v>13.8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 t="s">
        <v>1069</v>
      </c>
      <c r="AG506">
        <v>13.8</v>
      </c>
      <c r="AH506">
        <v>3</v>
      </c>
      <c r="AI506">
        <v>-1</v>
      </c>
      <c r="AJ506" t="s">
        <v>1069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 ca="1">ROW(Source!A175)</f>
        <v>175</v>
      </c>
      <c r="B507">
        <v>27907459</v>
      </c>
      <c r="C507">
        <v>27907441</v>
      </c>
      <c r="D507">
        <v>25420939</v>
      </c>
      <c r="E507">
        <v>1</v>
      </c>
      <c r="F507">
        <v>1</v>
      </c>
      <c r="G507">
        <v>1</v>
      </c>
      <c r="H507">
        <v>1</v>
      </c>
      <c r="I507" t="s">
        <v>68</v>
      </c>
      <c r="J507" t="s">
        <v>1069</v>
      </c>
      <c r="K507" t="s">
        <v>69</v>
      </c>
      <c r="L507">
        <v>1191</v>
      </c>
      <c r="N507">
        <v>1013</v>
      </c>
      <c r="O507" t="s">
        <v>600</v>
      </c>
      <c r="P507" t="s">
        <v>600</v>
      </c>
      <c r="Q507">
        <v>1</v>
      </c>
      <c r="X507">
        <v>51.28</v>
      </c>
      <c r="Y507">
        <v>0</v>
      </c>
      <c r="Z507">
        <v>0</v>
      </c>
      <c r="AA507">
        <v>0</v>
      </c>
      <c r="AB507">
        <v>10.210000000000001</v>
      </c>
      <c r="AC507">
        <v>0</v>
      </c>
      <c r="AD507">
        <v>1</v>
      </c>
      <c r="AE507">
        <v>1</v>
      </c>
      <c r="AF507" t="s">
        <v>1084</v>
      </c>
      <c r="AG507">
        <v>58.971999999999994</v>
      </c>
      <c r="AH507">
        <v>2</v>
      </c>
      <c r="AI507">
        <v>27907442</v>
      </c>
      <c r="AJ507">
        <v>512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 ca="1">ROW(Source!A175)</f>
        <v>175</v>
      </c>
      <c r="B508">
        <v>27907460</v>
      </c>
      <c r="C508">
        <v>27907441</v>
      </c>
      <c r="D508">
        <v>25412928</v>
      </c>
      <c r="E508">
        <v>1</v>
      </c>
      <c r="F508">
        <v>1</v>
      </c>
      <c r="G508">
        <v>1</v>
      </c>
      <c r="H508">
        <v>1</v>
      </c>
      <c r="I508" t="s">
        <v>601</v>
      </c>
      <c r="J508" t="s">
        <v>1069</v>
      </c>
      <c r="K508" t="s">
        <v>602</v>
      </c>
      <c r="L508">
        <v>1191</v>
      </c>
      <c r="N508">
        <v>1013</v>
      </c>
      <c r="O508" t="s">
        <v>600</v>
      </c>
      <c r="P508" t="s">
        <v>600</v>
      </c>
      <c r="Q508">
        <v>1</v>
      </c>
      <c r="X508">
        <v>0.08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2</v>
      </c>
      <c r="AF508" t="s">
        <v>1083</v>
      </c>
      <c r="AG508">
        <v>0.1</v>
      </c>
      <c r="AH508">
        <v>2</v>
      </c>
      <c r="AI508">
        <v>27907443</v>
      </c>
      <c r="AJ508">
        <v>513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 ca="1">ROW(Source!A175)</f>
        <v>175</v>
      </c>
      <c r="B509">
        <v>27907461</v>
      </c>
      <c r="C509">
        <v>27907441</v>
      </c>
      <c r="D509">
        <v>25230514</v>
      </c>
      <c r="E509">
        <v>1</v>
      </c>
      <c r="F509">
        <v>1</v>
      </c>
      <c r="G509">
        <v>1</v>
      </c>
      <c r="H509">
        <v>2</v>
      </c>
      <c r="I509" t="s">
        <v>658</v>
      </c>
      <c r="J509" t="s">
        <v>659</v>
      </c>
      <c r="K509" t="s">
        <v>660</v>
      </c>
      <c r="L509">
        <v>1368</v>
      </c>
      <c r="N509">
        <v>1011</v>
      </c>
      <c r="O509" t="s">
        <v>606</v>
      </c>
      <c r="P509" t="s">
        <v>606</v>
      </c>
      <c r="Q509">
        <v>1</v>
      </c>
      <c r="X509">
        <v>0.03</v>
      </c>
      <c r="Y509">
        <v>0</v>
      </c>
      <c r="Z509">
        <v>31.26</v>
      </c>
      <c r="AA509">
        <v>13.5</v>
      </c>
      <c r="AB509">
        <v>0</v>
      </c>
      <c r="AC509">
        <v>0</v>
      </c>
      <c r="AD509">
        <v>1</v>
      </c>
      <c r="AE509">
        <v>0</v>
      </c>
      <c r="AF509" t="s">
        <v>1083</v>
      </c>
      <c r="AG509">
        <v>3.7499999999999999E-2</v>
      </c>
      <c r="AH509">
        <v>2</v>
      </c>
      <c r="AI509">
        <v>27907444</v>
      </c>
      <c r="AJ509">
        <v>514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 ca="1">ROW(Source!A175)</f>
        <v>175</v>
      </c>
      <c r="B510">
        <v>27907462</v>
      </c>
      <c r="C510">
        <v>27907441</v>
      </c>
      <c r="D510">
        <v>25231607</v>
      </c>
      <c r="E510">
        <v>1</v>
      </c>
      <c r="F510">
        <v>1</v>
      </c>
      <c r="G510">
        <v>1</v>
      </c>
      <c r="H510">
        <v>2</v>
      </c>
      <c r="I510" t="s">
        <v>603</v>
      </c>
      <c r="J510" t="s">
        <v>604</v>
      </c>
      <c r="K510" t="s">
        <v>605</v>
      </c>
      <c r="L510">
        <v>1368</v>
      </c>
      <c r="N510">
        <v>1011</v>
      </c>
      <c r="O510" t="s">
        <v>606</v>
      </c>
      <c r="P510" t="s">
        <v>606</v>
      </c>
      <c r="Q510">
        <v>1</v>
      </c>
      <c r="X510">
        <v>0.05</v>
      </c>
      <c r="Y510">
        <v>0</v>
      </c>
      <c r="Z510">
        <v>65.709999999999994</v>
      </c>
      <c r="AA510">
        <v>11.6</v>
      </c>
      <c r="AB510">
        <v>0</v>
      </c>
      <c r="AC510">
        <v>0</v>
      </c>
      <c r="AD510">
        <v>1</v>
      </c>
      <c r="AE510">
        <v>0</v>
      </c>
      <c r="AF510" t="s">
        <v>1083</v>
      </c>
      <c r="AG510">
        <v>6.25E-2</v>
      </c>
      <c r="AH510">
        <v>2</v>
      </c>
      <c r="AI510">
        <v>27907445</v>
      </c>
      <c r="AJ510">
        <v>515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 ca="1">ROW(Source!A175)</f>
        <v>175</v>
      </c>
      <c r="B511">
        <v>27907463</v>
      </c>
      <c r="C511">
        <v>27907441</v>
      </c>
      <c r="D511">
        <v>25232512</v>
      </c>
      <c r="E511">
        <v>1</v>
      </c>
      <c r="F511">
        <v>1</v>
      </c>
      <c r="G511">
        <v>1</v>
      </c>
      <c r="H511">
        <v>2</v>
      </c>
      <c r="I511" t="s">
        <v>70</v>
      </c>
      <c r="J511" t="s">
        <v>71</v>
      </c>
      <c r="K511" t="s">
        <v>72</v>
      </c>
      <c r="L511">
        <v>1368</v>
      </c>
      <c r="N511">
        <v>1011</v>
      </c>
      <c r="O511" t="s">
        <v>606</v>
      </c>
      <c r="P511" t="s">
        <v>606</v>
      </c>
      <c r="Q511">
        <v>1</v>
      </c>
      <c r="X511">
        <v>9</v>
      </c>
      <c r="Y511">
        <v>0</v>
      </c>
      <c r="Z511">
        <v>1.5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1083</v>
      </c>
      <c r="AG511">
        <v>11.25</v>
      </c>
      <c r="AH511">
        <v>2</v>
      </c>
      <c r="AI511">
        <v>27907446</v>
      </c>
      <c r="AJ511">
        <v>516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 ca="1">ROW(Source!A175)</f>
        <v>175</v>
      </c>
      <c r="B512">
        <v>27907464</v>
      </c>
      <c r="C512">
        <v>27907441</v>
      </c>
      <c r="D512">
        <v>25149627</v>
      </c>
      <c r="E512">
        <v>1</v>
      </c>
      <c r="F512">
        <v>1</v>
      </c>
      <c r="G512">
        <v>1</v>
      </c>
      <c r="H512">
        <v>3</v>
      </c>
      <c r="I512" t="s">
        <v>73</v>
      </c>
      <c r="J512" t="s">
        <v>74</v>
      </c>
      <c r="K512" t="s">
        <v>75</v>
      </c>
      <c r="L512">
        <v>1327</v>
      </c>
      <c r="N512">
        <v>1005</v>
      </c>
      <c r="O512" t="s">
        <v>1131</v>
      </c>
      <c r="P512" t="s">
        <v>1131</v>
      </c>
      <c r="Q512">
        <v>1</v>
      </c>
      <c r="X512">
        <v>102</v>
      </c>
      <c r="Y512">
        <v>110.9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1069</v>
      </c>
      <c r="AG512">
        <v>102</v>
      </c>
      <c r="AH512">
        <v>2</v>
      </c>
      <c r="AI512">
        <v>27907447</v>
      </c>
      <c r="AJ512">
        <v>517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 ca="1">ROW(Source!A175)</f>
        <v>175</v>
      </c>
      <c r="B513">
        <v>27907465</v>
      </c>
      <c r="C513">
        <v>27907441</v>
      </c>
      <c r="D513">
        <v>25153211</v>
      </c>
      <c r="E513">
        <v>1</v>
      </c>
      <c r="F513">
        <v>1</v>
      </c>
      <c r="G513">
        <v>1</v>
      </c>
      <c r="H513">
        <v>3</v>
      </c>
      <c r="I513" t="s">
        <v>76</v>
      </c>
      <c r="J513" t="s">
        <v>77</v>
      </c>
      <c r="K513" t="s">
        <v>78</v>
      </c>
      <c r="L513">
        <v>1346</v>
      </c>
      <c r="N513">
        <v>1009</v>
      </c>
      <c r="O513" t="s">
        <v>1216</v>
      </c>
      <c r="P513" t="s">
        <v>1216</v>
      </c>
      <c r="Q513">
        <v>1</v>
      </c>
      <c r="X513">
        <v>1</v>
      </c>
      <c r="Y513">
        <v>5.71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1069</v>
      </c>
      <c r="AG513">
        <v>1</v>
      </c>
      <c r="AH513">
        <v>2</v>
      </c>
      <c r="AI513">
        <v>27907448</v>
      </c>
      <c r="AJ513">
        <v>519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 ca="1">ROW(Source!A175)</f>
        <v>175</v>
      </c>
      <c r="B514">
        <v>27907466</v>
      </c>
      <c r="C514">
        <v>27907441</v>
      </c>
      <c r="D514">
        <v>25153690</v>
      </c>
      <c r="E514">
        <v>1</v>
      </c>
      <c r="F514">
        <v>1</v>
      </c>
      <c r="G514">
        <v>1</v>
      </c>
      <c r="H514">
        <v>3</v>
      </c>
      <c r="I514" t="s">
        <v>739</v>
      </c>
      <c r="J514" t="s">
        <v>740</v>
      </c>
      <c r="K514" t="s">
        <v>741</v>
      </c>
      <c r="L514">
        <v>1346</v>
      </c>
      <c r="N514">
        <v>1009</v>
      </c>
      <c r="O514" t="s">
        <v>1216</v>
      </c>
      <c r="P514" t="s">
        <v>1216</v>
      </c>
      <c r="Q514">
        <v>1</v>
      </c>
      <c r="X514">
        <v>1</v>
      </c>
      <c r="Y514">
        <v>1.82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1069</v>
      </c>
      <c r="AG514">
        <v>1</v>
      </c>
      <c r="AH514">
        <v>2</v>
      </c>
      <c r="AI514">
        <v>27907449</v>
      </c>
      <c r="AJ514">
        <v>520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 ca="1">ROW(Source!A175)</f>
        <v>175</v>
      </c>
      <c r="B515">
        <v>27907467</v>
      </c>
      <c r="C515">
        <v>27907441</v>
      </c>
      <c r="D515">
        <v>25187038</v>
      </c>
      <c r="E515">
        <v>1</v>
      </c>
      <c r="F515">
        <v>1</v>
      </c>
      <c r="G515">
        <v>1</v>
      </c>
      <c r="H515">
        <v>3</v>
      </c>
      <c r="I515" t="s">
        <v>79</v>
      </c>
      <c r="J515" t="s">
        <v>80</v>
      </c>
      <c r="K515" t="s">
        <v>81</v>
      </c>
      <c r="L515">
        <v>1346</v>
      </c>
      <c r="N515">
        <v>1009</v>
      </c>
      <c r="O515" t="s">
        <v>1216</v>
      </c>
      <c r="P515" t="s">
        <v>1216</v>
      </c>
      <c r="Q515">
        <v>1</v>
      </c>
      <c r="X515">
        <v>52</v>
      </c>
      <c r="Y515">
        <v>8.36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1069</v>
      </c>
      <c r="AG515">
        <v>52</v>
      </c>
      <c r="AH515">
        <v>2</v>
      </c>
      <c r="AI515">
        <v>27907450</v>
      </c>
      <c r="AJ515">
        <v>521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 ca="1">ROW(Source!A175)</f>
        <v>175</v>
      </c>
      <c r="B516">
        <v>27907468</v>
      </c>
      <c r="C516">
        <v>27907441</v>
      </c>
      <c r="D516">
        <v>25145425</v>
      </c>
      <c r="E516">
        <v>17</v>
      </c>
      <c r="F516">
        <v>1</v>
      </c>
      <c r="G516">
        <v>1</v>
      </c>
      <c r="H516">
        <v>3</v>
      </c>
      <c r="I516" t="s">
        <v>333</v>
      </c>
      <c r="J516" t="s">
        <v>1069</v>
      </c>
      <c r="K516" t="s">
        <v>213</v>
      </c>
      <c r="L516">
        <v>1346</v>
      </c>
      <c r="N516">
        <v>1009</v>
      </c>
      <c r="O516" t="s">
        <v>1216</v>
      </c>
      <c r="P516" t="s">
        <v>1216</v>
      </c>
      <c r="Q516">
        <v>1</v>
      </c>
      <c r="X516">
        <v>1.9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 t="s">
        <v>1069</v>
      </c>
      <c r="AG516">
        <v>1.9</v>
      </c>
      <c r="AH516">
        <v>3</v>
      </c>
      <c r="AI516">
        <v>-1</v>
      </c>
      <c r="AJ516" t="s">
        <v>1069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 ca="1">ROW(Source!A178)</f>
        <v>178</v>
      </c>
      <c r="B517">
        <v>27907483</v>
      </c>
      <c r="C517">
        <v>27907474</v>
      </c>
      <c r="D517">
        <v>25413300</v>
      </c>
      <c r="E517">
        <v>1</v>
      </c>
      <c r="F517">
        <v>1</v>
      </c>
      <c r="G517">
        <v>1</v>
      </c>
      <c r="H517">
        <v>1</v>
      </c>
      <c r="I517" t="s">
        <v>610</v>
      </c>
      <c r="J517" t="s">
        <v>1069</v>
      </c>
      <c r="K517" t="s">
        <v>611</v>
      </c>
      <c r="L517">
        <v>1191</v>
      </c>
      <c r="N517">
        <v>1013</v>
      </c>
      <c r="O517" t="s">
        <v>600</v>
      </c>
      <c r="P517" t="s">
        <v>600</v>
      </c>
      <c r="Q517">
        <v>1</v>
      </c>
      <c r="X517">
        <v>21.38</v>
      </c>
      <c r="Y517">
        <v>0</v>
      </c>
      <c r="Z517">
        <v>0</v>
      </c>
      <c r="AA517">
        <v>0</v>
      </c>
      <c r="AB517">
        <v>8.5299999999999994</v>
      </c>
      <c r="AC517">
        <v>0</v>
      </c>
      <c r="AD517">
        <v>1</v>
      </c>
      <c r="AE517">
        <v>1</v>
      </c>
      <c r="AF517" t="s">
        <v>1084</v>
      </c>
      <c r="AG517">
        <v>24.586999999999996</v>
      </c>
      <c r="AH517">
        <v>2</v>
      </c>
      <c r="AI517">
        <v>27907475</v>
      </c>
      <c r="AJ517">
        <v>523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 ca="1">ROW(Source!A178)</f>
        <v>178</v>
      </c>
      <c r="B518">
        <v>27907484</v>
      </c>
      <c r="C518">
        <v>27907474</v>
      </c>
      <c r="D518">
        <v>25412928</v>
      </c>
      <c r="E518">
        <v>1</v>
      </c>
      <c r="F518">
        <v>1</v>
      </c>
      <c r="G518">
        <v>1</v>
      </c>
      <c r="H518">
        <v>1</v>
      </c>
      <c r="I518" t="s">
        <v>601</v>
      </c>
      <c r="J518" t="s">
        <v>1069</v>
      </c>
      <c r="K518" t="s">
        <v>602</v>
      </c>
      <c r="L518">
        <v>1191</v>
      </c>
      <c r="N518">
        <v>1013</v>
      </c>
      <c r="O518" t="s">
        <v>600</v>
      </c>
      <c r="P518" t="s">
        <v>600</v>
      </c>
      <c r="Q518">
        <v>1</v>
      </c>
      <c r="X518">
        <v>0.37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2</v>
      </c>
      <c r="AF518" t="s">
        <v>1083</v>
      </c>
      <c r="AG518">
        <v>0.46250000000000002</v>
      </c>
      <c r="AH518">
        <v>2</v>
      </c>
      <c r="AI518">
        <v>27907476</v>
      </c>
      <c r="AJ518">
        <v>524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 ca="1">ROW(Source!A178)</f>
        <v>178</v>
      </c>
      <c r="B519">
        <v>27907485</v>
      </c>
      <c r="C519">
        <v>27907474</v>
      </c>
      <c r="D519">
        <v>25230514</v>
      </c>
      <c r="E519">
        <v>1</v>
      </c>
      <c r="F519">
        <v>1</v>
      </c>
      <c r="G519">
        <v>1</v>
      </c>
      <c r="H519">
        <v>2</v>
      </c>
      <c r="I519" t="s">
        <v>658</v>
      </c>
      <c r="J519" t="s">
        <v>659</v>
      </c>
      <c r="K519" t="s">
        <v>660</v>
      </c>
      <c r="L519">
        <v>1368</v>
      </c>
      <c r="N519">
        <v>1011</v>
      </c>
      <c r="O519" t="s">
        <v>606</v>
      </c>
      <c r="P519" t="s">
        <v>606</v>
      </c>
      <c r="Q519">
        <v>1</v>
      </c>
      <c r="X519">
        <v>7.0000000000000007E-2</v>
      </c>
      <c r="Y519">
        <v>0</v>
      </c>
      <c r="Z519">
        <v>31.26</v>
      </c>
      <c r="AA519">
        <v>13.5</v>
      </c>
      <c r="AB519">
        <v>0</v>
      </c>
      <c r="AC519">
        <v>0</v>
      </c>
      <c r="AD519">
        <v>1</v>
      </c>
      <c r="AE519">
        <v>0</v>
      </c>
      <c r="AF519" t="s">
        <v>1083</v>
      </c>
      <c r="AG519">
        <v>8.7500000000000008E-2</v>
      </c>
      <c r="AH519">
        <v>2</v>
      </c>
      <c r="AI519">
        <v>27907477</v>
      </c>
      <c r="AJ519">
        <v>525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 ca="1">ROW(Source!A178)</f>
        <v>178</v>
      </c>
      <c r="B520">
        <v>27907486</v>
      </c>
      <c r="C520">
        <v>27907474</v>
      </c>
      <c r="D520">
        <v>25231607</v>
      </c>
      <c r="E520">
        <v>1</v>
      </c>
      <c r="F520">
        <v>1</v>
      </c>
      <c r="G520">
        <v>1</v>
      </c>
      <c r="H520">
        <v>2</v>
      </c>
      <c r="I520" t="s">
        <v>603</v>
      </c>
      <c r="J520" t="s">
        <v>604</v>
      </c>
      <c r="K520" t="s">
        <v>605</v>
      </c>
      <c r="L520">
        <v>1368</v>
      </c>
      <c r="N520">
        <v>1011</v>
      </c>
      <c r="O520" t="s">
        <v>606</v>
      </c>
      <c r="P520" t="s">
        <v>606</v>
      </c>
      <c r="Q520">
        <v>1</v>
      </c>
      <c r="X520">
        <v>0.3</v>
      </c>
      <c r="Y520">
        <v>0</v>
      </c>
      <c r="Z520">
        <v>65.709999999999994</v>
      </c>
      <c r="AA520">
        <v>11.6</v>
      </c>
      <c r="AB520">
        <v>0</v>
      </c>
      <c r="AC520">
        <v>0</v>
      </c>
      <c r="AD520">
        <v>1</v>
      </c>
      <c r="AE520">
        <v>0</v>
      </c>
      <c r="AF520" t="s">
        <v>1083</v>
      </c>
      <c r="AG520">
        <v>0.375</v>
      </c>
      <c r="AH520">
        <v>2</v>
      </c>
      <c r="AI520">
        <v>27907478</v>
      </c>
      <c r="AJ520">
        <v>526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 ca="1">ROW(Source!A178)</f>
        <v>178</v>
      </c>
      <c r="B521">
        <v>27907487</v>
      </c>
      <c r="C521">
        <v>27907474</v>
      </c>
      <c r="D521">
        <v>25145145</v>
      </c>
      <c r="E521">
        <v>17</v>
      </c>
      <c r="F521">
        <v>1</v>
      </c>
      <c r="G521">
        <v>1</v>
      </c>
      <c r="H521">
        <v>3</v>
      </c>
      <c r="I521" t="s">
        <v>334</v>
      </c>
      <c r="J521" t="s">
        <v>1069</v>
      </c>
      <c r="K521" t="s">
        <v>335</v>
      </c>
      <c r="L521">
        <v>1301</v>
      </c>
      <c r="N521">
        <v>1003</v>
      </c>
      <c r="O521" t="s">
        <v>222</v>
      </c>
      <c r="P521" t="s">
        <v>222</v>
      </c>
      <c r="Q521">
        <v>1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1</v>
      </c>
      <c r="AD521">
        <v>0</v>
      </c>
      <c r="AE521">
        <v>0</v>
      </c>
      <c r="AF521" t="s">
        <v>1069</v>
      </c>
      <c r="AG521">
        <v>0</v>
      </c>
      <c r="AH521">
        <v>3</v>
      </c>
      <c r="AI521">
        <v>-1</v>
      </c>
      <c r="AJ521" t="s">
        <v>1069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 ca="1">ROW(Source!A178)</f>
        <v>178</v>
      </c>
      <c r="B522">
        <v>27907488</v>
      </c>
      <c r="C522">
        <v>27907474</v>
      </c>
      <c r="D522">
        <v>25180423</v>
      </c>
      <c r="E522">
        <v>1</v>
      </c>
      <c r="F522">
        <v>1</v>
      </c>
      <c r="G522">
        <v>1</v>
      </c>
      <c r="H522">
        <v>3</v>
      </c>
      <c r="I522" t="s">
        <v>82</v>
      </c>
      <c r="J522" t="s">
        <v>83</v>
      </c>
      <c r="K522" t="s">
        <v>84</v>
      </c>
      <c r="L522">
        <v>1355</v>
      </c>
      <c r="N522">
        <v>1010</v>
      </c>
      <c r="O522" t="s">
        <v>185</v>
      </c>
      <c r="P522" t="s">
        <v>185</v>
      </c>
      <c r="Q522">
        <v>100</v>
      </c>
      <c r="X522">
        <v>4</v>
      </c>
      <c r="Y522">
        <v>50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1069</v>
      </c>
      <c r="AG522">
        <v>4</v>
      </c>
      <c r="AH522">
        <v>2</v>
      </c>
      <c r="AI522">
        <v>27907479</v>
      </c>
      <c r="AJ522">
        <v>529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 ca="1">ROW(Source!A178)</f>
        <v>178</v>
      </c>
      <c r="B523">
        <v>27907489</v>
      </c>
      <c r="C523">
        <v>27907474</v>
      </c>
      <c r="D523">
        <v>25186863</v>
      </c>
      <c r="E523">
        <v>1</v>
      </c>
      <c r="F523">
        <v>1</v>
      </c>
      <c r="G523">
        <v>1</v>
      </c>
      <c r="H523">
        <v>3</v>
      </c>
      <c r="I523" t="s">
        <v>85</v>
      </c>
      <c r="J523" t="s">
        <v>86</v>
      </c>
      <c r="K523" t="s">
        <v>87</v>
      </c>
      <c r="L523">
        <v>1354</v>
      </c>
      <c r="N523">
        <v>1010</v>
      </c>
      <c r="O523" t="s">
        <v>1519</v>
      </c>
      <c r="P523" t="s">
        <v>1519</v>
      </c>
      <c r="Q523">
        <v>1</v>
      </c>
      <c r="X523">
        <v>90.7</v>
      </c>
      <c r="Y523">
        <v>67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1069</v>
      </c>
      <c r="AG523">
        <v>90.7</v>
      </c>
      <c r="AH523">
        <v>2</v>
      </c>
      <c r="AI523">
        <v>27907480</v>
      </c>
      <c r="AJ523">
        <v>530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 ca="1">ROW(Source!A181)</f>
        <v>181</v>
      </c>
      <c r="B524">
        <v>27907499</v>
      </c>
      <c r="C524">
        <v>27907492</v>
      </c>
      <c r="D524">
        <v>25413300</v>
      </c>
      <c r="E524">
        <v>1</v>
      </c>
      <c r="F524">
        <v>1</v>
      </c>
      <c r="G524">
        <v>1</v>
      </c>
      <c r="H524">
        <v>1</v>
      </c>
      <c r="I524" t="s">
        <v>610</v>
      </c>
      <c r="J524" t="s">
        <v>1069</v>
      </c>
      <c r="K524" t="s">
        <v>611</v>
      </c>
      <c r="L524">
        <v>1191</v>
      </c>
      <c r="N524">
        <v>1013</v>
      </c>
      <c r="O524" t="s">
        <v>600</v>
      </c>
      <c r="P524" t="s">
        <v>600</v>
      </c>
      <c r="Q524">
        <v>1</v>
      </c>
      <c r="X524">
        <v>7.68</v>
      </c>
      <c r="Y524">
        <v>0</v>
      </c>
      <c r="Z524">
        <v>0</v>
      </c>
      <c r="AA524">
        <v>0</v>
      </c>
      <c r="AB524">
        <v>8.5299999999999994</v>
      </c>
      <c r="AC524">
        <v>0</v>
      </c>
      <c r="AD524">
        <v>1</v>
      </c>
      <c r="AE524">
        <v>1</v>
      </c>
      <c r="AF524" t="s">
        <v>1084</v>
      </c>
      <c r="AG524">
        <v>8.831999999999999</v>
      </c>
      <c r="AH524">
        <v>2</v>
      </c>
      <c r="AI524">
        <v>27907493</v>
      </c>
      <c r="AJ524">
        <v>531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 ca="1">ROW(Source!A181)</f>
        <v>181</v>
      </c>
      <c r="B525">
        <v>27907500</v>
      </c>
      <c r="C525">
        <v>27907492</v>
      </c>
      <c r="D525">
        <v>25412928</v>
      </c>
      <c r="E525">
        <v>1</v>
      </c>
      <c r="F525">
        <v>1</v>
      </c>
      <c r="G525">
        <v>1</v>
      </c>
      <c r="H525">
        <v>1</v>
      </c>
      <c r="I525" t="s">
        <v>601</v>
      </c>
      <c r="J525" t="s">
        <v>1069</v>
      </c>
      <c r="K525" t="s">
        <v>602</v>
      </c>
      <c r="L525">
        <v>1191</v>
      </c>
      <c r="N525">
        <v>1013</v>
      </c>
      <c r="O525" t="s">
        <v>600</v>
      </c>
      <c r="P525" t="s">
        <v>600</v>
      </c>
      <c r="Q525">
        <v>1</v>
      </c>
      <c r="X525">
        <v>0.09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2</v>
      </c>
      <c r="AF525" t="s">
        <v>1083</v>
      </c>
      <c r="AG525">
        <v>0.11249999999999999</v>
      </c>
      <c r="AH525">
        <v>2</v>
      </c>
      <c r="AI525">
        <v>27907494</v>
      </c>
      <c r="AJ525">
        <v>532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 ca="1">ROW(Source!A181)</f>
        <v>181</v>
      </c>
      <c r="B526">
        <v>27907501</v>
      </c>
      <c r="C526">
        <v>27907492</v>
      </c>
      <c r="D526">
        <v>25230514</v>
      </c>
      <c r="E526">
        <v>1</v>
      </c>
      <c r="F526">
        <v>1</v>
      </c>
      <c r="G526">
        <v>1</v>
      </c>
      <c r="H526">
        <v>2</v>
      </c>
      <c r="I526" t="s">
        <v>658</v>
      </c>
      <c r="J526" t="s">
        <v>659</v>
      </c>
      <c r="K526" t="s">
        <v>660</v>
      </c>
      <c r="L526">
        <v>1368</v>
      </c>
      <c r="N526">
        <v>1011</v>
      </c>
      <c r="O526" t="s">
        <v>606</v>
      </c>
      <c r="P526" t="s">
        <v>606</v>
      </c>
      <c r="Q526">
        <v>1</v>
      </c>
      <c r="X526">
        <v>0.01</v>
      </c>
      <c r="Y526">
        <v>0</v>
      </c>
      <c r="Z526">
        <v>31.26</v>
      </c>
      <c r="AA526">
        <v>13.5</v>
      </c>
      <c r="AB526">
        <v>0</v>
      </c>
      <c r="AC526">
        <v>0</v>
      </c>
      <c r="AD526">
        <v>1</v>
      </c>
      <c r="AE526">
        <v>0</v>
      </c>
      <c r="AF526" t="s">
        <v>1083</v>
      </c>
      <c r="AG526">
        <v>1.2500000000000001E-2</v>
      </c>
      <c r="AH526">
        <v>2</v>
      </c>
      <c r="AI526">
        <v>27907495</v>
      </c>
      <c r="AJ526">
        <v>533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 ca="1">ROW(Source!A181)</f>
        <v>181</v>
      </c>
      <c r="B527">
        <v>27907502</v>
      </c>
      <c r="C527">
        <v>27907492</v>
      </c>
      <c r="D527">
        <v>25231607</v>
      </c>
      <c r="E527">
        <v>1</v>
      </c>
      <c r="F527">
        <v>1</v>
      </c>
      <c r="G527">
        <v>1</v>
      </c>
      <c r="H527">
        <v>2</v>
      </c>
      <c r="I527" t="s">
        <v>603</v>
      </c>
      <c r="J527" t="s">
        <v>604</v>
      </c>
      <c r="K527" t="s">
        <v>605</v>
      </c>
      <c r="L527">
        <v>1368</v>
      </c>
      <c r="N527">
        <v>1011</v>
      </c>
      <c r="O527" t="s">
        <v>606</v>
      </c>
      <c r="P527" t="s">
        <v>606</v>
      </c>
      <c r="Q527">
        <v>1</v>
      </c>
      <c r="X527">
        <v>0.08</v>
      </c>
      <c r="Y527">
        <v>0</v>
      </c>
      <c r="Z527">
        <v>65.709999999999994</v>
      </c>
      <c r="AA527">
        <v>11.6</v>
      </c>
      <c r="AB527">
        <v>0</v>
      </c>
      <c r="AC527">
        <v>0</v>
      </c>
      <c r="AD527">
        <v>1</v>
      </c>
      <c r="AE527">
        <v>0</v>
      </c>
      <c r="AF527" t="s">
        <v>1083</v>
      </c>
      <c r="AG527">
        <v>0.1</v>
      </c>
      <c r="AH527">
        <v>2</v>
      </c>
      <c r="AI527">
        <v>27907496</v>
      </c>
      <c r="AJ527">
        <v>534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 ca="1">ROW(Source!A181)</f>
        <v>181</v>
      </c>
      <c r="B528">
        <v>27907503</v>
      </c>
      <c r="C528">
        <v>27907492</v>
      </c>
      <c r="D528">
        <v>25152717</v>
      </c>
      <c r="E528">
        <v>1</v>
      </c>
      <c r="F528">
        <v>1</v>
      </c>
      <c r="G528">
        <v>1</v>
      </c>
      <c r="H528">
        <v>3</v>
      </c>
      <c r="I528" t="s">
        <v>675</v>
      </c>
      <c r="J528" t="s">
        <v>676</v>
      </c>
      <c r="K528" t="s">
        <v>677</v>
      </c>
      <c r="L528">
        <v>1348</v>
      </c>
      <c r="N528">
        <v>1009</v>
      </c>
      <c r="O528" t="s">
        <v>1094</v>
      </c>
      <c r="P528" t="s">
        <v>1094</v>
      </c>
      <c r="Q528">
        <v>1000</v>
      </c>
      <c r="X528">
        <v>2.9999999999999997E-4</v>
      </c>
      <c r="Y528">
        <v>8475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1069</v>
      </c>
      <c r="AG528">
        <v>2.9999999999999997E-4</v>
      </c>
      <c r="AH528">
        <v>2</v>
      </c>
      <c r="AI528">
        <v>27907497</v>
      </c>
      <c r="AJ528">
        <v>535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 ca="1">ROW(Source!A181)</f>
        <v>181</v>
      </c>
      <c r="B529">
        <v>27907504</v>
      </c>
      <c r="C529">
        <v>27907492</v>
      </c>
      <c r="D529">
        <v>25178307</v>
      </c>
      <c r="E529">
        <v>1</v>
      </c>
      <c r="F529">
        <v>1</v>
      </c>
      <c r="G529">
        <v>1</v>
      </c>
      <c r="H529">
        <v>3</v>
      </c>
      <c r="I529" t="s">
        <v>237</v>
      </c>
      <c r="J529" t="s">
        <v>239</v>
      </c>
      <c r="K529" t="s">
        <v>238</v>
      </c>
      <c r="L529">
        <v>1301</v>
      </c>
      <c r="N529">
        <v>1003</v>
      </c>
      <c r="O529" t="s">
        <v>222</v>
      </c>
      <c r="P529" t="s">
        <v>222</v>
      </c>
      <c r="Q529">
        <v>1</v>
      </c>
      <c r="X529">
        <v>101</v>
      </c>
      <c r="Y529">
        <v>4.8899999999999997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1069</v>
      </c>
      <c r="AG529">
        <v>101</v>
      </c>
      <c r="AH529">
        <v>2</v>
      </c>
      <c r="AI529">
        <v>27907498</v>
      </c>
      <c r="AJ529">
        <v>537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 ca="1">ROW(Source!A220)</f>
        <v>220</v>
      </c>
      <c r="B530">
        <v>27907517</v>
      </c>
      <c r="C530">
        <v>27907508</v>
      </c>
      <c r="D530">
        <v>25425411</v>
      </c>
      <c r="E530">
        <v>1</v>
      </c>
      <c r="F530">
        <v>1</v>
      </c>
      <c r="G530">
        <v>1</v>
      </c>
      <c r="H530">
        <v>1</v>
      </c>
      <c r="I530" t="s">
        <v>32</v>
      </c>
      <c r="J530" t="s">
        <v>1069</v>
      </c>
      <c r="K530" t="s">
        <v>33</v>
      </c>
      <c r="L530">
        <v>1191</v>
      </c>
      <c r="N530">
        <v>1013</v>
      </c>
      <c r="O530" t="s">
        <v>600</v>
      </c>
      <c r="P530" t="s">
        <v>600</v>
      </c>
      <c r="Q530">
        <v>1</v>
      </c>
      <c r="X530">
        <v>0.9</v>
      </c>
      <c r="Y530">
        <v>0</v>
      </c>
      <c r="Z530">
        <v>0</v>
      </c>
      <c r="AA530">
        <v>0</v>
      </c>
      <c r="AB530">
        <v>10.5</v>
      </c>
      <c r="AC530">
        <v>0</v>
      </c>
      <c r="AD530">
        <v>1</v>
      </c>
      <c r="AE530">
        <v>1</v>
      </c>
      <c r="AF530" t="s">
        <v>812</v>
      </c>
      <c r="AG530">
        <v>0.27</v>
      </c>
      <c r="AH530">
        <v>2</v>
      </c>
      <c r="AI530">
        <v>27907509</v>
      </c>
      <c r="AJ530">
        <v>538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 ca="1">ROW(Source!A220)</f>
        <v>220</v>
      </c>
      <c r="B531">
        <v>27907518</v>
      </c>
      <c r="C531">
        <v>27907508</v>
      </c>
      <c r="D531">
        <v>25412928</v>
      </c>
      <c r="E531">
        <v>1</v>
      </c>
      <c r="F531">
        <v>1</v>
      </c>
      <c r="G531">
        <v>1</v>
      </c>
      <c r="H531">
        <v>1</v>
      </c>
      <c r="I531" t="s">
        <v>601</v>
      </c>
      <c r="J531" t="s">
        <v>1069</v>
      </c>
      <c r="K531" t="s">
        <v>602</v>
      </c>
      <c r="L531">
        <v>1191</v>
      </c>
      <c r="N531">
        <v>1013</v>
      </c>
      <c r="O531" t="s">
        <v>600</v>
      </c>
      <c r="P531" t="s">
        <v>600</v>
      </c>
      <c r="Q531">
        <v>1</v>
      </c>
      <c r="X531">
        <v>0.2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2</v>
      </c>
      <c r="AF531" t="s">
        <v>812</v>
      </c>
      <c r="AG531">
        <v>0.06</v>
      </c>
      <c r="AH531">
        <v>2</v>
      </c>
      <c r="AI531">
        <v>27907510</v>
      </c>
      <c r="AJ531">
        <v>539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 ca="1">ROW(Source!A220)</f>
        <v>220</v>
      </c>
      <c r="B532">
        <v>27907519</v>
      </c>
      <c r="C532">
        <v>27907508</v>
      </c>
      <c r="D532">
        <v>25230220</v>
      </c>
      <c r="E532">
        <v>1</v>
      </c>
      <c r="F532">
        <v>1</v>
      </c>
      <c r="G532">
        <v>1</v>
      </c>
      <c r="H532">
        <v>2</v>
      </c>
      <c r="I532" t="s">
        <v>612</v>
      </c>
      <c r="J532" t="s">
        <v>613</v>
      </c>
      <c r="K532" t="s">
        <v>614</v>
      </c>
      <c r="L532">
        <v>1368</v>
      </c>
      <c r="N532">
        <v>1011</v>
      </c>
      <c r="O532" t="s">
        <v>606</v>
      </c>
      <c r="P532" t="s">
        <v>606</v>
      </c>
      <c r="Q532">
        <v>1</v>
      </c>
      <c r="X532">
        <v>0.1</v>
      </c>
      <c r="Y532">
        <v>0</v>
      </c>
      <c r="Z532">
        <v>111.99</v>
      </c>
      <c r="AA532">
        <v>13.5</v>
      </c>
      <c r="AB532">
        <v>0</v>
      </c>
      <c r="AC532">
        <v>0</v>
      </c>
      <c r="AD532">
        <v>1</v>
      </c>
      <c r="AE532">
        <v>0</v>
      </c>
      <c r="AF532" t="s">
        <v>812</v>
      </c>
      <c r="AG532">
        <v>0.03</v>
      </c>
      <c r="AH532">
        <v>2</v>
      </c>
      <c r="AI532">
        <v>27907511</v>
      </c>
      <c r="AJ532">
        <v>540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 ca="1">ROW(Source!A220)</f>
        <v>220</v>
      </c>
      <c r="B533">
        <v>27907520</v>
      </c>
      <c r="C533">
        <v>27907508</v>
      </c>
      <c r="D533">
        <v>25231607</v>
      </c>
      <c r="E533">
        <v>1</v>
      </c>
      <c r="F533">
        <v>1</v>
      </c>
      <c r="G533">
        <v>1</v>
      </c>
      <c r="H533">
        <v>2</v>
      </c>
      <c r="I533" t="s">
        <v>603</v>
      </c>
      <c r="J533" t="s">
        <v>604</v>
      </c>
      <c r="K533" t="s">
        <v>605</v>
      </c>
      <c r="L533">
        <v>1368</v>
      </c>
      <c r="N533">
        <v>1011</v>
      </c>
      <c r="O533" t="s">
        <v>606</v>
      </c>
      <c r="P533" t="s">
        <v>606</v>
      </c>
      <c r="Q533">
        <v>1</v>
      </c>
      <c r="X533">
        <v>0.1</v>
      </c>
      <c r="Y533">
        <v>0</v>
      </c>
      <c r="Z533">
        <v>65.709999999999994</v>
      </c>
      <c r="AA533">
        <v>11.6</v>
      </c>
      <c r="AB533">
        <v>0</v>
      </c>
      <c r="AC533">
        <v>0</v>
      </c>
      <c r="AD533">
        <v>1</v>
      </c>
      <c r="AE533">
        <v>0</v>
      </c>
      <c r="AF533" t="s">
        <v>812</v>
      </c>
      <c r="AG533">
        <v>0.03</v>
      </c>
      <c r="AH533">
        <v>2</v>
      </c>
      <c r="AI533">
        <v>27907512</v>
      </c>
      <c r="AJ533">
        <v>541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 ca="1">ROW(Source!A220)</f>
        <v>220</v>
      </c>
      <c r="B534">
        <v>27907521</v>
      </c>
      <c r="C534">
        <v>27907508</v>
      </c>
      <c r="D534">
        <v>25150263</v>
      </c>
      <c r="E534">
        <v>1</v>
      </c>
      <c r="F534">
        <v>1</v>
      </c>
      <c r="G534">
        <v>1</v>
      </c>
      <c r="H534">
        <v>3</v>
      </c>
      <c r="I534" t="s">
        <v>88</v>
      </c>
      <c r="J534" t="s">
        <v>89</v>
      </c>
      <c r="K534" t="s">
        <v>90</v>
      </c>
      <c r="L534">
        <v>1346</v>
      </c>
      <c r="N534">
        <v>1009</v>
      </c>
      <c r="O534" t="s">
        <v>1216</v>
      </c>
      <c r="P534" t="s">
        <v>1216</v>
      </c>
      <c r="Q534">
        <v>1</v>
      </c>
      <c r="X534">
        <v>0.01</v>
      </c>
      <c r="Y534">
        <v>30.4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1097</v>
      </c>
      <c r="AG534">
        <v>0</v>
      </c>
      <c r="AH534">
        <v>2</v>
      </c>
      <c r="AI534">
        <v>27907513</v>
      </c>
      <c r="AJ534">
        <v>542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 ca="1">ROW(Source!A220)</f>
        <v>220</v>
      </c>
      <c r="B535">
        <v>27907522</v>
      </c>
      <c r="C535">
        <v>27907508</v>
      </c>
      <c r="D535">
        <v>25152616</v>
      </c>
      <c r="E535">
        <v>1</v>
      </c>
      <c r="F535">
        <v>1</v>
      </c>
      <c r="G535">
        <v>1</v>
      </c>
      <c r="H535">
        <v>3</v>
      </c>
      <c r="I535" t="s">
        <v>91</v>
      </c>
      <c r="J535" t="s">
        <v>92</v>
      </c>
      <c r="K535" t="s">
        <v>635</v>
      </c>
      <c r="L535">
        <v>1346</v>
      </c>
      <c r="N535">
        <v>1009</v>
      </c>
      <c r="O535" t="s">
        <v>1216</v>
      </c>
      <c r="P535" t="s">
        <v>1216</v>
      </c>
      <c r="Q535">
        <v>1</v>
      </c>
      <c r="X535">
        <v>0.3</v>
      </c>
      <c r="Y535">
        <v>9.0399999999999991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1097</v>
      </c>
      <c r="AG535">
        <v>0</v>
      </c>
      <c r="AH535">
        <v>2</v>
      </c>
      <c r="AI535">
        <v>27907514</v>
      </c>
      <c r="AJ535">
        <v>543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 ca="1">ROW(Source!A220)</f>
        <v>220</v>
      </c>
      <c r="B536">
        <v>27907523</v>
      </c>
      <c r="C536">
        <v>27907508</v>
      </c>
      <c r="D536">
        <v>25174136</v>
      </c>
      <c r="E536">
        <v>1</v>
      </c>
      <c r="F536">
        <v>1</v>
      </c>
      <c r="G536">
        <v>1</v>
      </c>
      <c r="H536">
        <v>3</v>
      </c>
      <c r="I536" t="s">
        <v>93</v>
      </c>
      <c r="J536" t="s">
        <v>94</v>
      </c>
      <c r="K536" t="s">
        <v>95</v>
      </c>
      <c r="L536">
        <v>1348</v>
      </c>
      <c r="N536">
        <v>1009</v>
      </c>
      <c r="O536" t="s">
        <v>1094</v>
      </c>
      <c r="P536" t="s">
        <v>1094</v>
      </c>
      <c r="Q536">
        <v>1000</v>
      </c>
      <c r="X536">
        <v>5.9999999999999995E-4</v>
      </c>
      <c r="Y536">
        <v>5000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1097</v>
      </c>
      <c r="AG536">
        <v>0</v>
      </c>
      <c r="AH536">
        <v>2</v>
      </c>
      <c r="AI536">
        <v>27907515</v>
      </c>
      <c r="AJ536">
        <v>544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 ca="1">ROW(Source!A220)</f>
        <v>220</v>
      </c>
      <c r="B537">
        <v>27907524</v>
      </c>
      <c r="C537">
        <v>27907508</v>
      </c>
      <c r="D537">
        <v>25147235</v>
      </c>
      <c r="E537">
        <v>17</v>
      </c>
      <c r="F537">
        <v>1</v>
      </c>
      <c r="G537">
        <v>1</v>
      </c>
      <c r="H537">
        <v>3</v>
      </c>
      <c r="I537" t="s">
        <v>96</v>
      </c>
      <c r="J537" t="s">
        <v>1069</v>
      </c>
      <c r="K537" t="s">
        <v>97</v>
      </c>
      <c r="L537">
        <v>1374</v>
      </c>
      <c r="N537">
        <v>1013</v>
      </c>
      <c r="O537" t="s">
        <v>98</v>
      </c>
      <c r="P537" t="s">
        <v>98</v>
      </c>
      <c r="Q537">
        <v>1</v>
      </c>
      <c r="X537">
        <v>0.19</v>
      </c>
      <c r="Y537">
        <v>1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1097</v>
      </c>
      <c r="AG537">
        <v>0</v>
      </c>
      <c r="AH537">
        <v>2</v>
      </c>
      <c r="AI537">
        <v>27907516</v>
      </c>
      <c r="AJ537">
        <v>545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 ca="1">ROW(Source!A221)</f>
        <v>221</v>
      </c>
      <c r="B538">
        <v>27907529</v>
      </c>
      <c r="C538">
        <v>27907525</v>
      </c>
      <c r="D538">
        <v>25412980</v>
      </c>
      <c r="E538">
        <v>1</v>
      </c>
      <c r="F538">
        <v>1</v>
      </c>
      <c r="G538">
        <v>1</v>
      </c>
      <c r="H538">
        <v>1</v>
      </c>
      <c r="I538" t="s">
        <v>2</v>
      </c>
      <c r="J538" t="s">
        <v>1069</v>
      </c>
      <c r="K538" t="s">
        <v>3</v>
      </c>
      <c r="L538">
        <v>1191</v>
      </c>
      <c r="N538">
        <v>1013</v>
      </c>
      <c r="O538" t="s">
        <v>600</v>
      </c>
      <c r="P538" t="s">
        <v>600</v>
      </c>
      <c r="Q538">
        <v>1</v>
      </c>
      <c r="X538">
        <v>24.1</v>
      </c>
      <c r="Y538">
        <v>0</v>
      </c>
      <c r="Z538">
        <v>0</v>
      </c>
      <c r="AA538">
        <v>0</v>
      </c>
      <c r="AB538">
        <v>9.07</v>
      </c>
      <c r="AC538">
        <v>0</v>
      </c>
      <c r="AD538">
        <v>1</v>
      </c>
      <c r="AE538">
        <v>1</v>
      </c>
      <c r="AF538" t="s">
        <v>1069</v>
      </c>
      <c r="AG538">
        <v>24.1</v>
      </c>
      <c r="AH538">
        <v>2</v>
      </c>
      <c r="AI538">
        <v>27907526</v>
      </c>
      <c r="AJ538">
        <v>546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 ca="1">ROW(Source!A224)</f>
        <v>224</v>
      </c>
      <c r="B539">
        <v>27907537</v>
      </c>
      <c r="C539">
        <v>27907532</v>
      </c>
      <c r="D539">
        <v>25412980</v>
      </c>
      <c r="E539">
        <v>1</v>
      </c>
      <c r="F539">
        <v>1</v>
      </c>
      <c r="G539">
        <v>1</v>
      </c>
      <c r="H539">
        <v>1</v>
      </c>
      <c r="I539" t="s">
        <v>2</v>
      </c>
      <c r="J539" t="s">
        <v>1069</v>
      </c>
      <c r="K539" t="s">
        <v>3</v>
      </c>
      <c r="L539">
        <v>1191</v>
      </c>
      <c r="N539">
        <v>1013</v>
      </c>
      <c r="O539" t="s">
        <v>600</v>
      </c>
      <c r="P539" t="s">
        <v>600</v>
      </c>
      <c r="Q539">
        <v>1</v>
      </c>
      <c r="X539">
        <v>24.1</v>
      </c>
      <c r="Y539">
        <v>0</v>
      </c>
      <c r="Z539">
        <v>0</v>
      </c>
      <c r="AA539">
        <v>0</v>
      </c>
      <c r="AB539">
        <v>9.07</v>
      </c>
      <c r="AC539">
        <v>0</v>
      </c>
      <c r="AD539">
        <v>1</v>
      </c>
      <c r="AE539">
        <v>1</v>
      </c>
      <c r="AF539" t="s">
        <v>1069</v>
      </c>
      <c r="AG539">
        <v>24.1</v>
      </c>
      <c r="AH539">
        <v>2</v>
      </c>
      <c r="AI539">
        <v>27907533</v>
      </c>
      <c r="AJ539">
        <v>549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 ca="1">ROW(Source!A224)</f>
        <v>224</v>
      </c>
      <c r="B540">
        <v>27907538</v>
      </c>
      <c r="C540">
        <v>27907532</v>
      </c>
      <c r="D540">
        <v>25147333</v>
      </c>
      <c r="E540">
        <v>17</v>
      </c>
      <c r="F540">
        <v>1</v>
      </c>
      <c r="G540">
        <v>1</v>
      </c>
      <c r="H540">
        <v>3</v>
      </c>
      <c r="I540" t="s">
        <v>336</v>
      </c>
      <c r="J540" t="s">
        <v>1069</v>
      </c>
      <c r="K540" t="s">
        <v>337</v>
      </c>
      <c r="L540">
        <v>1354</v>
      </c>
      <c r="N540">
        <v>1010</v>
      </c>
      <c r="O540" t="s">
        <v>1519</v>
      </c>
      <c r="P540" t="s">
        <v>1519</v>
      </c>
      <c r="Q540">
        <v>1</v>
      </c>
      <c r="X540">
        <v>100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 t="s">
        <v>1069</v>
      </c>
      <c r="AG540">
        <v>100</v>
      </c>
      <c r="AH540">
        <v>3</v>
      </c>
      <c r="AI540">
        <v>-1</v>
      </c>
      <c r="AJ540" t="s">
        <v>1069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 ca="1">ROW(Source!A227)</f>
        <v>227</v>
      </c>
      <c r="B541">
        <v>27907555</v>
      </c>
      <c r="C541">
        <v>27907542</v>
      </c>
      <c r="D541">
        <v>25428833</v>
      </c>
      <c r="E541">
        <v>1</v>
      </c>
      <c r="F541">
        <v>1</v>
      </c>
      <c r="G541">
        <v>1</v>
      </c>
      <c r="H541">
        <v>1</v>
      </c>
      <c r="I541" t="s">
        <v>661</v>
      </c>
      <c r="J541" t="s">
        <v>1069</v>
      </c>
      <c r="K541" t="s">
        <v>662</v>
      </c>
      <c r="L541">
        <v>1191</v>
      </c>
      <c r="N541">
        <v>1013</v>
      </c>
      <c r="O541" t="s">
        <v>600</v>
      </c>
      <c r="P541" t="s">
        <v>600</v>
      </c>
      <c r="Q541">
        <v>1</v>
      </c>
      <c r="X541">
        <v>1.78</v>
      </c>
      <c r="Y541">
        <v>0</v>
      </c>
      <c r="Z541">
        <v>0</v>
      </c>
      <c r="AA541">
        <v>0</v>
      </c>
      <c r="AB541">
        <v>9.92</v>
      </c>
      <c r="AC541">
        <v>0</v>
      </c>
      <c r="AD541">
        <v>1</v>
      </c>
      <c r="AE541">
        <v>1</v>
      </c>
      <c r="AF541" t="s">
        <v>1069</v>
      </c>
      <c r="AG541">
        <v>1.78</v>
      </c>
      <c r="AH541">
        <v>2</v>
      </c>
      <c r="AI541">
        <v>27907543</v>
      </c>
      <c r="AJ541">
        <v>552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 ca="1">ROW(Source!A227)</f>
        <v>227</v>
      </c>
      <c r="B542">
        <v>27907556</v>
      </c>
      <c r="C542">
        <v>27907542</v>
      </c>
      <c r="D542">
        <v>25412928</v>
      </c>
      <c r="E542">
        <v>1</v>
      </c>
      <c r="F542">
        <v>1</v>
      </c>
      <c r="G542">
        <v>1</v>
      </c>
      <c r="H542">
        <v>1</v>
      </c>
      <c r="I542" t="s">
        <v>601</v>
      </c>
      <c r="J542" t="s">
        <v>1069</v>
      </c>
      <c r="K542" t="s">
        <v>602</v>
      </c>
      <c r="L542">
        <v>1191</v>
      </c>
      <c r="N542">
        <v>1013</v>
      </c>
      <c r="O542" t="s">
        <v>600</v>
      </c>
      <c r="P542" t="s">
        <v>600</v>
      </c>
      <c r="Q542">
        <v>1</v>
      </c>
      <c r="X542">
        <v>0.02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2</v>
      </c>
      <c r="AF542" t="s">
        <v>1069</v>
      </c>
      <c r="AG542">
        <v>0.02</v>
      </c>
      <c r="AH542">
        <v>2</v>
      </c>
      <c r="AI542">
        <v>27907544</v>
      </c>
      <c r="AJ542">
        <v>553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 ca="1">ROW(Source!A227)</f>
        <v>227</v>
      </c>
      <c r="B543">
        <v>27907557</v>
      </c>
      <c r="C543">
        <v>27907542</v>
      </c>
      <c r="D543">
        <v>25230220</v>
      </c>
      <c r="E543">
        <v>1</v>
      </c>
      <c r="F543">
        <v>1</v>
      </c>
      <c r="G543">
        <v>1</v>
      </c>
      <c r="H543">
        <v>2</v>
      </c>
      <c r="I543" t="s">
        <v>612</v>
      </c>
      <c r="J543" t="s">
        <v>613</v>
      </c>
      <c r="K543" t="s">
        <v>614</v>
      </c>
      <c r="L543">
        <v>1368</v>
      </c>
      <c r="N543">
        <v>1011</v>
      </c>
      <c r="O543" t="s">
        <v>606</v>
      </c>
      <c r="P543" t="s">
        <v>606</v>
      </c>
      <c r="Q543">
        <v>1</v>
      </c>
      <c r="X543">
        <v>0.01</v>
      </c>
      <c r="Y543">
        <v>0</v>
      </c>
      <c r="Z543">
        <v>111.99</v>
      </c>
      <c r="AA543">
        <v>13.5</v>
      </c>
      <c r="AB543">
        <v>0</v>
      </c>
      <c r="AC543">
        <v>0</v>
      </c>
      <c r="AD543">
        <v>1</v>
      </c>
      <c r="AE543">
        <v>0</v>
      </c>
      <c r="AF543" t="s">
        <v>1069</v>
      </c>
      <c r="AG543">
        <v>0.01</v>
      </c>
      <c r="AH543">
        <v>2</v>
      </c>
      <c r="AI543">
        <v>27907545</v>
      </c>
      <c r="AJ543">
        <v>554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 ca="1">ROW(Source!A227)</f>
        <v>227</v>
      </c>
      <c r="B544">
        <v>27907558</v>
      </c>
      <c r="C544">
        <v>27907542</v>
      </c>
      <c r="D544">
        <v>25231607</v>
      </c>
      <c r="E544">
        <v>1</v>
      </c>
      <c r="F544">
        <v>1</v>
      </c>
      <c r="G544">
        <v>1</v>
      </c>
      <c r="H544">
        <v>2</v>
      </c>
      <c r="I544" t="s">
        <v>603</v>
      </c>
      <c r="J544" t="s">
        <v>604</v>
      </c>
      <c r="K544" t="s">
        <v>605</v>
      </c>
      <c r="L544">
        <v>1368</v>
      </c>
      <c r="N544">
        <v>1011</v>
      </c>
      <c r="O544" t="s">
        <v>606</v>
      </c>
      <c r="P544" t="s">
        <v>606</v>
      </c>
      <c r="Q544">
        <v>1</v>
      </c>
      <c r="X544">
        <v>0.01</v>
      </c>
      <c r="Y544">
        <v>0</v>
      </c>
      <c r="Z544">
        <v>65.709999999999994</v>
      </c>
      <c r="AA544">
        <v>11.6</v>
      </c>
      <c r="AB544">
        <v>0</v>
      </c>
      <c r="AC544">
        <v>0</v>
      </c>
      <c r="AD544">
        <v>1</v>
      </c>
      <c r="AE544">
        <v>0</v>
      </c>
      <c r="AF544" t="s">
        <v>1069</v>
      </c>
      <c r="AG544">
        <v>0.01</v>
      </c>
      <c r="AH544">
        <v>2</v>
      </c>
      <c r="AI544">
        <v>27907546</v>
      </c>
      <c r="AJ544">
        <v>555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 ca="1">ROW(Source!A227)</f>
        <v>227</v>
      </c>
      <c r="B545">
        <v>27907559</v>
      </c>
      <c r="C545">
        <v>27907542</v>
      </c>
      <c r="D545">
        <v>25150263</v>
      </c>
      <c r="E545">
        <v>1</v>
      </c>
      <c r="F545">
        <v>1</v>
      </c>
      <c r="G545">
        <v>1</v>
      </c>
      <c r="H545">
        <v>3</v>
      </c>
      <c r="I545" t="s">
        <v>88</v>
      </c>
      <c r="J545" t="s">
        <v>89</v>
      </c>
      <c r="K545" t="s">
        <v>90</v>
      </c>
      <c r="L545">
        <v>1346</v>
      </c>
      <c r="N545">
        <v>1009</v>
      </c>
      <c r="O545" t="s">
        <v>1216</v>
      </c>
      <c r="P545" t="s">
        <v>1216</v>
      </c>
      <c r="Q545">
        <v>1</v>
      </c>
      <c r="X545">
        <v>1.6E-2</v>
      </c>
      <c r="Y545">
        <v>30.4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1069</v>
      </c>
      <c r="AG545">
        <v>1.6E-2</v>
      </c>
      <c r="AH545">
        <v>2</v>
      </c>
      <c r="AI545">
        <v>27907547</v>
      </c>
      <c r="AJ545">
        <v>556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 ca="1">ROW(Source!A227)</f>
        <v>227</v>
      </c>
      <c r="B546">
        <v>27907560</v>
      </c>
      <c r="C546">
        <v>27907542</v>
      </c>
      <c r="D546">
        <v>25152748</v>
      </c>
      <c r="E546">
        <v>1</v>
      </c>
      <c r="F546">
        <v>1</v>
      </c>
      <c r="G546">
        <v>1</v>
      </c>
      <c r="H546">
        <v>3</v>
      </c>
      <c r="I546" t="s">
        <v>99</v>
      </c>
      <c r="J546" t="s">
        <v>100</v>
      </c>
      <c r="K546" t="s">
        <v>101</v>
      </c>
      <c r="L546">
        <v>1355</v>
      </c>
      <c r="N546">
        <v>1010</v>
      </c>
      <c r="O546" t="s">
        <v>185</v>
      </c>
      <c r="P546" t="s">
        <v>185</v>
      </c>
      <c r="Q546">
        <v>100</v>
      </c>
      <c r="X546">
        <v>0.04</v>
      </c>
      <c r="Y546">
        <v>86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1069</v>
      </c>
      <c r="AG546">
        <v>0.04</v>
      </c>
      <c r="AH546">
        <v>2</v>
      </c>
      <c r="AI546">
        <v>27907548</v>
      </c>
      <c r="AJ546">
        <v>557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 ca="1">ROW(Source!A227)</f>
        <v>227</v>
      </c>
      <c r="B547">
        <v>27907561</v>
      </c>
      <c r="C547">
        <v>27907542</v>
      </c>
      <c r="D547">
        <v>25186459</v>
      </c>
      <c r="E547">
        <v>1</v>
      </c>
      <c r="F547">
        <v>1</v>
      </c>
      <c r="G547">
        <v>1</v>
      </c>
      <c r="H547">
        <v>3</v>
      </c>
      <c r="I547" t="s">
        <v>102</v>
      </c>
      <c r="J547" t="s">
        <v>103</v>
      </c>
      <c r="K547" t="s">
        <v>104</v>
      </c>
      <c r="L547">
        <v>1346</v>
      </c>
      <c r="N547">
        <v>1009</v>
      </c>
      <c r="O547" t="s">
        <v>1216</v>
      </c>
      <c r="P547" t="s">
        <v>1216</v>
      </c>
      <c r="Q547">
        <v>1</v>
      </c>
      <c r="X547">
        <v>0.1</v>
      </c>
      <c r="Y547">
        <v>28.6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1069</v>
      </c>
      <c r="AG547">
        <v>0.1</v>
      </c>
      <c r="AH547">
        <v>2</v>
      </c>
      <c r="AI547">
        <v>27907549</v>
      </c>
      <c r="AJ547">
        <v>558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 ca="1">ROW(Source!A227)</f>
        <v>227</v>
      </c>
      <c r="B548">
        <v>27907562</v>
      </c>
      <c r="C548">
        <v>27907542</v>
      </c>
      <c r="D548">
        <v>25200071</v>
      </c>
      <c r="E548">
        <v>1</v>
      </c>
      <c r="F548">
        <v>1</v>
      </c>
      <c r="G548">
        <v>1</v>
      </c>
      <c r="H548">
        <v>3</v>
      </c>
      <c r="I548" t="s">
        <v>105</v>
      </c>
      <c r="J548" t="s">
        <v>106</v>
      </c>
      <c r="K548" t="s">
        <v>107</v>
      </c>
      <c r="L548">
        <v>1358</v>
      </c>
      <c r="N548">
        <v>1010</v>
      </c>
      <c r="O548" t="s">
        <v>827</v>
      </c>
      <c r="P548" t="s">
        <v>827</v>
      </c>
      <c r="Q548">
        <v>10</v>
      </c>
      <c r="X548">
        <v>0.1</v>
      </c>
      <c r="Y548">
        <v>39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1069</v>
      </c>
      <c r="AG548">
        <v>0.1</v>
      </c>
      <c r="AH548">
        <v>2</v>
      </c>
      <c r="AI548">
        <v>27907550</v>
      </c>
      <c r="AJ548">
        <v>559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 ca="1">ROW(Source!A227)</f>
        <v>227</v>
      </c>
      <c r="B549">
        <v>27907563</v>
      </c>
      <c r="C549">
        <v>27907542</v>
      </c>
      <c r="D549">
        <v>25203887</v>
      </c>
      <c r="E549">
        <v>1</v>
      </c>
      <c r="F549">
        <v>1</v>
      </c>
      <c r="G549">
        <v>1</v>
      </c>
      <c r="H549">
        <v>3</v>
      </c>
      <c r="I549" t="s">
        <v>108</v>
      </c>
      <c r="J549" t="s">
        <v>109</v>
      </c>
      <c r="K549" t="s">
        <v>110</v>
      </c>
      <c r="L549">
        <v>1355</v>
      </c>
      <c r="N549">
        <v>1010</v>
      </c>
      <c r="O549" t="s">
        <v>185</v>
      </c>
      <c r="P549" t="s">
        <v>185</v>
      </c>
      <c r="Q549">
        <v>100</v>
      </c>
      <c r="X549">
        <v>0.04</v>
      </c>
      <c r="Y549">
        <v>528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1069</v>
      </c>
      <c r="AG549">
        <v>0.04</v>
      </c>
      <c r="AH549">
        <v>2</v>
      </c>
      <c r="AI549">
        <v>27907551</v>
      </c>
      <c r="AJ549">
        <v>560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 ca="1">ROW(Source!A227)</f>
        <v>227</v>
      </c>
      <c r="B550">
        <v>27907564</v>
      </c>
      <c r="C550">
        <v>27907542</v>
      </c>
      <c r="D550">
        <v>25215895</v>
      </c>
      <c r="E550">
        <v>1</v>
      </c>
      <c r="F550">
        <v>1</v>
      </c>
      <c r="G550">
        <v>1</v>
      </c>
      <c r="H550">
        <v>3</v>
      </c>
      <c r="I550" t="s">
        <v>111</v>
      </c>
      <c r="J550" t="s">
        <v>112</v>
      </c>
      <c r="K550" t="s">
        <v>113</v>
      </c>
      <c r="L550">
        <v>1346</v>
      </c>
      <c r="N550">
        <v>1009</v>
      </c>
      <c r="O550" t="s">
        <v>1216</v>
      </c>
      <c r="P550" t="s">
        <v>1216</v>
      </c>
      <c r="Q550">
        <v>1</v>
      </c>
      <c r="X550">
        <v>0.124</v>
      </c>
      <c r="Y550">
        <v>35.700000000000003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1069</v>
      </c>
      <c r="AG550">
        <v>0.124</v>
      </c>
      <c r="AH550">
        <v>2</v>
      </c>
      <c r="AI550">
        <v>27907552</v>
      </c>
      <c r="AJ550">
        <v>561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 ca="1">ROW(Source!A227)</f>
        <v>227</v>
      </c>
      <c r="B551">
        <v>27907565</v>
      </c>
      <c r="C551">
        <v>27907542</v>
      </c>
      <c r="D551">
        <v>25147235</v>
      </c>
      <c r="E551">
        <v>17</v>
      </c>
      <c r="F551">
        <v>1</v>
      </c>
      <c r="G551">
        <v>1</v>
      </c>
      <c r="H551">
        <v>3</v>
      </c>
      <c r="I551" t="s">
        <v>96</v>
      </c>
      <c r="J551" t="s">
        <v>1069</v>
      </c>
      <c r="K551" t="s">
        <v>97</v>
      </c>
      <c r="L551">
        <v>1374</v>
      </c>
      <c r="N551">
        <v>1013</v>
      </c>
      <c r="O551" t="s">
        <v>98</v>
      </c>
      <c r="P551" t="s">
        <v>98</v>
      </c>
      <c r="Q551">
        <v>1</v>
      </c>
      <c r="X551">
        <v>0.35</v>
      </c>
      <c r="Y551">
        <v>1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1069</v>
      </c>
      <c r="AG551">
        <v>0.35</v>
      </c>
      <c r="AH551">
        <v>2</v>
      </c>
      <c r="AI551">
        <v>27907553</v>
      </c>
      <c r="AJ551">
        <v>563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 ca="1">ROW(Source!A229)</f>
        <v>229</v>
      </c>
      <c r="B552">
        <v>27907586</v>
      </c>
      <c r="C552">
        <v>27907567</v>
      </c>
      <c r="D552">
        <v>25418254</v>
      </c>
      <c r="E552">
        <v>1</v>
      </c>
      <c r="F552">
        <v>1</v>
      </c>
      <c r="G552">
        <v>1</v>
      </c>
      <c r="H552">
        <v>1</v>
      </c>
      <c r="I552" t="s">
        <v>114</v>
      </c>
      <c r="J552" t="s">
        <v>1069</v>
      </c>
      <c r="K552" t="s">
        <v>115</v>
      </c>
      <c r="L552">
        <v>1191</v>
      </c>
      <c r="N552">
        <v>1013</v>
      </c>
      <c r="O552" t="s">
        <v>600</v>
      </c>
      <c r="P552" t="s">
        <v>600</v>
      </c>
      <c r="Q552">
        <v>1</v>
      </c>
      <c r="X552">
        <v>1.56</v>
      </c>
      <c r="Y552">
        <v>0</v>
      </c>
      <c r="Z552">
        <v>0</v>
      </c>
      <c r="AA552">
        <v>0</v>
      </c>
      <c r="AB552">
        <v>9.51</v>
      </c>
      <c r="AC552">
        <v>0</v>
      </c>
      <c r="AD552">
        <v>1</v>
      </c>
      <c r="AE552">
        <v>1</v>
      </c>
      <c r="AF552" t="s">
        <v>1069</v>
      </c>
      <c r="AG552">
        <v>1.56</v>
      </c>
      <c r="AH552">
        <v>2</v>
      </c>
      <c r="AI552">
        <v>27907568</v>
      </c>
      <c r="AJ552">
        <v>564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 ca="1">ROW(Source!A229)</f>
        <v>229</v>
      </c>
      <c r="B553">
        <v>27907587</v>
      </c>
      <c r="C553">
        <v>27907567</v>
      </c>
      <c r="D553">
        <v>25231911</v>
      </c>
      <c r="E553">
        <v>1</v>
      </c>
      <c r="F553">
        <v>1</v>
      </c>
      <c r="G553">
        <v>1</v>
      </c>
      <c r="H553">
        <v>2</v>
      </c>
      <c r="I553" t="s">
        <v>663</v>
      </c>
      <c r="J553" t="s">
        <v>664</v>
      </c>
      <c r="K553" t="s">
        <v>665</v>
      </c>
      <c r="L553">
        <v>1368</v>
      </c>
      <c r="N553">
        <v>1011</v>
      </c>
      <c r="O553" t="s">
        <v>606</v>
      </c>
      <c r="P553" t="s">
        <v>606</v>
      </c>
      <c r="Q553">
        <v>1</v>
      </c>
      <c r="X553">
        <v>0.13</v>
      </c>
      <c r="Y553">
        <v>0</v>
      </c>
      <c r="Z553">
        <v>8.1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1069</v>
      </c>
      <c r="AG553">
        <v>0.13</v>
      </c>
      <c r="AH553">
        <v>2</v>
      </c>
      <c r="AI553">
        <v>27907569</v>
      </c>
      <c r="AJ553">
        <v>565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 ca="1">ROW(Source!A229)</f>
        <v>229</v>
      </c>
      <c r="B554">
        <v>27907588</v>
      </c>
      <c r="C554">
        <v>27907567</v>
      </c>
      <c r="D554">
        <v>25148213</v>
      </c>
      <c r="E554">
        <v>1</v>
      </c>
      <c r="F554">
        <v>1</v>
      </c>
      <c r="G554">
        <v>1</v>
      </c>
      <c r="H554">
        <v>3</v>
      </c>
      <c r="I554" t="s">
        <v>116</v>
      </c>
      <c r="J554" t="s">
        <v>117</v>
      </c>
      <c r="K554" t="s">
        <v>118</v>
      </c>
      <c r="L554">
        <v>1346</v>
      </c>
      <c r="N554">
        <v>1009</v>
      </c>
      <c r="O554" t="s">
        <v>1216</v>
      </c>
      <c r="P554" t="s">
        <v>1216</v>
      </c>
      <c r="Q554">
        <v>1</v>
      </c>
      <c r="X554">
        <v>6.0000000000000001E-3</v>
      </c>
      <c r="Y554">
        <v>44.97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1069</v>
      </c>
      <c r="AG554">
        <v>6.0000000000000001E-3</v>
      </c>
      <c r="AH554">
        <v>2</v>
      </c>
      <c r="AI554">
        <v>27907570</v>
      </c>
      <c r="AJ554">
        <v>566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 ca="1">ROW(Source!A229)</f>
        <v>229</v>
      </c>
      <c r="B555">
        <v>27907589</v>
      </c>
      <c r="C555">
        <v>27907567</v>
      </c>
      <c r="D555">
        <v>25149944</v>
      </c>
      <c r="E555">
        <v>1</v>
      </c>
      <c r="F555">
        <v>1</v>
      </c>
      <c r="G555">
        <v>1</v>
      </c>
      <c r="H555">
        <v>3</v>
      </c>
      <c r="I555" t="s">
        <v>119</v>
      </c>
      <c r="J555" t="s">
        <v>120</v>
      </c>
      <c r="K555" t="s">
        <v>121</v>
      </c>
      <c r="L555">
        <v>1346</v>
      </c>
      <c r="N555">
        <v>1009</v>
      </c>
      <c r="O555" t="s">
        <v>1216</v>
      </c>
      <c r="P555" t="s">
        <v>1216</v>
      </c>
      <c r="Q555">
        <v>1</v>
      </c>
      <c r="X555">
        <v>1E-3</v>
      </c>
      <c r="Y555">
        <v>11.5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1069</v>
      </c>
      <c r="AG555">
        <v>1E-3</v>
      </c>
      <c r="AH555">
        <v>2</v>
      </c>
      <c r="AI555">
        <v>27907571</v>
      </c>
      <c r="AJ555">
        <v>567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 ca="1">ROW(Source!A229)</f>
        <v>229</v>
      </c>
      <c r="B556">
        <v>27907590</v>
      </c>
      <c r="C556">
        <v>27907567</v>
      </c>
      <c r="D556">
        <v>25150263</v>
      </c>
      <c r="E556">
        <v>1</v>
      </c>
      <c r="F556">
        <v>1</v>
      </c>
      <c r="G556">
        <v>1</v>
      </c>
      <c r="H556">
        <v>3</v>
      </c>
      <c r="I556" t="s">
        <v>88</v>
      </c>
      <c r="J556" t="s">
        <v>89</v>
      </c>
      <c r="K556" t="s">
        <v>90</v>
      </c>
      <c r="L556">
        <v>1346</v>
      </c>
      <c r="N556">
        <v>1009</v>
      </c>
      <c r="O556" t="s">
        <v>1216</v>
      </c>
      <c r="P556" t="s">
        <v>1216</v>
      </c>
      <c r="Q556">
        <v>1</v>
      </c>
      <c r="X556">
        <v>1.2E-2</v>
      </c>
      <c r="Y556">
        <v>30.4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1069</v>
      </c>
      <c r="AG556">
        <v>1.2E-2</v>
      </c>
      <c r="AH556">
        <v>2</v>
      </c>
      <c r="AI556">
        <v>27907572</v>
      </c>
      <c r="AJ556">
        <v>568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 ca="1">ROW(Source!A229)</f>
        <v>229</v>
      </c>
      <c r="B557">
        <v>27907591</v>
      </c>
      <c r="C557">
        <v>27907567</v>
      </c>
      <c r="D557">
        <v>25151427</v>
      </c>
      <c r="E557">
        <v>1</v>
      </c>
      <c r="F557">
        <v>1</v>
      </c>
      <c r="G557">
        <v>1</v>
      </c>
      <c r="H557">
        <v>3</v>
      </c>
      <c r="I557" t="s">
        <v>122</v>
      </c>
      <c r="J557" t="s">
        <v>123</v>
      </c>
      <c r="K557" t="s">
        <v>124</v>
      </c>
      <c r="L557">
        <v>1346</v>
      </c>
      <c r="N557">
        <v>1009</v>
      </c>
      <c r="O557" t="s">
        <v>1216</v>
      </c>
      <c r="P557" t="s">
        <v>1216</v>
      </c>
      <c r="Q557">
        <v>1</v>
      </c>
      <c r="X557">
        <v>7.0000000000000007E-2</v>
      </c>
      <c r="Y557">
        <v>10.57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1069</v>
      </c>
      <c r="AG557">
        <v>7.0000000000000007E-2</v>
      </c>
      <c r="AH557">
        <v>2</v>
      </c>
      <c r="AI557">
        <v>27907573</v>
      </c>
      <c r="AJ557">
        <v>569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 ca="1">ROW(Source!A229)</f>
        <v>229</v>
      </c>
      <c r="B558">
        <v>27907592</v>
      </c>
      <c r="C558">
        <v>27907567</v>
      </c>
      <c r="D558">
        <v>25152616</v>
      </c>
      <c r="E558">
        <v>1</v>
      </c>
      <c r="F558">
        <v>1</v>
      </c>
      <c r="G558">
        <v>1</v>
      </c>
      <c r="H558">
        <v>3</v>
      </c>
      <c r="I558" t="s">
        <v>91</v>
      </c>
      <c r="J558" t="s">
        <v>92</v>
      </c>
      <c r="K558" t="s">
        <v>635</v>
      </c>
      <c r="L558">
        <v>1346</v>
      </c>
      <c r="N558">
        <v>1009</v>
      </c>
      <c r="O558" t="s">
        <v>1216</v>
      </c>
      <c r="P558" t="s">
        <v>1216</v>
      </c>
      <c r="Q558">
        <v>1</v>
      </c>
      <c r="X558">
        <v>4.9000000000000002E-2</v>
      </c>
      <c r="Y558">
        <v>9.0399999999999991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1069</v>
      </c>
      <c r="AG558">
        <v>4.9000000000000002E-2</v>
      </c>
      <c r="AH558">
        <v>2</v>
      </c>
      <c r="AI558">
        <v>27907574</v>
      </c>
      <c r="AJ558">
        <v>570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 ca="1">ROW(Source!A229)</f>
        <v>229</v>
      </c>
      <c r="B559">
        <v>27907593</v>
      </c>
      <c r="C559">
        <v>27907567</v>
      </c>
      <c r="D559">
        <v>25152748</v>
      </c>
      <c r="E559">
        <v>1</v>
      </c>
      <c r="F559">
        <v>1</v>
      </c>
      <c r="G559">
        <v>1</v>
      </c>
      <c r="H559">
        <v>3</v>
      </c>
      <c r="I559" t="s">
        <v>99</v>
      </c>
      <c r="J559" t="s">
        <v>100</v>
      </c>
      <c r="K559" t="s">
        <v>101</v>
      </c>
      <c r="L559">
        <v>1355</v>
      </c>
      <c r="N559">
        <v>1010</v>
      </c>
      <c r="O559" t="s">
        <v>185</v>
      </c>
      <c r="P559" t="s">
        <v>185</v>
      </c>
      <c r="Q559">
        <v>100</v>
      </c>
      <c r="X559">
        <v>1.4E-2</v>
      </c>
      <c r="Y559">
        <v>86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1069</v>
      </c>
      <c r="AG559">
        <v>1.4E-2</v>
      </c>
      <c r="AH559">
        <v>2</v>
      </c>
      <c r="AI559">
        <v>27907575</v>
      </c>
      <c r="AJ559">
        <v>571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 ca="1">ROW(Source!A229)</f>
        <v>229</v>
      </c>
      <c r="B560">
        <v>27907594</v>
      </c>
      <c r="C560">
        <v>27907567</v>
      </c>
      <c r="D560">
        <v>25153666</v>
      </c>
      <c r="E560">
        <v>1</v>
      </c>
      <c r="F560">
        <v>1</v>
      </c>
      <c r="G560">
        <v>1</v>
      </c>
      <c r="H560">
        <v>3</v>
      </c>
      <c r="I560" t="s">
        <v>125</v>
      </c>
      <c r="J560" t="s">
        <v>126</v>
      </c>
      <c r="K560" t="s">
        <v>127</v>
      </c>
      <c r="L560">
        <v>1346</v>
      </c>
      <c r="N560">
        <v>1009</v>
      </c>
      <c r="O560" t="s">
        <v>1216</v>
      </c>
      <c r="P560" t="s">
        <v>1216</v>
      </c>
      <c r="Q560">
        <v>1</v>
      </c>
      <c r="X560">
        <v>1E-3</v>
      </c>
      <c r="Y560">
        <v>133.05000000000001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1069</v>
      </c>
      <c r="AG560">
        <v>1E-3</v>
      </c>
      <c r="AH560">
        <v>2</v>
      </c>
      <c r="AI560">
        <v>27907576</v>
      </c>
      <c r="AJ560">
        <v>572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 ca="1">ROW(Source!A229)</f>
        <v>229</v>
      </c>
      <c r="B561">
        <v>27907595</v>
      </c>
      <c r="C561">
        <v>27907567</v>
      </c>
      <c r="D561">
        <v>25171300</v>
      </c>
      <c r="E561">
        <v>1</v>
      </c>
      <c r="F561">
        <v>1</v>
      </c>
      <c r="G561">
        <v>1</v>
      </c>
      <c r="H561">
        <v>3</v>
      </c>
      <c r="I561" t="s">
        <v>128</v>
      </c>
      <c r="J561" t="s">
        <v>129</v>
      </c>
      <c r="K561" t="s">
        <v>940</v>
      </c>
      <c r="L561">
        <v>1348</v>
      </c>
      <c r="N561">
        <v>1009</v>
      </c>
      <c r="O561" t="s">
        <v>1094</v>
      </c>
      <c r="P561" t="s">
        <v>1094</v>
      </c>
      <c r="Q561">
        <v>1000</v>
      </c>
      <c r="X561">
        <v>1E-3</v>
      </c>
      <c r="Y561">
        <v>11500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1069</v>
      </c>
      <c r="AG561">
        <v>1E-3</v>
      </c>
      <c r="AH561">
        <v>2</v>
      </c>
      <c r="AI561">
        <v>27907577</v>
      </c>
      <c r="AJ561">
        <v>573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>
      <c r="A562">
        <f ca="1">ROW(Source!A229)</f>
        <v>229</v>
      </c>
      <c r="B562">
        <v>27907596</v>
      </c>
      <c r="C562">
        <v>27907567</v>
      </c>
      <c r="D562">
        <v>25186459</v>
      </c>
      <c r="E562">
        <v>1</v>
      </c>
      <c r="F562">
        <v>1</v>
      </c>
      <c r="G562">
        <v>1</v>
      </c>
      <c r="H562">
        <v>3</v>
      </c>
      <c r="I562" t="s">
        <v>102</v>
      </c>
      <c r="J562" t="s">
        <v>103</v>
      </c>
      <c r="K562" t="s">
        <v>104</v>
      </c>
      <c r="L562">
        <v>1346</v>
      </c>
      <c r="N562">
        <v>1009</v>
      </c>
      <c r="O562" t="s">
        <v>1216</v>
      </c>
      <c r="P562" t="s">
        <v>1216</v>
      </c>
      <c r="Q562">
        <v>1</v>
      </c>
      <c r="X562">
        <v>3.5999999999999997E-2</v>
      </c>
      <c r="Y562">
        <v>28.6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1069</v>
      </c>
      <c r="AG562">
        <v>3.5999999999999997E-2</v>
      </c>
      <c r="AH562">
        <v>2</v>
      </c>
      <c r="AI562">
        <v>27907578</v>
      </c>
      <c r="AJ562">
        <v>574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>
      <c r="A563">
        <f ca="1">ROW(Source!A229)</f>
        <v>229</v>
      </c>
      <c r="B563">
        <v>27907597</v>
      </c>
      <c r="C563">
        <v>27907567</v>
      </c>
      <c r="D563">
        <v>25186612</v>
      </c>
      <c r="E563">
        <v>1</v>
      </c>
      <c r="F563">
        <v>1</v>
      </c>
      <c r="G563">
        <v>1</v>
      </c>
      <c r="H563">
        <v>3</v>
      </c>
      <c r="I563" t="s">
        <v>941</v>
      </c>
      <c r="J563" t="s">
        <v>942</v>
      </c>
      <c r="K563" t="s">
        <v>943</v>
      </c>
      <c r="L563">
        <v>1346</v>
      </c>
      <c r="N563">
        <v>1009</v>
      </c>
      <c r="O563" t="s">
        <v>1216</v>
      </c>
      <c r="P563" t="s">
        <v>1216</v>
      </c>
      <c r="Q563">
        <v>1</v>
      </c>
      <c r="X563">
        <v>6.0000000000000001E-3</v>
      </c>
      <c r="Y563">
        <v>35.630000000000003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1069</v>
      </c>
      <c r="AG563">
        <v>6.0000000000000001E-3</v>
      </c>
      <c r="AH563">
        <v>2</v>
      </c>
      <c r="AI563">
        <v>27907579</v>
      </c>
      <c r="AJ563">
        <v>575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>
      <c r="A564">
        <f ca="1">ROW(Source!A229)</f>
        <v>229</v>
      </c>
      <c r="B564">
        <v>27907598</v>
      </c>
      <c r="C564">
        <v>27907567</v>
      </c>
      <c r="D564">
        <v>25200071</v>
      </c>
      <c r="E564">
        <v>1</v>
      </c>
      <c r="F564">
        <v>1</v>
      </c>
      <c r="G564">
        <v>1</v>
      </c>
      <c r="H564">
        <v>3</v>
      </c>
      <c r="I564" t="s">
        <v>105</v>
      </c>
      <c r="J564" t="s">
        <v>106</v>
      </c>
      <c r="K564" t="s">
        <v>107</v>
      </c>
      <c r="L564">
        <v>1358</v>
      </c>
      <c r="N564">
        <v>1010</v>
      </c>
      <c r="O564" t="s">
        <v>827</v>
      </c>
      <c r="P564" t="s">
        <v>827</v>
      </c>
      <c r="Q564">
        <v>10</v>
      </c>
      <c r="X564">
        <v>0.1</v>
      </c>
      <c r="Y564">
        <v>39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1069</v>
      </c>
      <c r="AG564">
        <v>0.1</v>
      </c>
      <c r="AH564">
        <v>2</v>
      </c>
      <c r="AI564">
        <v>27907580</v>
      </c>
      <c r="AJ564">
        <v>576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>
      <c r="A565">
        <f ca="1">ROW(Source!A229)</f>
        <v>229</v>
      </c>
      <c r="B565">
        <v>27907599</v>
      </c>
      <c r="C565">
        <v>27907567</v>
      </c>
      <c r="D565">
        <v>25147235</v>
      </c>
      <c r="E565">
        <v>17</v>
      </c>
      <c r="F565">
        <v>1</v>
      </c>
      <c r="G565">
        <v>1</v>
      </c>
      <c r="H565">
        <v>3</v>
      </c>
      <c r="I565" t="s">
        <v>96</v>
      </c>
      <c r="J565" t="s">
        <v>1069</v>
      </c>
      <c r="K565" t="s">
        <v>97</v>
      </c>
      <c r="L565">
        <v>1374</v>
      </c>
      <c r="N565">
        <v>1013</v>
      </c>
      <c r="O565" t="s">
        <v>98</v>
      </c>
      <c r="P565" t="s">
        <v>98</v>
      </c>
      <c r="Q565">
        <v>1</v>
      </c>
      <c r="X565">
        <v>0.3</v>
      </c>
      <c r="Y565">
        <v>1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1069</v>
      </c>
      <c r="AG565">
        <v>0.3</v>
      </c>
      <c r="AH565">
        <v>2</v>
      </c>
      <c r="AI565">
        <v>27907581</v>
      </c>
      <c r="AJ565">
        <v>579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>
      <c r="A566">
        <f ca="1">ROW(Source!A266)</f>
        <v>266</v>
      </c>
      <c r="B566">
        <v>27907606</v>
      </c>
      <c r="C566">
        <v>27907602</v>
      </c>
      <c r="D566">
        <v>25413050</v>
      </c>
      <c r="E566">
        <v>1</v>
      </c>
      <c r="F566">
        <v>1</v>
      </c>
      <c r="G566">
        <v>1</v>
      </c>
      <c r="H566">
        <v>1</v>
      </c>
      <c r="I566" t="s">
        <v>654</v>
      </c>
      <c r="J566" t="s">
        <v>1069</v>
      </c>
      <c r="K566" t="s">
        <v>655</v>
      </c>
      <c r="L566">
        <v>1191</v>
      </c>
      <c r="N566">
        <v>1013</v>
      </c>
      <c r="O566" t="s">
        <v>600</v>
      </c>
      <c r="P566" t="s">
        <v>600</v>
      </c>
      <c r="Q566">
        <v>1</v>
      </c>
      <c r="X566">
        <v>6.32</v>
      </c>
      <c r="Y566">
        <v>0</v>
      </c>
      <c r="Z566">
        <v>0</v>
      </c>
      <c r="AA566">
        <v>0</v>
      </c>
      <c r="AB566">
        <v>7.8</v>
      </c>
      <c r="AC566">
        <v>0</v>
      </c>
      <c r="AD566">
        <v>1</v>
      </c>
      <c r="AE566">
        <v>1</v>
      </c>
      <c r="AF566" t="s">
        <v>1069</v>
      </c>
      <c r="AG566">
        <v>6.32</v>
      </c>
      <c r="AH566">
        <v>2</v>
      </c>
      <c r="AI566">
        <v>27907603</v>
      </c>
      <c r="AJ566">
        <v>580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>
      <c r="A567">
        <f ca="1">ROW(Source!A266)</f>
        <v>266</v>
      </c>
      <c r="B567">
        <v>27907607</v>
      </c>
      <c r="C567">
        <v>27907602</v>
      </c>
      <c r="D567">
        <v>25412928</v>
      </c>
      <c r="E567">
        <v>1</v>
      </c>
      <c r="F567">
        <v>1</v>
      </c>
      <c r="G567">
        <v>1</v>
      </c>
      <c r="H567">
        <v>1</v>
      </c>
      <c r="I567" t="s">
        <v>601</v>
      </c>
      <c r="J567" t="s">
        <v>1069</v>
      </c>
      <c r="K567" t="s">
        <v>602</v>
      </c>
      <c r="L567">
        <v>1191</v>
      </c>
      <c r="N567">
        <v>1013</v>
      </c>
      <c r="O567" t="s">
        <v>600</v>
      </c>
      <c r="P567" t="s">
        <v>600</v>
      </c>
      <c r="Q567">
        <v>1</v>
      </c>
      <c r="X567">
        <v>0.03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2</v>
      </c>
      <c r="AF567" t="s">
        <v>1069</v>
      </c>
      <c r="AG567">
        <v>0.03</v>
      </c>
      <c r="AH567">
        <v>2</v>
      </c>
      <c r="AI567">
        <v>27907604</v>
      </c>
      <c r="AJ567">
        <v>581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>
      <c r="A568">
        <f ca="1">ROW(Source!A266)</f>
        <v>266</v>
      </c>
      <c r="B568">
        <v>27907608</v>
      </c>
      <c r="C568">
        <v>27907602</v>
      </c>
      <c r="D568">
        <v>25230514</v>
      </c>
      <c r="E568">
        <v>1</v>
      </c>
      <c r="F568">
        <v>1</v>
      </c>
      <c r="G568">
        <v>1</v>
      </c>
      <c r="H568">
        <v>2</v>
      </c>
      <c r="I568" t="s">
        <v>658</v>
      </c>
      <c r="J568" t="s">
        <v>659</v>
      </c>
      <c r="K568" t="s">
        <v>660</v>
      </c>
      <c r="L568">
        <v>1368</v>
      </c>
      <c r="N568">
        <v>1011</v>
      </c>
      <c r="O568" t="s">
        <v>606</v>
      </c>
      <c r="P568" t="s">
        <v>606</v>
      </c>
      <c r="Q568">
        <v>1</v>
      </c>
      <c r="X568">
        <v>0.03</v>
      </c>
      <c r="Y568">
        <v>0</v>
      </c>
      <c r="Z568">
        <v>31.26</v>
      </c>
      <c r="AA568">
        <v>13.5</v>
      </c>
      <c r="AB568">
        <v>0</v>
      </c>
      <c r="AC568">
        <v>0</v>
      </c>
      <c r="AD568">
        <v>1</v>
      </c>
      <c r="AE568">
        <v>0</v>
      </c>
      <c r="AF568" t="s">
        <v>1069</v>
      </c>
      <c r="AG568">
        <v>0.03</v>
      </c>
      <c r="AH568">
        <v>2</v>
      </c>
      <c r="AI568">
        <v>27907605</v>
      </c>
      <c r="AJ568">
        <v>582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>
      <c r="A569">
        <f ca="1">ROW(Source!A267)</f>
        <v>267</v>
      </c>
      <c r="B569">
        <v>27907611</v>
      </c>
      <c r="C569">
        <v>27907609</v>
      </c>
      <c r="D569">
        <v>25413050</v>
      </c>
      <c r="E569">
        <v>1</v>
      </c>
      <c r="F569">
        <v>1</v>
      </c>
      <c r="G569">
        <v>1</v>
      </c>
      <c r="H569">
        <v>1</v>
      </c>
      <c r="I569" t="s">
        <v>654</v>
      </c>
      <c r="J569" t="s">
        <v>1069</v>
      </c>
      <c r="K569" t="s">
        <v>655</v>
      </c>
      <c r="L569">
        <v>1191</v>
      </c>
      <c r="N569">
        <v>1013</v>
      </c>
      <c r="O569" t="s">
        <v>600</v>
      </c>
      <c r="P569" t="s">
        <v>600</v>
      </c>
      <c r="Q569">
        <v>1</v>
      </c>
      <c r="X569">
        <v>2.54</v>
      </c>
      <c r="Y569">
        <v>0</v>
      </c>
      <c r="Z569">
        <v>0</v>
      </c>
      <c r="AA569">
        <v>0</v>
      </c>
      <c r="AB569">
        <v>7.8</v>
      </c>
      <c r="AC569">
        <v>0</v>
      </c>
      <c r="AD569">
        <v>1</v>
      </c>
      <c r="AE569">
        <v>1</v>
      </c>
      <c r="AF569" t="s">
        <v>1069</v>
      </c>
      <c r="AG569">
        <v>2.54</v>
      </c>
      <c r="AH569">
        <v>2</v>
      </c>
      <c r="AI569">
        <v>27907610</v>
      </c>
      <c r="AJ569">
        <v>583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>
      <c r="A570">
        <f ca="1">ROW(Source!A267)</f>
        <v>267</v>
      </c>
      <c r="B570">
        <v>27907612</v>
      </c>
      <c r="C570">
        <v>27907609</v>
      </c>
      <c r="D570">
        <v>25147242</v>
      </c>
      <c r="E570">
        <v>17</v>
      </c>
      <c r="F570">
        <v>1</v>
      </c>
      <c r="G570">
        <v>1</v>
      </c>
      <c r="H570">
        <v>3</v>
      </c>
      <c r="I570" t="s">
        <v>299</v>
      </c>
      <c r="J570" t="s">
        <v>1069</v>
      </c>
      <c r="K570" t="s">
        <v>300</v>
      </c>
      <c r="L570">
        <v>1348</v>
      </c>
      <c r="N570">
        <v>1009</v>
      </c>
      <c r="O570" t="s">
        <v>1094</v>
      </c>
      <c r="P570" t="s">
        <v>1094</v>
      </c>
      <c r="Q570">
        <v>1000</v>
      </c>
      <c r="X570">
        <v>4.0000000000000001E-3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 t="s">
        <v>1069</v>
      </c>
      <c r="AG570">
        <v>4.0000000000000001E-3</v>
      </c>
      <c r="AH570">
        <v>3</v>
      </c>
      <c r="AI570">
        <v>-1</v>
      </c>
      <c r="AJ570" t="s">
        <v>1069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>
      <c r="A571">
        <f ca="1">ROW(Source!A268)</f>
        <v>268</v>
      </c>
      <c r="B571">
        <v>27907617</v>
      </c>
      <c r="C571">
        <v>27907613</v>
      </c>
      <c r="D571">
        <v>25420819</v>
      </c>
      <c r="E571">
        <v>1</v>
      </c>
      <c r="F571">
        <v>1</v>
      </c>
      <c r="G571">
        <v>1</v>
      </c>
      <c r="H571">
        <v>1</v>
      </c>
      <c r="I571" t="s">
        <v>687</v>
      </c>
      <c r="J571" t="s">
        <v>1069</v>
      </c>
      <c r="K571" t="s">
        <v>688</v>
      </c>
      <c r="L571">
        <v>1191</v>
      </c>
      <c r="N571">
        <v>1013</v>
      </c>
      <c r="O571" t="s">
        <v>600</v>
      </c>
      <c r="P571" t="s">
        <v>600</v>
      </c>
      <c r="Q571">
        <v>1</v>
      </c>
      <c r="X571">
        <v>15.64</v>
      </c>
      <c r="Y571">
        <v>0</v>
      </c>
      <c r="Z571">
        <v>0</v>
      </c>
      <c r="AA571">
        <v>0</v>
      </c>
      <c r="AB571">
        <v>9.18</v>
      </c>
      <c r="AC571">
        <v>0</v>
      </c>
      <c r="AD571">
        <v>1</v>
      </c>
      <c r="AE571">
        <v>1</v>
      </c>
      <c r="AF571" t="s">
        <v>1069</v>
      </c>
      <c r="AG571">
        <v>15.64</v>
      </c>
      <c r="AH571">
        <v>2</v>
      </c>
      <c r="AI571">
        <v>27907614</v>
      </c>
      <c r="AJ571">
        <v>584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>
      <c r="A572">
        <f ca="1">ROW(Source!A268)</f>
        <v>268</v>
      </c>
      <c r="B572">
        <v>27907618</v>
      </c>
      <c r="C572">
        <v>27907613</v>
      </c>
      <c r="D572">
        <v>25231936</v>
      </c>
      <c r="E572">
        <v>1</v>
      </c>
      <c r="F572">
        <v>1</v>
      </c>
      <c r="G572">
        <v>1</v>
      </c>
      <c r="H572">
        <v>2</v>
      </c>
      <c r="I572" t="s">
        <v>944</v>
      </c>
      <c r="J572" t="s">
        <v>945</v>
      </c>
      <c r="K572" t="s">
        <v>946</v>
      </c>
      <c r="L572">
        <v>1368</v>
      </c>
      <c r="N572">
        <v>1011</v>
      </c>
      <c r="O572" t="s">
        <v>606</v>
      </c>
      <c r="P572" t="s">
        <v>606</v>
      </c>
      <c r="Q572">
        <v>1</v>
      </c>
      <c r="X572">
        <v>4.0599999999999996</v>
      </c>
      <c r="Y572">
        <v>0</v>
      </c>
      <c r="Z572">
        <v>32.5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1069</v>
      </c>
      <c r="AG572">
        <v>4.0599999999999996</v>
      </c>
      <c r="AH572">
        <v>2</v>
      </c>
      <c r="AI572">
        <v>27907615</v>
      </c>
      <c r="AJ572">
        <v>585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>
      <c r="A573">
        <f ca="1">ROW(Source!A268)</f>
        <v>268</v>
      </c>
      <c r="B573">
        <v>27907619</v>
      </c>
      <c r="C573">
        <v>27907613</v>
      </c>
      <c r="D573">
        <v>25232531</v>
      </c>
      <c r="E573">
        <v>1</v>
      </c>
      <c r="F573">
        <v>1</v>
      </c>
      <c r="G573">
        <v>1</v>
      </c>
      <c r="H573">
        <v>2</v>
      </c>
      <c r="I573" t="s">
        <v>947</v>
      </c>
      <c r="J573" t="s">
        <v>948</v>
      </c>
      <c r="K573" t="s">
        <v>949</v>
      </c>
      <c r="L573">
        <v>1368</v>
      </c>
      <c r="N573">
        <v>1011</v>
      </c>
      <c r="O573" t="s">
        <v>606</v>
      </c>
      <c r="P573" t="s">
        <v>606</v>
      </c>
      <c r="Q573">
        <v>1</v>
      </c>
      <c r="X573">
        <v>8.1199999999999992</v>
      </c>
      <c r="Y573">
        <v>0</v>
      </c>
      <c r="Z573">
        <v>1.53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1069</v>
      </c>
      <c r="AG573">
        <v>8.1199999999999992</v>
      </c>
      <c r="AH573">
        <v>2</v>
      </c>
      <c r="AI573">
        <v>27907616</v>
      </c>
      <c r="AJ573">
        <v>586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>
      <c r="A574">
        <f ca="1">ROW(Source!A269)</f>
        <v>269</v>
      </c>
      <c r="B574">
        <v>27907636</v>
      </c>
      <c r="C574">
        <v>27907621</v>
      </c>
      <c r="D574">
        <v>25428833</v>
      </c>
      <c r="E574">
        <v>1</v>
      </c>
      <c r="F574">
        <v>1</v>
      </c>
      <c r="G574">
        <v>1</v>
      </c>
      <c r="H574">
        <v>1</v>
      </c>
      <c r="I574" t="s">
        <v>661</v>
      </c>
      <c r="J574" t="s">
        <v>1069</v>
      </c>
      <c r="K574" t="s">
        <v>662</v>
      </c>
      <c r="L574">
        <v>1191</v>
      </c>
      <c r="N574">
        <v>1013</v>
      </c>
      <c r="O574" t="s">
        <v>600</v>
      </c>
      <c r="P574" t="s">
        <v>600</v>
      </c>
      <c r="Q574">
        <v>1</v>
      </c>
      <c r="X574">
        <v>325.60000000000002</v>
      </c>
      <c r="Y574">
        <v>0</v>
      </c>
      <c r="Z574">
        <v>0</v>
      </c>
      <c r="AA574">
        <v>0</v>
      </c>
      <c r="AB574">
        <v>9.92</v>
      </c>
      <c r="AC574">
        <v>0</v>
      </c>
      <c r="AD574">
        <v>1</v>
      </c>
      <c r="AE574">
        <v>1</v>
      </c>
      <c r="AF574" t="s">
        <v>1069</v>
      </c>
      <c r="AG574">
        <v>325.60000000000002</v>
      </c>
      <c r="AH574">
        <v>2</v>
      </c>
      <c r="AI574">
        <v>27907623</v>
      </c>
      <c r="AJ574">
        <v>587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>
      <c r="A575">
        <f ca="1">ROW(Source!A269)</f>
        <v>269</v>
      </c>
      <c r="B575">
        <v>27907637</v>
      </c>
      <c r="C575">
        <v>27907621</v>
      </c>
      <c r="D575">
        <v>25412928</v>
      </c>
      <c r="E575">
        <v>1</v>
      </c>
      <c r="F575">
        <v>1</v>
      </c>
      <c r="G575">
        <v>1</v>
      </c>
      <c r="H575">
        <v>1</v>
      </c>
      <c r="I575" t="s">
        <v>601</v>
      </c>
      <c r="J575" t="s">
        <v>1069</v>
      </c>
      <c r="K575" t="s">
        <v>602</v>
      </c>
      <c r="L575">
        <v>1191</v>
      </c>
      <c r="N575">
        <v>1013</v>
      </c>
      <c r="O575" t="s">
        <v>600</v>
      </c>
      <c r="P575" t="s">
        <v>600</v>
      </c>
      <c r="Q575">
        <v>1</v>
      </c>
      <c r="X575">
        <v>111.14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2</v>
      </c>
      <c r="AF575" t="s">
        <v>1069</v>
      </c>
      <c r="AG575">
        <v>111.14</v>
      </c>
      <c r="AH575">
        <v>2</v>
      </c>
      <c r="AI575">
        <v>27907624</v>
      </c>
      <c r="AJ575">
        <v>588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>
      <c r="A576">
        <f ca="1">ROW(Source!A269)</f>
        <v>269</v>
      </c>
      <c r="B576">
        <v>27907638</v>
      </c>
      <c r="C576">
        <v>27907621</v>
      </c>
      <c r="D576">
        <v>25230220</v>
      </c>
      <c r="E576">
        <v>1</v>
      </c>
      <c r="F576">
        <v>1</v>
      </c>
      <c r="G576">
        <v>1</v>
      </c>
      <c r="H576">
        <v>2</v>
      </c>
      <c r="I576" t="s">
        <v>612</v>
      </c>
      <c r="J576" t="s">
        <v>613</v>
      </c>
      <c r="K576" t="s">
        <v>614</v>
      </c>
      <c r="L576">
        <v>1368</v>
      </c>
      <c r="N576">
        <v>1011</v>
      </c>
      <c r="O576" t="s">
        <v>606</v>
      </c>
      <c r="P576" t="s">
        <v>606</v>
      </c>
      <c r="Q576">
        <v>1</v>
      </c>
      <c r="X576">
        <v>1.81</v>
      </c>
      <c r="Y576">
        <v>0</v>
      </c>
      <c r="Z576">
        <v>111.99</v>
      </c>
      <c r="AA576">
        <v>13.5</v>
      </c>
      <c r="AB576">
        <v>0</v>
      </c>
      <c r="AC576">
        <v>0</v>
      </c>
      <c r="AD576">
        <v>1</v>
      </c>
      <c r="AE576">
        <v>0</v>
      </c>
      <c r="AF576" t="s">
        <v>1069</v>
      </c>
      <c r="AG576">
        <v>1.81</v>
      </c>
      <c r="AH576">
        <v>2</v>
      </c>
      <c r="AI576">
        <v>27907625</v>
      </c>
      <c r="AJ576">
        <v>589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>
      <c r="A577">
        <f ca="1">ROW(Source!A269)</f>
        <v>269</v>
      </c>
      <c r="B577">
        <v>27907639</v>
      </c>
      <c r="C577">
        <v>27907621</v>
      </c>
      <c r="D577">
        <v>25230550</v>
      </c>
      <c r="E577">
        <v>1</v>
      </c>
      <c r="F577">
        <v>1</v>
      </c>
      <c r="G577">
        <v>1</v>
      </c>
      <c r="H577">
        <v>2</v>
      </c>
      <c r="I577" t="s">
        <v>950</v>
      </c>
      <c r="J577" t="s">
        <v>951</v>
      </c>
      <c r="K577" t="s">
        <v>952</v>
      </c>
      <c r="L577">
        <v>1368</v>
      </c>
      <c r="N577">
        <v>1011</v>
      </c>
      <c r="O577" t="s">
        <v>606</v>
      </c>
      <c r="P577" t="s">
        <v>606</v>
      </c>
      <c r="Q577">
        <v>1</v>
      </c>
      <c r="X577">
        <v>107.52</v>
      </c>
      <c r="Y577">
        <v>0</v>
      </c>
      <c r="Z577">
        <v>142.69999999999999</v>
      </c>
      <c r="AA577">
        <v>13.5</v>
      </c>
      <c r="AB577">
        <v>0</v>
      </c>
      <c r="AC577">
        <v>0</v>
      </c>
      <c r="AD577">
        <v>1</v>
      </c>
      <c r="AE577">
        <v>0</v>
      </c>
      <c r="AF577" t="s">
        <v>1069</v>
      </c>
      <c r="AG577">
        <v>107.52</v>
      </c>
      <c r="AH577">
        <v>2</v>
      </c>
      <c r="AI577">
        <v>27907626</v>
      </c>
      <c r="AJ577">
        <v>590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>
      <c r="A578">
        <f ca="1">ROW(Source!A269)</f>
        <v>269</v>
      </c>
      <c r="B578">
        <v>27907640</v>
      </c>
      <c r="C578">
        <v>27907621</v>
      </c>
      <c r="D578">
        <v>25231607</v>
      </c>
      <c r="E578">
        <v>1</v>
      </c>
      <c r="F578">
        <v>1</v>
      </c>
      <c r="G578">
        <v>1</v>
      </c>
      <c r="H578">
        <v>2</v>
      </c>
      <c r="I578" t="s">
        <v>603</v>
      </c>
      <c r="J578" t="s">
        <v>604</v>
      </c>
      <c r="K578" t="s">
        <v>605</v>
      </c>
      <c r="L578">
        <v>1368</v>
      </c>
      <c r="N578">
        <v>1011</v>
      </c>
      <c r="O578" t="s">
        <v>606</v>
      </c>
      <c r="P578" t="s">
        <v>606</v>
      </c>
      <c r="Q578">
        <v>1</v>
      </c>
      <c r="X578">
        <v>1.81</v>
      </c>
      <c r="Y578">
        <v>0</v>
      </c>
      <c r="Z578">
        <v>65.709999999999994</v>
      </c>
      <c r="AA578">
        <v>11.6</v>
      </c>
      <c r="AB578">
        <v>0</v>
      </c>
      <c r="AC578">
        <v>0</v>
      </c>
      <c r="AD578">
        <v>1</v>
      </c>
      <c r="AE578">
        <v>0</v>
      </c>
      <c r="AF578" t="s">
        <v>1069</v>
      </c>
      <c r="AG578">
        <v>1.81</v>
      </c>
      <c r="AH578">
        <v>2</v>
      </c>
      <c r="AI578">
        <v>27907627</v>
      </c>
      <c r="AJ578">
        <v>591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>
      <c r="A579">
        <f ca="1">ROW(Source!A269)</f>
        <v>269</v>
      </c>
      <c r="B579">
        <v>27907641</v>
      </c>
      <c r="C579">
        <v>27907621</v>
      </c>
      <c r="D579">
        <v>25231911</v>
      </c>
      <c r="E579">
        <v>1</v>
      </c>
      <c r="F579">
        <v>1</v>
      </c>
      <c r="G579">
        <v>1</v>
      </c>
      <c r="H579">
        <v>2</v>
      </c>
      <c r="I579" t="s">
        <v>663</v>
      </c>
      <c r="J579" t="s">
        <v>664</v>
      </c>
      <c r="K579" t="s">
        <v>665</v>
      </c>
      <c r="L579">
        <v>1368</v>
      </c>
      <c r="N579">
        <v>1011</v>
      </c>
      <c r="O579" t="s">
        <v>606</v>
      </c>
      <c r="P579" t="s">
        <v>606</v>
      </c>
      <c r="Q579">
        <v>1</v>
      </c>
      <c r="X579">
        <v>8.51</v>
      </c>
      <c r="Y579">
        <v>0</v>
      </c>
      <c r="Z579">
        <v>8.1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1069</v>
      </c>
      <c r="AG579">
        <v>8.51</v>
      </c>
      <c r="AH579">
        <v>2</v>
      </c>
      <c r="AI579">
        <v>27907628</v>
      </c>
      <c r="AJ579">
        <v>592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>
      <c r="A580">
        <f ca="1">ROW(Source!A269)</f>
        <v>269</v>
      </c>
      <c r="B580">
        <v>27907642</v>
      </c>
      <c r="C580">
        <v>27907621</v>
      </c>
      <c r="D580">
        <v>25150263</v>
      </c>
      <c r="E580">
        <v>1</v>
      </c>
      <c r="F580">
        <v>1</v>
      </c>
      <c r="G580">
        <v>1</v>
      </c>
      <c r="H580">
        <v>3</v>
      </c>
      <c r="I580" t="s">
        <v>88</v>
      </c>
      <c r="J580" t="s">
        <v>89</v>
      </c>
      <c r="K580" t="s">
        <v>90</v>
      </c>
      <c r="L580">
        <v>1346</v>
      </c>
      <c r="N580">
        <v>1009</v>
      </c>
      <c r="O580" t="s">
        <v>1216</v>
      </c>
      <c r="P580" t="s">
        <v>1216</v>
      </c>
      <c r="Q580">
        <v>1</v>
      </c>
      <c r="X580">
        <v>0.5</v>
      </c>
      <c r="Y580">
        <v>30.4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1069</v>
      </c>
      <c r="AG580">
        <v>0.5</v>
      </c>
      <c r="AH580">
        <v>2</v>
      </c>
      <c r="AI580">
        <v>27907629</v>
      </c>
      <c r="AJ580">
        <v>593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>
      <c r="A581">
        <f ca="1">ROW(Source!A269)</f>
        <v>269</v>
      </c>
      <c r="B581">
        <v>27907643</v>
      </c>
      <c r="C581">
        <v>27907621</v>
      </c>
      <c r="D581">
        <v>25151427</v>
      </c>
      <c r="E581">
        <v>1</v>
      </c>
      <c r="F581">
        <v>1</v>
      </c>
      <c r="G581">
        <v>1</v>
      </c>
      <c r="H581">
        <v>3</v>
      </c>
      <c r="I581" t="s">
        <v>122</v>
      </c>
      <c r="J581" t="s">
        <v>123</v>
      </c>
      <c r="K581" t="s">
        <v>124</v>
      </c>
      <c r="L581">
        <v>1346</v>
      </c>
      <c r="N581">
        <v>1009</v>
      </c>
      <c r="O581" t="s">
        <v>1216</v>
      </c>
      <c r="P581" t="s">
        <v>1216</v>
      </c>
      <c r="Q581">
        <v>1</v>
      </c>
      <c r="X581">
        <v>5.2</v>
      </c>
      <c r="Y581">
        <v>10.57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1069</v>
      </c>
      <c r="AG581">
        <v>5.2</v>
      </c>
      <c r="AH581">
        <v>2</v>
      </c>
      <c r="AI581">
        <v>27907630</v>
      </c>
      <c r="AJ581">
        <v>594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>
      <c r="A582">
        <f ca="1">ROW(Source!A269)</f>
        <v>269</v>
      </c>
      <c r="B582">
        <v>27907644</v>
      </c>
      <c r="C582">
        <v>27907621</v>
      </c>
      <c r="D582">
        <v>25152616</v>
      </c>
      <c r="E582">
        <v>1</v>
      </c>
      <c r="F582">
        <v>1</v>
      </c>
      <c r="G582">
        <v>1</v>
      </c>
      <c r="H582">
        <v>3</v>
      </c>
      <c r="I582" t="s">
        <v>91</v>
      </c>
      <c r="J582" t="s">
        <v>92</v>
      </c>
      <c r="K582" t="s">
        <v>635</v>
      </c>
      <c r="L582">
        <v>1346</v>
      </c>
      <c r="N582">
        <v>1009</v>
      </c>
      <c r="O582" t="s">
        <v>1216</v>
      </c>
      <c r="P582" t="s">
        <v>1216</v>
      </c>
      <c r="Q582">
        <v>1</v>
      </c>
      <c r="X582">
        <v>38</v>
      </c>
      <c r="Y582">
        <v>9.0399999999999991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1069</v>
      </c>
      <c r="AG582">
        <v>38</v>
      </c>
      <c r="AH582">
        <v>2</v>
      </c>
      <c r="AI582">
        <v>27907631</v>
      </c>
      <c r="AJ582">
        <v>595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>
      <c r="A583">
        <f ca="1">ROW(Source!A269)</f>
        <v>269</v>
      </c>
      <c r="B583">
        <v>27907645</v>
      </c>
      <c r="C583">
        <v>27907621</v>
      </c>
      <c r="D583">
        <v>25186615</v>
      </c>
      <c r="E583">
        <v>1</v>
      </c>
      <c r="F583">
        <v>1</v>
      </c>
      <c r="G583">
        <v>1</v>
      </c>
      <c r="H583">
        <v>3</v>
      </c>
      <c r="I583" t="s">
        <v>953</v>
      </c>
      <c r="J583" t="s">
        <v>954</v>
      </c>
      <c r="K583" t="s">
        <v>955</v>
      </c>
      <c r="L583">
        <v>1348</v>
      </c>
      <c r="N583">
        <v>1009</v>
      </c>
      <c r="O583" t="s">
        <v>1094</v>
      </c>
      <c r="P583" t="s">
        <v>1094</v>
      </c>
      <c r="Q583">
        <v>1000</v>
      </c>
      <c r="X583">
        <v>4.0000000000000001E-3</v>
      </c>
      <c r="Y583">
        <v>70200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1069</v>
      </c>
      <c r="AG583">
        <v>4.0000000000000001E-3</v>
      </c>
      <c r="AH583">
        <v>2</v>
      </c>
      <c r="AI583">
        <v>27907632</v>
      </c>
      <c r="AJ583">
        <v>596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>
      <c r="A584">
        <f ca="1">ROW(Source!A269)</f>
        <v>269</v>
      </c>
      <c r="B584">
        <v>27907646</v>
      </c>
      <c r="C584">
        <v>27907621</v>
      </c>
      <c r="D584">
        <v>25203887</v>
      </c>
      <c r="E584">
        <v>1</v>
      </c>
      <c r="F584">
        <v>1</v>
      </c>
      <c r="G584">
        <v>1</v>
      </c>
      <c r="H584">
        <v>3</v>
      </c>
      <c r="I584" t="s">
        <v>108</v>
      </c>
      <c r="J584" t="s">
        <v>109</v>
      </c>
      <c r="K584" t="s">
        <v>110</v>
      </c>
      <c r="L584">
        <v>1355</v>
      </c>
      <c r="N584">
        <v>1010</v>
      </c>
      <c r="O584" t="s">
        <v>185</v>
      </c>
      <c r="P584" t="s">
        <v>185</v>
      </c>
      <c r="Q584">
        <v>100</v>
      </c>
      <c r="X584">
        <v>1.02</v>
      </c>
      <c r="Y584">
        <v>528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1069</v>
      </c>
      <c r="AG584">
        <v>1.02</v>
      </c>
      <c r="AH584">
        <v>2</v>
      </c>
      <c r="AI584">
        <v>27907633</v>
      </c>
      <c r="AJ584">
        <v>599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>
      <c r="A585">
        <f ca="1">ROW(Source!A269)</f>
        <v>269</v>
      </c>
      <c r="B585">
        <v>27907647</v>
      </c>
      <c r="C585">
        <v>27907621</v>
      </c>
      <c r="D585">
        <v>25147235</v>
      </c>
      <c r="E585">
        <v>17</v>
      </c>
      <c r="F585">
        <v>1</v>
      </c>
      <c r="G585">
        <v>1</v>
      </c>
      <c r="H585">
        <v>3</v>
      </c>
      <c r="I585" t="s">
        <v>96</v>
      </c>
      <c r="J585" t="s">
        <v>1069</v>
      </c>
      <c r="K585" t="s">
        <v>97</v>
      </c>
      <c r="L585">
        <v>1374</v>
      </c>
      <c r="N585">
        <v>1013</v>
      </c>
      <c r="O585" t="s">
        <v>98</v>
      </c>
      <c r="P585" t="s">
        <v>98</v>
      </c>
      <c r="Q585">
        <v>1</v>
      </c>
      <c r="X585">
        <v>64.599999999999994</v>
      </c>
      <c r="Y585">
        <v>1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1069</v>
      </c>
      <c r="AG585">
        <v>64.599999999999994</v>
      </c>
      <c r="AH585">
        <v>2</v>
      </c>
      <c r="AI585">
        <v>27907634</v>
      </c>
      <c r="AJ585">
        <v>600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>
      <c r="A586">
        <f ca="1">ROW(Source!A272)</f>
        <v>272</v>
      </c>
      <c r="B586">
        <v>27911018</v>
      </c>
      <c r="C586">
        <v>27911017</v>
      </c>
      <c r="D586">
        <v>25416103</v>
      </c>
      <c r="E586">
        <v>1</v>
      </c>
      <c r="F586">
        <v>1</v>
      </c>
      <c r="G586">
        <v>1</v>
      </c>
      <c r="H586">
        <v>1</v>
      </c>
      <c r="I586" t="s">
        <v>956</v>
      </c>
      <c r="J586" t="s">
        <v>1069</v>
      </c>
      <c r="K586" t="s">
        <v>957</v>
      </c>
      <c r="L586">
        <v>1191</v>
      </c>
      <c r="N586">
        <v>1013</v>
      </c>
      <c r="O586" t="s">
        <v>600</v>
      </c>
      <c r="P586" t="s">
        <v>600</v>
      </c>
      <c r="Q586">
        <v>1</v>
      </c>
      <c r="X586">
        <v>0.16</v>
      </c>
      <c r="Y586">
        <v>0</v>
      </c>
      <c r="Z586">
        <v>0</v>
      </c>
      <c r="AA586">
        <v>0</v>
      </c>
      <c r="AB586">
        <v>7.68</v>
      </c>
      <c r="AC586">
        <v>0</v>
      </c>
      <c r="AD586">
        <v>1</v>
      </c>
      <c r="AE586">
        <v>1</v>
      </c>
      <c r="AF586" t="s">
        <v>1069</v>
      </c>
      <c r="AG586">
        <v>0.16</v>
      </c>
      <c r="AH586">
        <v>2</v>
      </c>
      <c r="AI586">
        <v>27911018</v>
      </c>
      <c r="AJ586">
        <v>601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>
      <c r="A587">
        <f ca="1">ROW(Source!A272)</f>
        <v>272</v>
      </c>
      <c r="B587">
        <v>27911019</v>
      </c>
      <c r="C587">
        <v>27911017</v>
      </c>
      <c r="D587">
        <v>25144380</v>
      </c>
      <c r="E587">
        <v>17</v>
      </c>
      <c r="F587">
        <v>1</v>
      </c>
      <c r="G587">
        <v>1</v>
      </c>
      <c r="H587">
        <v>3</v>
      </c>
      <c r="I587" t="s">
        <v>338</v>
      </c>
      <c r="J587" t="s">
        <v>1069</v>
      </c>
      <c r="K587" t="s">
        <v>339</v>
      </c>
      <c r="L587">
        <v>1339</v>
      </c>
      <c r="N587">
        <v>1007</v>
      </c>
      <c r="O587" t="s">
        <v>1325</v>
      </c>
      <c r="P587" t="s">
        <v>1325</v>
      </c>
      <c r="Q587">
        <v>1</v>
      </c>
      <c r="X587">
        <v>0.01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 t="s">
        <v>1069</v>
      </c>
      <c r="AG587">
        <v>0.01</v>
      </c>
      <c r="AH587">
        <v>3</v>
      </c>
      <c r="AI587">
        <v>-1</v>
      </c>
      <c r="AJ587" t="s">
        <v>1069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>
      <c r="A588">
        <f ca="1">ROW(Source!A274)</f>
        <v>274</v>
      </c>
      <c r="B588">
        <v>27907668</v>
      </c>
      <c r="C588">
        <v>27907650</v>
      </c>
      <c r="D588">
        <v>25461299</v>
      </c>
      <c r="E588">
        <v>1</v>
      </c>
      <c r="F588">
        <v>1</v>
      </c>
      <c r="G588">
        <v>1</v>
      </c>
      <c r="H588">
        <v>1</v>
      </c>
      <c r="I588" t="s">
        <v>958</v>
      </c>
      <c r="J588" t="s">
        <v>1069</v>
      </c>
      <c r="K588" t="s">
        <v>959</v>
      </c>
      <c r="L588">
        <v>1191</v>
      </c>
      <c r="N588">
        <v>1013</v>
      </c>
      <c r="O588" t="s">
        <v>600</v>
      </c>
      <c r="P588" t="s">
        <v>600</v>
      </c>
      <c r="Q588">
        <v>1</v>
      </c>
      <c r="X588">
        <v>10.1</v>
      </c>
      <c r="Y588">
        <v>0</v>
      </c>
      <c r="Z588">
        <v>0</v>
      </c>
      <c r="AA588">
        <v>0</v>
      </c>
      <c r="AB588">
        <v>11.09</v>
      </c>
      <c r="AC588">
        <v>0</v>
      </c>
      <c r="AD588">
        <v>1</v>
      </c>
      <c r="AE588">
        <v>1</v>
      </c>
      <c r="AF588" t="s">
        <v>1069</v>
      </c>
      <c r="AG588">
        <v>10.1</v>
      </c>
      <c r="AH588">
        <v>2</v>
      </c>
      <c r="AI588">
        <v>27907651</v>
      </c>
      <c r="AJ588">
        <v>603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>
      <c r="A589">
        <f ca="1">ROW(Source!A274)</f>
        <v>274</v>
      </c>
      <c r="B589">
        <v>27907669</v>
      </c>
      <c r="C589">
        <v>27907650</v>
      </c>
      <c r="D589">
        <v>25412928</v>
      </c>
      <c r="E589">
        <v>1</v>
      </c>
      <c r="F589">
        <v>1</v>
      </c>
      <c r="G589">
        <v>1</v>
      </c>
      <c r="H589">
        <v>1</v>
      </c>
      <c r="I589" t="s">
        <v>601</v>
      </c>
      <c r="J589" t="s">
        <v>1069</v>
      </c>
      <c r="K589" t="s">
        <v>602</v>
      </c>
      <c r="L589">
        <v>1191</v>
      </c>
      <c r="N589">
        <v>1013</v>
      </c>
      <c r="O589" t="s">
        <v>600</v>
      </c>
      <c r="P589" t="s">
        <v>600</v>
      </c>
      <c r="Q589">
        <v>1</v>
      </c>
      <c r="X589">
        <v>0.44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2</v>
      </c>
      <c r="AF589" t="s">
        <v>1069</v>
      </c>
      <c r="AG589">
        <v>0.44</v>
      </c>
      <c r="AH589">
        <v>2</v>
      </c>
      <c r="AI589">
        <v>27907652</v>
      </c>
      <c r="AJ589">
        <v>604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>
      <c r="A590">
        <f ca="1">ROW(Source!A274)</f>
        <v>274</v>
      </c>
      <c r="B590">
        <v>27907670</v>
      </c>
      <c r="C590">
        <v>27907650</v>
      </c>
      <c r="D590">
        <v>25230445</v>
      </c>
      <c r="E590">
        <v>1</v>
      </c>
      <c r="F590">
        <v>1</v>
      </c>
      <c r="G590">
        <v>1</v>
      </c>
      <c r="H590">
        <v>2</v>
      </c>
      <c r="I590" t="s">
        <v>733</v>
      </c>
      <c r="J590" t="s">
        <v>734</v>
      </c>
      <c r="K590" t="s">
        <v>735</v>
      </c>
      <c r="L590">
        <v>1368</v>
      </c>
      <c r="N590">
        <v>1011</v>
      </c>
      <c r="O590" t="s">
        <v>606</v>
      </c>
      <c r="P590" t="s">
        <v>606</v>
      </c>
      <c r="Q590">
        <v>1</v>
      </c>
      <c r="X590">
        <v>0.44</v>
      </c>
      <c r="Y590">
        <v>0</v>
      </c>
      <c r="Z590">
        <v>89.99</v>
      </c>
      <c r="AA590">
        <v>10.06</v>
      </c>
      <c r="AB590">
        <v>0</v>
      </c>
      <c r="AC590">
        <v>0</v>
      </c>
      <c r="AD590">
        <v>1</v>
      </c>
      <c r="AE590">
        <v>0</v>
      </c>
      <c r="AF590" t="s">
        <v>1069</v>
      </c>
      <c r="AG590">
        <v>0.44</v>
      </c>
      <c r="AH590">
        <v>2</v>
      </c>
      <c r="AI590">
        <v>27907653</v>
      </c>
      <c r="AJ590">
        <v>605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>
      <c r="A591">
        <f ca="1">ROW(Source!A274)</f>
        <v>274</v>
      </c>
      <c r="B591">
        <v>27907671</v>
      </c>
      <c r="C591">
        <v>27907650</v>
      </c>
      <c r="D591">
        <v>25148593</v>
      </c>
      <c r="E591">
        <v>1</v>
      </c>
      <c r="F591">
        <v>1</v>
      </c>
      <c r="G591">
        <v>1</v>
      </c>
      <c r="H591">
        <v>3</v>
      </c>
      <c r="I591" t="s">
        <v>960</v>
      </c>
      <c r="J591" t="s">
        <v>961</v>
      </c>
      <c r="K591" t="s">
        <v>962</v>
      </c>
      <c r="L591">
        <v>1346</v>
      </c>
      <c r="N591">
        <v>1009</v>
      </c>
      <c r="O591" t="s">
        <v>1216</v>
      </c>
      <c r="P591" t="s">
        <v>1216</v>
      </c>
      <c r="Q591">
        <v>1</v>
      </c>
      <c r="X591">
        <v>0.01</v>
      </c>
      <c r="Y591">
        <v>27.74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1069</v>
      </c>
      <c r="AG591">
        <v>0.01</v>
      </c>
      <c r="AH591">
        <v>2</v>
      </c>
      <c r="AI591">
        <v>27907654</v>
      </c>
      <c r="AJ591">
        <v>606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>
      <c r="A592">
        <f ca="1">ROW(Source!A274)</f>
        <v>274</v>
      </c>
      <c r="B592">
        <v>27907672</v>
      </c>
      <c r="C592">
        <v>27907650</v>
      </c>
      <c r="D592">
        <v>25150264</v>
      </c>
      <c r="E592">
        <v>1</v>
      </c>
      <c r="F592">
        <v>1</v>
      </c>
      <c r="G592">
        <v>1</v>
      </c>
      <c r="H592">
        <v>3</v>
      </c>
      <c r="I592" t="s">
        <v>963</v>
      </c>
      <c r="J592" t="s">
        <v>964</v>
      </c>
      <c r="K592" t="s">
        <v>965</v>
      </c>
      <c r="L592">
        <v>1346</v>
      </c>
      <c r="N592">
        <v>1009</v>
      </c>
      <c r="O592" t="s">
        <v>1216</v>
      </c>
      <c r="P592" t="s">
        <v>1216</v>
      </c>
      <c r="Q592">
        <v>1</v>
      </c>
      <c r="X592">
        <v>0.02</v>
      </c>
      <c r="Y592">
        <v>91.29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1069</v>
      </c>
      <c r="AG592">
        <v>0.02</v>
      </c>
      <c r="AH592">
        <v>2</v>
      </c>
      <c r="AI592">
        <v>27907655</v>
      </c>
      <c r="AJ592">
        <v>607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>
      <c r="A593">
        <f ca="1">ROW(Source!A274)</f>
        <v>274</v>
      </c>
      <c r="B593">
        <v>27907673</v>
      </c>
      <c r="C593">
        <v>27907650</v>
      </c>
      <c r="D593">
        <v>25152616</v>
      </c>
      <c r="E593">
        <v>1</v>
      </c>
      <c r="F593">
        <v>1</v>
      </c>
      <c r="G593">
        <v>1</v>
      </c>
      <c r="H593">
        <v>3</v>
      </c>
      <c r="I593" t="s">
        <v>91</v>
      </c>
      <c r="J593" t="s">
        <v>92</v>
      </c>
      <c r="K593" t="s">
        <v>635</v>
      </c>
      <c r="L593">
        <v>1346</v>
      </c>
      <c r="N593">
        <v>1009</v>
      </c>
      <c r="O593" t="s">
        <v>1216</v>
      </c>
      <c r="P593" t="s">
        <v>1216</v>
      </c>
      <c r="Q593">
        <v>1</v>
      </c>
      <c r="X593">
        <v>0.3</v>
      </c>
      <c r="Y593">
        <v>9.0399999999999991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1069</v>
      </c>
      <c r="AG593">
        <v>0.3</v>
      </c>
      <c r="AH593">
        <v>2</v>
      </c>
      <c r="AI593">
        <v>27907656</v>
      </c>
      <c r="AJ593">
        <v>608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>
      <c r="A594">
        <f ca="1">ROW(Source!A274)</f>
        <v>274</v>
      </c>
      <c r="B594">
        <v>27907674</v>
      </c>
      <c r="C594">
        <v>27907650</v>
      </c>
      <c r="D594">
        <v>25152746</v>
      </c>
      <c r="E594">
        <v>1</v>
      </c>
      <c r="F594">
        <v>1</v>
      </c>
      <c r="G594">
        <v>1</v>
      </c>
      <c r="H594">
        <v>3</v>
      </c>
      <c r="I594" t="s">
        <v>966</v>
      </c>
      <c r="J594" t="s">
        <v>967</v>
      </c>
      <c r="K594" t="s">
        <v>968</v>
      </c>
      <c r="L594">
        <v>1355</v>
      </c>
      <c r="N594">
        <v>1010</v>
      </c>
      <c r="O594" t="s">
        <v>185</v>
      </c>
      <c r="P594" t="s">
        <v>185</v>
      </c>
      <c r="Q594">
        <v>100</v>
      </c>
      <c r="X594">
        <v>0.1</v>
      </c>
      <c r="Y594">
        <v>83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1069</v>
      </c>
      <c r="AG594">
        <v>0.1</v>
      </c>
      <c r="AH594">
        <v>2</v>
      </c>
      <c r="AI594">
        <v>27907657</v>
      </c>
      <c r="AJ594">
        <v>609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>
      <c r="A595">
        <f ca="1">ROW(Source!A274)</f>
        <v>274</v>
      </c>
      <c r="B595">
        <v>27907675</v>
      </c>
      <c r="C595">
        <v>27907650</v>
      </c>
      <c r="D595">
        <v>25154653</v>
      </c>
      <c r="E595">
        <v>1</v>
      </c>
      <c r="F595">
        <v>1</v>
      </c>
      <c r="G595">
        <v>1</v>
      </c>
      <c r="H595">
        <v>3</v>
      </c>
      <c r="I595" t="s">
        <v>12</v>
      </c>
      <c r="J595" t="s">
        <v>13</v>
      </c>
      <c r="K595" t="s">
        <v>14</v>
      </c>
      <c r="L595">
        <v>1348</v>
      </c>
      <c r="N595">
        <v>1009</v>
      </c>
      <c r="O595" t="s">
        <v>1094</v>
      </c>
      <c r="P595" t="s">
        <v>1094</v>
      </c>
      <c r="Q595">
        <v>1000</v>
      </c>
      <c r="X595">
        <v>2.9999999999999997E-4</v>
      </c>
      <c r="Y595">
        <v>729.98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1069</v>
      </c>
      <c r="AG595">
        <v>2.9999999999999997E-4</v>
      </c>
      <c r="AH595">
        <v>2</v>
      </c>
      <c r="AI595">
        <v>27907658</v>
      </c>
      <c r="AJ595">
        <v>610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>
      <c r="A596">
        <f ca="1">ROW(Source!A274)</f>
        <v>274</v>
      </c>
      <c r="B596">
        <v>27907676</v>
      </c>
      <c r="C596">
        <v>27907650</v>
      </c>
      <c r="D596">
        <v>25177369</v>
      </c>
      <c r="E596">
        <v>1</v>
      </c>
      <c r="F596">
        <v>1</v>
      </c>
      <c r="G596">
        <v>1</v>
      </c>
      <c r="H596">
        <v>3</v>
      </c>
      <c r="I596" t="s">
        <v>969</v>
      </c>
      <c r="J596" t="s">
        <v>970</v>
      </c>
      <c r="K596" t="s">
        <v>971</v>
      </c>
      <c r="L596">
        <v>1348</v>
      </c>
      <c r="N596">
        <v>1009</v>
      </c>
      <c r="O596" t="s">
        <v>1094</v>
      </c>
      <c r="P596" t="s">
        <v>1094</v>
      </c>
      <c r="Q596">
        <v>1000</v>
      </c>
      <c r="X596">
        <v>1E-4</v>
      </c>
      <c r="Y596">
        <v>37517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1069</v>
      </c>
      <c r="AG596">
        <v>1E-4</v>
      </c>
      <c r="AH596">
        <v>2</v>
      </c>
      <c r="AI596">
        <v>27907659</v>
      </c>
      <c r="AJ596">
        <v>611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>
      <c r="A597">
        <f ca="1">ROW(Source!A274)</f>
        <v>274</v>
      </c>
      <c r="B597">
        <v>27907677</v>
      </c>
      <c r="C597">
        <v>27907650</v>
      </c>
      <c r="D597">
        <v>25177689</v>
      </c>
      <c r="E597">
        <v>1</v>
      </c>
      <c r="F597">
        <v>1</v>
      </c>
      <c r="G597">
        <v>1</v>
      </c>
      <c r="H597">
        <v>3</v>
      </c>
      <c r="I597" t="s">
        <v>972</v>
      </c>
      <c r="J597" t="s">
        <v>973</v>
      </c>
      <c r="K597" t="s">
        <v>974</v>
      </c>
      <c r="L597">
        <v>1346</v>
      </c>
      <c r="N597">
        <v>1009</v>
      </c>
      <c r="O597" t="s">
        <v>1216</v>
      </c>
      <c r="P597" t="s">
        <v>1216</v>
      </c>
      <c r="Q597">
        <v>1</v>
      </c>
      <c r="X597">
        <v>0.06</v>
      </c>
      <c r="Y597">
        <v>65.75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1069</v>
      </c>
      <c r="AG597">
        <v>0.06</v>
      </c>
      <c r="AH597">
        <v>2</v>
      </c>
      <c r="AI597">
        <v>27907660</v>
      </c>
      <c r="AJ597">
        <v>612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>
      <c r="A598">
        <f ca="1">ROW(Source!A274)</f>
        <v>274</v>
      </c>
      <c r="B598">
        <v>27907678</v>
      </c>
      <c r="C598">
        <v>27907650</v>
      </c>
      <c r="D598">
        <v>25185935</v>
      </c>
      <c r="E598">
        <v>1</v>
      </c>
      <c r="F598">
        <v>1</v>
      </c>
      <c r="G598">
        <v>1</v>
      </c>
      <c r="H598">
        <v>3</v>
      </c>
      <c r="I598" t="s">
        <v>975</v>
      </c>
      <c r="J598" t="s">
        <v>976</v>
      </c>
      <c r="K598" t="s">
        <v>977</v>
      </c>
      <c r="L598">
        <v>1348</v>
      </c>
      <c r="N598">
        <v>1009</v>
      </c>
      <c r="O598" t="s">
        <v>1094</v>
      </c>
      <c r="P598" t="s">
        <v>1094</v>
      </c>
      <c r="Q598">
        <v>1000</v>
      </c>
      <c r="X598">
        <v>2.0000000000000002E-5</v>
      </c>
      <c r="Y598">
        <v>15481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1069</v>
      </c>
      <c r="AG598">
        <v>2.0000000000000002E-5</v>
      </c>
      <c r="AH598">
        <v>2</v>
      </c>
      <c r="AI598">
        <v>27907661</v>
      </c>
      <c r="AJ598">
        <v>613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>
      <c r="A599">
        <f ca="1">ROW(Source!A274)</f>
        <v>274</v>
      </c>
      <c r="B599">
        <v>27907679</v>
      </c>
      <c r="C599">
        <v>27907650</v>
      </c>
      <c r="D599">
        <v>25186612</v>
      </c>
      <c r="E599">
        <v>1</v>
      </c>
      <c r="F599">
        <v>1</v>
      </c>
      <c r="G599">
        <v>1</v>
      </c>
      <c r="H599">
        <v>3</v>
      </c>
      <c r="I599" t="s">
        <v>941</v>
      </c>
      <c r="J599" t="s">
        <v>942</v>
      </c>
      <c r="K599" t="s">
        <v>943</v>
      </c>
      <c r="L599">
        <v>1346</v>
      </c>
      <c r="N599">
        <v>1009</v>
      </c>
      <c r="O599" t="s">
        <v>1216</v>
      </c>
      <c r="P599" t="s">
        <v>1216</v>
      </c>
      <c r="Q599">
        <v>1</v>
      </c>
      <c r="X599">
        <v>0.03</v>
      </c>
      <c r="Y599">
        <v>35.630000000000003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1069</v>
      </c>
      <c r="AG599">
        <v>0.03</v>
      </c>
      <c r="AH599">
        <v>2</v>
      </c>
      <c r="AI599">
        <v>27907662</v>
      </c>
      <c r="AJ599">
        <v>614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>
      <c r="A600">
        <f ca="1">ROW(Source!A274)</f>
        <v>274</v>
      </c>
      <c r="B600">
        <v>27907680</v>
      </c>
      <c r="C600">
        <v>27907650</v>
      </c>
      <c r="D600">
        <v>25201940</v>
      </c>
      <c r="E600">
        <v>1</v>
      </c>
      <c r="F600">
        <v>1</v>
      </c>
      <c r="G600">
        <v>1</v>
      </c>
      <c r="H600">
        <v>3</v>
      </c>
      <c r="I600" t="s">
        <v>978</v>
      </c>
      <c r="J600" t="s">
        <v>979</v>
      </c>
      <c r="K600" t="s">
        <v>980</v>
      </c>
      <c r="L600">
        <v>1355</v>
      </c>
      <c r="N600">
        <v>1010</v>
      </c>
      <c r="O600" t="s">
        <v>185</v>
      </c>
      <c r="P600" t="s">
        <v>185</v>
      </c>
      <c r="Q600">
        <v>100</v>
      </c>
      <c r="X600">
        <v>0.1</v>
      </c>
      <c r="Y600">
        <v>203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1069</v>
      </c>
      <c r="AG600">
        <v>0.1</v>
      </c>
      <c r="AH600">
        <v>2</v>
      </c>
      <c r="AI600">
        <v>27907663</v>
      </c>
      <c r="AJ600">
        <v>615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>
      <c r="A601">
        <f ca="1">ROW(Source!A274)</f>
        <v>274</v>
      </c>
      <c r="B601">
        <v>27907681</v>
      </c>
      <c r="C601">
        <v>27907650</v>
      </c>
      <c r="D601">
        <v>25208682</v>
      </c>
      <c r="E601">
        <v>1</v>
      </c>
      <c r="F601">
        <v>1</v>
      </c>
      <c r="G601">
        <v>1</v>
      </c>
      <c r="H601">
        <v>3</v>
      </c>
      <c r="I601" t="s">
        <v>981</v>
      </c>
      <c r="J601" t="s">
        <v>982</v>
      </c>
      <c r="K601" t="s">
        <v>983</v>
      </c>
      <c r="L601">
        <v>1346</v>
      </c>
      <c r="N601">
        <v>1009</v>
      </c>
      <c r="O601" t="s">
        <v>1216</v>
      </c>
      <c r="P601" t="s">
        <v>1216</v>
      </c>
      <c r="Q601">
        <v>1</v>
      </c>
      <c r="X601">
        <v>0.02</v>
      </c>
      <c r="Y601">
        <v>15.37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1069</v>
      </c>
      <c r="AG601">
        <v>0.02</v>
      </c>
      <c r="AH601">
        <v>2</v>
      </c>
      <c r="AI601">
        <v>27907664</v>
      </c>
      <c r="AJ601">
        <v>616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>
      <c r="A602">
        <f ca="1">ROW(Source!A274)</f>
        <v>274</v>
      </c>
      <c r="B602">
        <v>27907682</v>
      </c>
      <c r="C602">
        <v>27907650</v>
      </c>
      <c r="D602">
        <v>25215897</v>
      </c>
      <c r="E602">
        <v>1</v>
      </c>
      <c r="F602">
        <v>1</v>
      </c>
      <c r="G602">
        <v>1</v>
      </c>
      <c r="H602">
        <v>3</v>
      </c>
      <c r="I602" t="s">
        <v>984</v>
      </c>
      <c r="J602" t="s">
        <v>985</v>
      </c>
      <c r="K602" t="s">
        <v>986</v>
      </c>
      <c r="L602">
        <v>1346</v>
      </c>
      <c r="N602">
        <v>1009</v>
      </c>
      <c r="O602" t="s">
        <v>1216</v>
      </c>
      <c r="P602" t="s">
        <v>1216</v>
      </c>
      <c r="Q602">
        <v>1</v>
      </c>
      <c r="X602">
        <v>0.08</v>
      </c>
      <c r="Y602">
        <v>38.340000000000003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1069</v>
      </c>
      <c r="AG602">
        <v>0.08</v>
      </c>
      <c r="AH602">
        <v>2</v>
      </c>
      <c r="AI602">
        <v>27907665</v>
      </c>
      <c r="AJ602">
        <v>617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>
      <c r="A603">
        <f ca="1">ROW(Source!A274)</f>
        <v>274</v>
      </c>
      <c r="B603">
        <v>27907683</v>
      </c>
      <c r="C603">
        <v>27907650</v>
      </c>
      <c r="D603">
        <v>25147236</v>
      </c>
      <c r="E603">
        <v>17</v>
      </c>
      <c r="F603">
        <v>1</v>
      </c>
      <c r="G603">
        <v>1</v>
      </c>
      <c r="H603">
        <v>3</v>
      </c>
      <c r="I603" t="s">
        <v>340</v>
      </c>
      <c r="J603" t="s">
        <v>1069</v>
      </c>
      <c r="K603" t="s">
        <v>341</v>
      </c>
      <c r="L603">
        <v>1348</v>
      </c>
      <c r="N603">
        <v>1009</v>
      </c>
      <c r="O603" t="s">
        <v>1094</v>
      </c>
      <c r="P603" t="s">
        <v>1094</v>
      </c>
      <c r="Q603">
        <v>1000</v>
      </c>
      <c r="X603">
        <v>1E-3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 t="s">
        <v>1069</v>
      </c>
      <c r="AG603">
        <v>1E-3</v>
      </c>
      <c r="AH603">
        <v>3</v>
      </c>
      <c r="AI603">
        <v>-1</v>
      </c>
      <c r="AJ603" t="s">
        <v>1069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>
      <c r="A604">
        <f ca="1">ROW(Source!A274)</f>
        <v>274</v>
      </c>
      <c r="B604">
        <v>27907684</v>
      </c>
      <c r="C604">
        <v>27907650</v>
      </c>
      <c r="D604">
        <v>25147235</v>
      </c>
      <c r="E604">
        <v>17</v>
      </c>
      <c r="F604">
        <v>1</v>
      </c>
      <c r="G604">
        <v>1</v>
      </c>
      <c r="H604">
        <v>3</v>
      </c>
      <c r="I604" t="s">
        <v>96</v>
      </c>
      <c r="J604" t="s">
        <v>1069</v>
      </c>
      <c r="K604" t="s">
        <v>97</v>
      </c>
      <c r="L604">
        <v>1374</v>
      </c>
      <c r="N604">
        <v>1013</v>
      </c>
      <c r="O604" t="s">
        <v>98</v>
      </c>
      <c r="P604" t="s">
        <v>98</v>
      </c>
      <c r="Q604">
        <v>1</v>
      </c>
      <c r="X604">
        <v>2.2400000000000002</v>
      </c>
      <c r="Y604">
        <v>1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1069</v>
      </c>
      <c r="AG604">
        <v>2.2400000000000002</v>
      </c>
      <c r="AH604">
        <v>2</v>
      </c>
      <c r="AI604">
        <v>27907666</v>
      </c>
      <c r="AJ604">
        <v>619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>
      <c r="A605">
        <f ca="1">ROW(Source!A276)</f>
        <v>276</v>
      </c>
      <c r="B605">
        <v>27907700</v>
      </c>
      <c r="C605">
        <v>27907686</v>
      </c>
      <c r="D605">
        <v>25412930</v>
      </c>
      <c r="E605">
        <v>1</v>
      </c>
      <c r="F605">
        <v>1</v>
      </c>
      <c r="G605">
        <v>1</v>
      </c>
      <c r="H605">
        <v>1</v>
      </c>
      <c r="I605" t="s">
        <v>987</v>
      </c>
      <c r="J605" t="s">
        <v>1069</v>
      </c>
      <c r="K605" t="s">
        <v>988</v>
      </c>
      <c r="L605">
        <v>1191</v>
      </c>
      <c r="N605">
        <v>1013</v>
      </c>
      <c r="O605" t="s">
        <v>600</v>
      </c>
      <c r="P605" t="s">
        <v>600</v>
      </c>
      <c r="Q605">
        <v>1</v>
      </c>
      <c r="X605">
        <v>27.76</v>
      </c>
      <c r="Y605">
        <v>0</v>
      </c>
      <c r="Z605">
        <v>0</v>
      </c>
      <c r="AA605">
        <v>0</v>
      </c>
      <c r="AB605">
        <v>9.4</v>
      </c>
      <c r="AC605">
        <v>0</v>
      </c>
      <c r="AD605">
        <v>1</v>
      </c>
      <c r="AE605">
        <v>1</v>
      </c>
      <c r="AF605" t="s">
        <v>1069</v>
      </c>
      <c r="AG605">
        <v>27.76</v>
      </c>
      <c r="AH605">
        <v>2</v>
      </c>
      <c r="AI605">
        <v>27907687</v>
      </c>
      <c r="AJ605">
        <v>620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>
      <c r="A606">
        <f ca="1">ROW(Source!A276)</f>
        <v>276</v>
      </c>
      <c r="B606">
        <v>27907701</v>
      </c>
      <c r="C606">
        <v>27907686</v>
      </c>
      <c r="D606">
        <v>25412928</v>
      </c>
      <c r="E606">
        <v>1</v>
      </c>
      <c r="F606">
        <v>1</v>
      </c>
      <c r="G606">
        <v>1</v>
      </c>
      <c r="H606">
        <v>1</v>
      </c>
      <c r="I606" t="s">
        <v>601</v>
      </c>
      <c r="J606" t="s">
        <v>1069</v>
      </c>
      <c r="K606" t="s">
        <v>602</v>
      </c>
      <c r="L606">
        <v>1191</v>
      </c>
      <c r="N606">
        <v>1013</v>
      </c>
      <c r="O606" t="s">
        <v>600</v>
      </c>
      <c r="P606" t="s">
        <v>600</v>
      </c>
      <c r="Q606">
        <v>1</v>
      </c>
      <c r="X606">
        <v>0.36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2</v>
      </c>
      <c r="AF606" t="s">
        <v>1069</v>
      </c>
      <c r="AG606">
        <v>0.36</v>
      </c>
      <c r="AH606">
        <v>2</v>
      </c>
      <c r="AI606">
        <v>27907688</v>
      </c>
      <c r="AJ606">
        <v>621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>
      <c r="A607">
        <f ca="1">ROW(Source!A276)</f>
        <v>276</v>
      </c>
      <c r="B607">
        <v>27907702</v>
      </c>
      <c r="C607">
        <v>27907686</v>
      </c>
      <c r="D607">
        <v>25230220</v>
      </c>
      <c r="E607">
        <v>1</v>
      </c>
      <c r="F607">
        <v>1</v>
      </c>
      <c r="G607">
        <v>1</v>
      </c>
      <c r="H607">
        <v>2</v>
      </c>
      <c r="I607" t="s">
        <v>612</v>
      </c>
      <c r="J607" t="s">
        <v>613</v>
      </c>
      <c r="K607" t="s">
        <v>614</v>
      </c>
      <c r="L607">
        <v>1368</v>
      </c>
      <c r="N607">
        <v>1011</v>
      </c>
      <c r="O607" t="s">
        <v>606</v>
      </c>
      <c r="P607" t="s">
        <v>606</v>
      </c>
      <c r="Q607">
        <v>1</v>
      </c>
      <c r="X607">
        <v>0.18</v>
      </c>
      <c r="Y607">
        <v>0</v>
      </c>
      <c r="Z607">
        <v>111.99</v>
      </c>
      <c r="AA607">
        <v>13.5</v>
      </c>
      <c r="AB607">
        <v>0</v>
      </c>
      <c r="AC607">
        <v>0</v>
      </c>
      <c r="AD607">
        <v>1</v>
      </c>
      <c r="AE607">
        <v>0</v>
      </c>
      <c r="AF607" t="s">
        <v>1069</v>
      </c>
      <c r="AG607">
        <v>0.18</v>
      </c>
      <c r="AH607">
        <v>2</v>
      </c>
      <c r="AI607">
        <v>27907689</v>
      </c>
      <c r="AJ607">
        <v>622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>
      <c r="A608">
        <f ca="1">ROW(Source!A276)</f>
        <v>276</v>
      </c>
      <c r="B608">
        <v>27907703</v>
      </c>
      <c r="C608">
        <v>27907686</v>
      </c>
      <c r="D608">
        <v>25231607</v>
      </c>
      <c r="E608">
        <v>1</v>
      </c>
      <c r="F608">
        <v>1</v>
      </c>
      <c r="G608">
        <v>1</v>
      </c>
      <c r="H608">
        <v>2</v>
      </c>
      <c r="I608" t="s">
        <v>603</v>
      </c>
      <c r="J608" t="s">
        <v>604</v>
      </c>
      <c r="K608" t="s">
        <v>605</v>
      </c>
      <c r="L608">
        <v>1368</v>
      </c>
      <c r="N608">
        <v>1011</v>
      </c>
      <c r="O608" t="s">
        <v>606</v>
      </c>
      <c r="P608" t="s">
        <v>606</v>
      </c>
      <c r="Q608">
        <v>1</v>
      </c>
      <c r="X608">
        <v>0.18</v>
      </c>
      <c r="Y608">
        <v>0</v>
      </c>
      <c r="Z608">
        <v>65.709999999999994</v>
      </c>
      <c r="AA608">
        <v>11.6</v>
      </c>
      <c r="AB608">
        <v>0</v>
      </c>
      <c r="AC608">
        <v>0</v>
      </c>
      <c r="AD608">
        <v>1</v>
      </c>
      <c r="AE608">
        <v>0</v>
      </c>
      <c r="AF608" t="s">
        <v>1069</v>
      </c>
      <c r="AG608">
        <v>0.18</v>
      </c>
      <c r="AH608">
        <v>2</v>
      </c>
      <c r="AI608">
        <v>27907690</v>
      </c>
      <c r="AJ608">
        <v>623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>
      <c r="A609">
        <f ca="1">ROW(Source!A276)</f>
        <v>276</v>
      </c>
      <c r="B609">
        <v>27907704</v>
      </c>
      <c r="C609">
        <v>27907686</v>
      </c>
      <c r="D609">
        <v>25231911</v>
      </c>
      <c r="E609">
        <v>1</v>
      </c>
      <c r="F609">
        <v>1</v>
      </c>
      <c r="G609">
        <v>1</v>
      </c>
      <c r="H609">
        <v>2</v>
      </c>
      <c r="I609" t="s">
        <v>663</v>
      </c>
      <c r="J609" t="s">
        <v>664</v>
      </c>
      <c r="K609" t="s">
        <v>665</v>
      </c>
      <c r="L609">
        <v>1368</v>
      </c>
      <c r="N609">
        <v>1011</v>
      </c>
      <c r="O609" t="s">
        <v>606</v>
      </c>
      <c r="P609" t="s">
        <v>606</v>
      </c>
      <c r="Q609">
        <v>1</v>
      </c>
      <c r="X609">
        <v>14.32</v>
      </c>
      <c r="Y609">
        <v>0</v>
      </c>
      <c r="Z609">
        <v>8.1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1069</v>
      </c>
      <c r="AG609">
        <v>14.32</v>
      </c>
      <c r="AH609">
        <v>2</v>
      </c>
      <c r="AI609">
        <v>27907691</v>
      </c>
      <c r="AJ609">
        <v>624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>
      <c r="A610">
        <f ca="1">ROW(Source!A276)</f>
        <v>276</v>
      </c>
      <c r="B610">
        <v>27907705</v>
      </c>
      <c r="C610">
        <v>27907686</v>
      </c>
      <c r="D610">
        <v>25151427</v>
      </c>
      <c r="E610">
        <v>1</v>
      </c>
      <c r="F610">
        <v>1</v>
      </c>
      <c r="G610">
        <v>1</v>
      </c>
      <c r="H610">
        <v>3</v>
      </c>
      <c r="I610" t="s">
        <v>122</v>
      </c>
      <c r="J610" t="s">
        <v>123</v>
      </c>
      <c r="K610" t="s">
        <v>124</v>
      </c>
      <c r="L610">
        <v>1346</v>
      </c>
      <c r="N610">
        <v>1009</v>
      </c>
      <c r="O610" t="s">
        <v>1216</v>
      </c>
      <c r="P610" t="s">
        <v>1216</v>
      </c>
      <c r="Q610">
        <v>1</v>
      </c>
      <c r="X610">
        <v>1.05</v>
      </c>
      <c r="Y610">
        <v>10.57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1069</v>
      </c>
      <c r="AG610">
        <v>1.05</v>
      </c>
      <c r="AH610">
        <v>2</v>
      </c>
      <c r="AI610">
        <v>27907692</v>
      </c>
      <c r="AJ610">
        <v>625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>
      <c r="A611">
        <f ca="1">ROW(Source!A276)</f>
        <v>276</v>
      </c>
      <c r="B611">
        <v>27907706</v>
      </c>
      <c r="C611">
        <v>27907686</v>
      </c>
      <c r="D611">
        <v>25152623</v>
      </c>
      <c r="E611">
        <v>1</v>
      </c>
      <c r="F611">
        <v>1</v>
      </c>
      <c r="G611">
        <v>1</v>
      </c>
      <c r="H611">
        <v>3</v>
      </c>
      <c r="I611" t="s">
        <v>989</v>
      </c>
      <c r="J611" t="s">
        <v>990</v>
      </c>
      <c r="K611" t="s">
        <v>991</v>
      </c>
      <c r="L611">
        <v>1348</v>
      </c>
      <c r="N611">
        <v>1009</v>
      </c>
      <c r="O611" t="s">
        <v>1094</v>
      </c>
      <c r="P611" t="s">
        <v>1094</v>
      </c>
      <c r="Q611">
        <v>1000</v>
      </c>
      <c r="X611">
        <v>2.1800000000000001E-3</v>
      </c>
      <c r="Y611">
        <v>12430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1069</v>
      </c>
      <c r="AG611">
        <v>2.1800000000000001E-3</v>
      </c>
      <c r="AH611">
        <v>2</v>
      </c>
      <c r="AI611">
        <v>27907693</v>
      </c>
      <c r="AJ611">
        <v>626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>
      <c r="A612">
        <f ca="1">ROW(Source!A276)</f>
        <v>276</v>
      </c>
      <c r="B612">
        <v>27907707</v>
      </c>
      <c r="C612">
        <v>27907686</v>
      </c>
      <c r="D612">
        <v>25174136</v>
      </c>
      <c r="E612">
        <v>1</v>
      </c>
      <c r="F612">
        <v>1</v>
      </c>
      <c r="G612">
        <v>1</v>
      </c>
      <c r="H612">
        <v>3</v>
      </c>
      <c r="I612" t="s">
        <v>93</v>
      </c>
      <c r="J612" t="s">
        <v>94</v>
      </c>
      <c r="K612" t="s">
        <v>95</v>
      </c>
      <c r="L612">
        <v>1348</v>
      </c>
      <c r="N612">
        <v>1009</v>
      </c>
      <c r="O612" t="s">
        <v>1094</v>
      </c>
      <c r="P612" t="s">
        <v>1094</v>
      </c>
      <c r="Q612">
        <v>1000</v>
      </c>
      <c r="X612">
        <v>5.1499999999999997E-2</v>
      </c>
      <c r="Y612">
        <v>5000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1069</v>
      </c>
      <c r="AG612">
        <v>5.1499999999999997E-2</v>
      </c>
      <c r="AH612">
        <v>2</v>
      </c>
      <c r="AI612">
        <v>27907694</v>
      </c>
      <c r="AJ612">
        <v>628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>
      <c r="A613">
        <f ca="1">ROW(Source!A276)</f>
        <v>276</v>
      </c>
      <c r="B613">
        <v>27907708</v>
      </c>
      <c r="C613">
        <v>27907686</v>
      </c>
      <c r="D613">
        <v>25195474</v>
      </c>
      <c r="E613">
        <v>1</v>
      </c>
      <c r="F613">
        <v>1</v>
      </c>
      <c r="G613">
        <v>1</v>
      </c>
      <c r="H613">
        <v>3</v>
      </c>
      <c r="I613" t="s">
        <v>992</v>
      </c>
      <c r="J613" t="s">
        <v>993</v>
      </c>
      <c r="K613" t="s">
        <v>994</v>
      </c>
      <c r="L613">
        <v>1358</v>
      </c>
      <c r="N613">
        <v>1010</v>
      </c>
      <c r="O613" t="s">
        <v>827</v>
      </c>
      <c r="P613" t="s">
        <v>827</v>
      </c>
      <c r="Q613">
        <v>10</v>
      </c>
      <c r="X613">
        <v>1</v>
      </c>
      <c r="Y613">
        <v>277.5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1069</v>
      </c>
      <c r="AG613">
        <v>1</v>
      </c>
      <c r="AH613">
        <v>2</v>
      </c>
      <c r="AI613">
        <v>27907695</v>
      </c>
      <c r="AJ613">
        <v>629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>
      <c r="A614">
        <f ca="1">ROW(Source!A276)</f>
        <v>276</v>
      </c>
      <c r="B614">
        <v>27907709</v>
      </c>
      <c r="C614">
        <v>27907686</v>
      </c>
      <c r="D614">
        <v>25200071</v>
      </c>
      <c r="E614">
        <v>1</v>
      </c>
      <c r="F614">
        <v>1</v>
      </c>
      <c r="G614">
        <v>1</v>
      </c>
      <c r="H614">
        <v>3</v>
      </c>
      <c r="I614" t="s">
        <v>105</v>
      </c>
      <c r="J614" t="s">
        <v>106</v>
      </c>
      <c r="K614" t="s">
        <v>107</v>
      </c>
      <c r="L614">
        <v>1358</v>
      </c>
      <c r="N614">
        <v>1010</v>
      </c>
      <c r="O614" t="s">
        <v>827</v>
      </c>
      <c r="P614" t="s">
        <v>827</v>
      </c>
      <c r="Q614">
        <v>10</v>
      </c>
      <c r="X614">
        <v>0.5</v>
      </c>
      <c r="Y614">
        <v>39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1069</v>
      </c>
      <c r="AG614">
        <v>0.5</v>
      </c>
      <c r="AH614">
        <v>2</v>
      </c>
      <c r="AI614">
        <v>27907696</v>
      </c>
      <c r="AJ614">
        <v>630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>
      <c r="A615">
        <f ca="1">ROW(Source!A276)</f>
        <v>276</v>
      </c>
      <c r="B615">
        <v>27907710</v>
      </c>
      <c r="C615">
        <v>27907686</v>
      </c>
      <c r="D615">
        <v>25200193</v>
      </c>
      <c r="E615">
        <v>1</v>
      </c>
      <c r="F615">
        <v>1</v>
      </c>
      <c r="G615">
        <v>1</v>
      </c>
      <c r="H615">
        <v>3</v>
      </c>
      <c r="I615" t="s">
        <v>995</v>
      </c>
      <c r="J615" t="s">
        <v>996</v>
      </c>
      <c r="K615" t="s">
        <v>997</v>
      </c>
      <c r="L615">
        <v>1356</v>
      </c>
      <c r="N615">
        <v>1010</v>
      </c>
      <c r="O615" t="s">
        <v>998</v>
      </c>
      <c r="P615" t="s">
        <v>998</v>
      </c>
      <c r="Q615">
        <v>1000</v>
      </c>
      <c r="X615">
        <v>0.01</v>
      </c>
      <c r="Y615">
        <v>270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1069</v>
      </c>
      <c r="AG615">
        <v>0.01</v>
      </c>
      <c r="AH615">
        <v>2</v>
      </c>
      <c r="AI615">
        <v>27907697</v>
      </c>
      <c r="AJ615">
        <v>631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>
      <c r="A616">
        <f ca="1">ROW(Source!A276)</f>
        <v>276</v>
      </c>
      <c r="B616">
        <v>27907711</v>
      </c>
      <c r="C616">
        <v>27907686</v>
      </c>
      <c r="D616">
        <v>25147235</v>
      </c>
      <c r="E616">
        <v>17</v>
      </c>
      <c r="F616">
        <v>1</v>
      </c>
      <c r="G616">
        <v>1</v>
      </c>
      <c r="H616">
        <v>3</v>
      </c>
      <c r="I616" t="s">
        <v>96</v>
      </c>
      <c r="J616" t="s">
        <v>1069</v>
      </c>
      <c r="K616" t="s">
        <v>97</v>
      </c>
      <c r="L616">
        <v>1374</v>
      </c>
      <c r="N616">
        <v>1013</v>
      </c>
      <c r="O616" t="s">
        <v>98</v>
      </c>
      <c r="P616" t="s">
        <v>98</v>
      </c>
      <c r="Q616">
        <v>1</v>
      </c>
      <c r="X616">
        <v>5.22</v>
      </c>
      <c r="Y616">
        <v>1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1069</v>
      </c>
      <c r="AG616">
        <v>5.22</v>
      </c>
      <c r="AH616">
        <v>2</v>
      </c>
      <c r="AI616">
        <v>27907698</v>
      </c>
      <c r="AJ616">
        <v>632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>
      <c r="A617">
        <f ca="1">ROW(Source!A278)</f>
        <v>278</v>
      </c>
      <c r="B617">
        <v>27907723</v>
      </c>
      <c r="C617">
        <v>27907713</v>
      </c>
      <c r="D617">
        <v>25412930</v>
      </c>
      <c r="E617">
        <v>1</v>
      </c>
      <c r="F617">
        <v>1</v>
      </c>
      <c r="G617">
        <v>1</v>
      </c>
      <c r="H617">
        <v>1</v>
      </c>
      <c r="I617" t="s">
        <v>987</v>
      </c>
      <c r="J617" t="s">
        <v>1069</v>
      </c>
      <c r="K617" t="s">
        <v>988</v>
      </c>
      <c r="L617">
        <v>1191</v>
      </c>
      <c r="N617">
        <v>1013</v>
      </c>
      <c r="O617" t="s">
        <v>600</v>
      </c>
      <c r="P617" t="s">
        <v>600</v>
      </c>
      <c r="Q617">
        <v>1</v>
      </c>
      <c r="X617">
        <v>27.52</v>
      </c>
      <c r="Y617">
        <v>0</v>
      </c>
      <c r="Z617">
        <v>0</v>
      </c>
      <c r="AA617">
        <v>0</v>
      </c>
      <c r="AB617">
        <v>9.4</v>
      </c>
      <c r="AC617">
        <v>0</v>
      </c>
      <c r="AD617">
        <v>1</v>
      </c>
      <c r="AE617">
        <v>1</v>
      </c>
      <c r="AF617" t="s">
        <v>1069</v>
      </c>
      <c r="AG617">
        <v>27.52</v>
      </c>
      <c r="AH617">
        <v>2</v>
      </c>
      <c r="AI617">
        <v>27907714</v>
      </c>
      <c r="AJ617">
        <v>633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>
      <c r="A618">
        <f ca="1">ROW(Source!A278)</f>
        <v>278</v>
      </c>
      <c r="B618">
        <v>27907724</v>
      </c>
      <c r="C618">
        <v>27907713</v>
      </c>
      <c r="D618">
        <v>25412928</v>
      </c>
      <c r="E618">
        <v>1</v>
      </c>
      <c r="F618">
        <v>1</v>
      </c>
      <c r="G618">
        <v>1</v>
      </c>
      <c r="H618">
        <v>1</v>
      </c>
      <c r="I618" t="s">
        <v>601</v>
      </c>
      <c r="J618" t="s">
        <v>1069</v>
      </c>
      <c r="K618" t="s">
        <v>602</v>
      </c>
      <c r="L618">
        <v>1191</v>
      </c>
      <c r="N618">
        <v>1013</v>
      </c>
      <c r="O618" t="s">
        <v>600</v>
      </c>
      <c r="P618" t="s">
        <v>600</v>
      </c>
      <c r="Q618">
        <v>1</v>
      </c>
      <c r="X618">
        <v>0.52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2</v>
      </c>
      <c r="AF618" t="s">
        <v>1069</v>
      </c>
      <c r="AG618">
        <v>0.52</v>
      </c>
      <c r="AH618">
        <v>2</v>
      </c>
      <c r="AI618">
        <v>27907715</v>
      </c>
      <c r="AJ618">
        <v>634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>
      <c r="A619">
        <f ca="1">ROW(Source!A278)</f>
        <v>278</v>
      </c>
      <c r="B619">
        <v>27907725</v>
      </c>
      <c r="C619">
        <v>27907713</v>
      </c>
      <c r="D619">
        <v>25230220</v>
      </c>
      <c r="E619">
        <v>1</v>
      </c>
      <c r="F619">
        <v>1</v>
      </c>
      <c r="G619">
        <v>1</v>
      </c>
      <c r="H619">
        <v>2</v>
      </c>
      <c r="I619" t="s">
        <v>612</v>
      </c>
      <c r="J619" t="s">
        <v>613</v>
      </c>
      <c r="K619" t="s">
        <v>614</v>
      </c>
      <c r="L619">
        <v>1368</v>
      </c>
      <c r="N619">
        <v>1011</v>
      </c>
      <c r="O619" t="s">
        <v>606</v>
      </c>
      <c r="P619" t="s">
        <v>606</v>
      </c>
      <c r="Q619">
        <v>1</v>
      </c>
      <c r="X619">
        <v>0.26</v>
      </c>
      <c r="Y619">
        <v>0</v>
      </c>
      <c r="Z619">
        <v>111.99</v>
      </c>
      <c r="AA619">
        <v>13.5</v>
      </c>
      <c r="AB619">
        <v>0</v>
      </c>
      <c r="AC619">
        <v>0</v>
      </c>
      <c r="AD619">
        <v>1</v>
      </c>
      <c r="AE619">
        <v>0</v>
      </c>
      <c r="AF619" t="s">
        <v>1069</v>
      </c>
      <c r="AG619">
        <v>0.26</v>
      </c>
      <c r="AH619">
        <v>2</v>
      </c>
      <c r="AI619">
        <v>27907716</v>
      </c>
      <c r="AJ619">
        <v>635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>
      <c r="A620">
        <f ca="1">ROW(Source!A278)</f>
        <v>278</v>
      </c>
      <c r="B620">
        <v>27907726</v>
      </c>
      <c r="C620">
        <v>27907713</v>
      </c>
      <c r="D620">
        <v>25231607</v>
      </c>
      <c r="E620">
        <v>1</v>
      </c>
      <c r="F620">
        <v>1</v>
      </c>
      <c r="G620">
        <v>1</v>
      </c>
      <c r="H620">
        <v>2</v>
      </c>
      <c r="I620" t="s">
        <v>603</v>
      </c>
      <c r="J620" t="s">
        <v>604</v>
      </c>
      <c r="K620" t="s">
        <v>605</v>
      </c>
      <c r="L620">
        <v>1368</v>
      </c>
      <c r="N620">
        <v>1011</v>
      </c>
      <c r="O620" t="s">
        <v>606</v>
      </c>
      <c r="P620" t="s">
        <v>606</v>
      </c>
      <c r="Q620">
        <v>1</v>
      </c>
      <c r="X620">
        <v>0.26</v>
      </c>
      <c r="Y620">
        <v>0</v>
      </c>
      <c r="Z620">
        <v>65.709999999999994</v>
      </c>
      <c r="AA620">
        <v>11.6</v>
      </c>
      <c r="AB620">
        <v>0</v>
      </c>
      <c r="AC620">
        <v>0</v>
      </c>
      <c r="AD620">
        <v>1</v>
      </c>
      <c r="AE620">
        <v>0</v>
      </c>
      <c r="AF620" t="s">
        <v>1069</v>
      </c>
      <c r="AG620">
        <v>0.26</v>
      </c>
      <c r="AH620">
        <v>2</v>
      </c>
      <c r="AI620">
        <v>27907717</v>
      </c>
      <c r="AJ620">
        <v>636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>
      <c r="A621">
        <f ca="1">ROW(Source!A278)</f>
        <v>278</v>
      </c>
      <c r="B621">
        <v>27907727</v>
      </c>
      <c r="C621">
        <v>27907713</v>
      </c>
      <c r="D621">
        <v>25231911</v>
      </c>
      <c r="E621">
        <v>1</v>
      </c>
      <c r="F621">
        <v>1</v>
      </c>
      <c r="G621">
        <v>1</v>
      </c>
      <c r="H621">
        <v>2</v>
      </c>
      <c r="I621" t="s">
        <v>663</v>
      </c>
      <c r="J621" t="s">
        <v>664</v>
      </c>
      <c r="K621" t="s">
        <v>665</v>
      </c>
      <c r="L621">
        <v>1368</v>
      </c>
      <c r="N621">
        <v>1011</v>
      </c>
      <c r="O621" t="s">
        <v>606</v>
      </c>
      <c r="P621" t="s">
        <v>606</v>
      </c>
      <c r="Q621">
        <v>1</v>
      </c>
      <c r="X621">
        <v>2.16</v>
      </c>
      <c r="Y621">
        <v>0</v>
      </c>
      <c r="Z621">
        <v>8.1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1069</v>
      </c>
      <c r="AG621">
        <v>2.16</v>
      </c>
      <c r="AH621">
        <v>2</v>
      </c>
      <c r="AI621">
        <v>27907718</v>
      </c>
      <c r="AJ621">
        <v>637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>
      <c r="A622">
        <f ca="1">ROW(Source!A278)</f>
        <v>278</v>
      </c>
      <c r="B622">
        <v>27907728</v>
      </c>
      <c r="C622">
        <v>27907713</v>
      </c>
      <c r="D622">
        <v>25151427</v>
      </c>
      <c r="E622">
        <v>1</v>
      </c>
      <c r="F622">
        <v>1</v>
      </c>
      <c r="G622">
        <v>1</v>
      </c>
      <c r="H622">
        <v>3</v>
      </c>
      <c r="I622" t="s">
        <v>122</v>
      </c>
      <c r="J622" t="s">
        <v>123</v>
      </c>
      <c r="K622" t="s">
        <v>124</v>
      </c>
      <c r="L622">
        <v>1346</v>
      </c>
      <c r="N622">
        <v>1009</v>
      </c>
      <c r="O622" t="s">
        <v>1216</v>
      </c>
      <c r="P622" t="s">
        <v>1216</v>
      </c>
      <c r="Q622">
        <v>1</v>
      </c>
      <c r="X622">
        <v>0.96</v>
      </c>
      <c r="Y622">
        <v>10.57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1069</v>
      </c>
      <c r="AG622">
        <v>0.96</v>
      </c>
      <c r="AH622">
        <v>2</v>
      </c>
      <c r="AI622">
        <v>27907719</v>
      </c>
      <c r="AJ622">
        <v>638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>
      <c r="A623">
        <f ca="1">ROW(Source!A278)</f>
        <v>278</v>
      </c>
      <c r="B623">
        <v>27907729</v>
      </c>
      <c r="C623">
        <v>27907713</v>
      </c>
      <c r="D623">
        <v>25185077</v>
      </c>
      <c r="E623">
        <v>1</v>
      </c>
      <c r="F623">
        <v>1</v>
      </c>
      <c r="G623">
        <v>1</v>
      </c>
      <c r="H623">
        <v>3</v>
      </c>
      <c r="I623" t="s">
        <v>999</v>
      </c>
      <c r="J623" t="s">
        <v>1000</v>
      </c>
      <c r="K623" t="s">
        <v>1001</v>
      </c>
      <c r="L623">
        <v>1346</v>
      </c>
      <c r="N623">
        <v>1009</v>
      </c>
      <c r="O623" t="s">
        <v>1216</v>
      </c>
      <c r="P623" t="s">
        <v>1216</v>
      </c>
      <c r="Q623">
        <v>1</v>
      </c>
      <c r="X623">
        <v>0.4</v>
      </c>
      <c r="Y623">
        <v>25.8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1069</v>
      </c>
      <c r="AG623">
        <v>0.4</v>
      </c>
      <c r="AH623">
        <v>2</v>
      </c>
      <c r="AI623">
        <v>27907720</v>
      </c>
      <c r="AJ623">
        <v>639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>
      <c r="A624">
        <f ca="1">ROW(Source!A278)</f>
        <v>278</v>
      </c>
      <c r="B624">
        <v>27907730</v>
      </c>
      <c r="C624">
        <v>27907713</v>
      </c>
      <c r="D624">
        <v>25147235</v>
      </c>
      <c r="E624">
        <v>17</v>
      </c>
      <c r="F624">
        <v>1</v>
      </c>
      <c r="G624">
        <v>1</v>
      </c>
      <c r="H624">
        <v>3</v>
      </c>
      <c r="I624" t="s">
        <v>96</v>
      </c>
      <c r="J624" t="s">
        <v>1069</v>
      </c>
      <c r="K624" t="s">
        <v>97</v>
      </c>
      <c r="L624">
        <v>1374</v>
      </c>
      <c r="N624">
        <v>1013</v>
      </c>
      <c r="O624" t="s">
        <v>98</v>
      </c>
      <c r="P624" t="s">
        <v>98</v>
      </c>
      <c r="Q624">
        <v>1</v>
      </c>
      <c r="X624">
        <v>5.17</v>
      </c>
      <c r="Y624">
        <v>1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1069</v>
      </c>
      <c r="AG624">
        <v>5.17</v>
      </c>
      <c r="AH624">
        <v>2</v>
      </c>
      <c r="AI624">
        <v>27907721</v>
      </c>
      <c r="AJ624">
        <v>641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>
      <c r="A625">
        <f ca="1">ROW(Source!A280)</f>
        <v>280</v>
      </c>
      <c r="B625">
        <v>27907744</v>
      </c>
      <c r="C625">
        <v>27907732</v>
      </c>
      <c r="D625">
        <v>25412930</v>
      </c>
      <c r="E625">
        <v>1</v>
      </c>
      <c r="F625">
        <v>1</v>
      </c>
      <c r="G625">
        <v>1</v>
      </c>
      <c r="H625">
        <v>1</v>
      </c>
      <c r="I625" t="s">
        <v>987</v>
      </c>
      <c r="J625" t="s">
        <v>1069</v>
      </c>
      <c r="K625" t="s">
        <v>988</v>
      </c>
      <c r="L625">
        <v>1191</v>
      </c>
      <c r="N625">
        <v>1013</v>
      </c>
      <c r="O625" t="s">
        <v>600</v>
      </c>
      <c r="P625" t="s">
        <v>600</v>
      </c>
      <c r="Q625">
        <v>1</v>
      </c>
      <c r="X625">
        <v>6.29</v>
      </c>
      <c r="Y625">
        <v>0</v>
      </c>
      <c r="Z625">
        <v>0</v>
      </c>
      <c r="AA625">
        <v>0</v>
      </c>
      <c r="AB625">
        <v>9.4</v>
      </c>
      <c r="AC625">
        <v>0</v>
      </c>
      <c r="AD625">
        <v>1</v>
      </c>
      <c r="AE625">
        <v>1</v>
      </c>
      <c r="AF625" t="s">
        <v>1069</v>
      </c>
      <c r="AG625">
        <v>6.29</v>
      </c>
      <c r="AH625">
        <v>2</v>
      </c>
      <c r="AI625">
        <v>27907733</v>
      </c>
      <c r="AJ625">
        <v>642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>
      <c r="A626">
        <f ca="1">ROW(Source!A280)</f>
        <v>280</v>
      </c>
      <c r="B626">
        <v>27907745</v>
      </c>
      <c r="C626">
        <v>27907732</v>
      </c>
      <c r="D626">
        <v>25412928</v>
      </c>
      <c r="E626">
        <v>1</v>
      </c>
      <c r="F626">
        <v>1</v>
      </c>
      <c r="G626">
        <v>1</v>
      </c>
      <c r="H626">
        <v>1</v>
      </c>
      <c r="I626" t="s">
        <v>601</v>
      </c>
      <c r="J626" t="s">
        <v>1069</v>
      </c>
      <c r="K626" t="s">
        <v>602</v>
      </c>
      <c r="L626">
        <v>1191</v>
      </c>
      <c r="N626">
        <v>1013</v>
      </c>
      <c r="O626" t="s">
        <v>600</v>
      </c>
      <c r="P626" t="s">
        <v>600</v>
      </c>
      <c r="Q626">
        <v>1</v>
      </c>
      <c r="X626">
        <v>0.06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2</v>
      </c>
      <c r="AF626" t="s">
        <v>1069</v>
      </c>
      <c r="AG626">
        <v>0.06</v>
      </c>
      <c r="AH626">
        <v>2</v>
      </c>
      <c r="AI626">
        <v>27907734</v>
      </c>
      <c r="AJ626">
        <v>643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>
      <c r="A627">
        <f ca="1">ROW(Source!A280)</f>
        <v>280</v>
      </c>
      <c r="B627">
        <v>27907746</v>
      </c>
      <c r="C627">
        <v>27907732</v>
      </c>
      <c r="D627">
        <v>25230220</v>
      </c>
      <c r="E627">
        <v>1</v>
      </c>
      <c r="F627">
        <v>1</v>
      </c>
      <c r="G627">
        <v>1</v>
      </c>
      <c r="H627">
        <v>2</v>
      </c>
      <c r="I627" t="s">
        <v>612</v>
      </c>
      <c r="J627" t="s">
        <v>613</v>
      </c>
      <c r="K627" t="s">
        <v>614</v>
      </c>
      <c r="L627">
        <v>1368</v>
      </c>
      <c r="N627">
        <v>1011</v>
      </c>
      <c r="O627" t="s">
        <v>606</v>
      </c>
      <c r="P627" t="s">
        <v>606</v>
      </c>
      <c r="Q627">
        <v>1</v>
      </c>
      <c r="X627">
        <v>0.03</v>
      </c>
      <c r="Y627">
        <v>0</v>
      </c>
      <c r="Z627">
        <v>111.99</v>
      </c>
      <c r="AA627">
        <v>13.5</v>
      </c>
      <c r="AB627">
        <v>0</v>
      </c>
      <c r="AC627">
        <v>0</v>
      </c>
      <c r="AD627">
        <v>1</v>
      </c>
      <c r="AE627">
        <v>0</v>
      </c>
      <c r="AF627" t="s">
        <v>1069</v>
      </c>
      <c r="AG627">
        <v>0.03</v>
      </c>
      <c r="AH627">
        <v>2</v>
      </c>
      <c r="AI627">
        <v>27907735</v>
      </c>
      <c r="AJ627">
        <v>644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>
      <c r="A628">
        <f ca="1">ROW(Source!A280)</f>
        <v>280</v>
      </c>
      <c r="B628">
        <v>27907747</v>
      </c>
      <c r="C628">
        <v>27907732</v>
      </c>
      <c r="D628">
        <v>25231607</v>
      </c>
      <c r="E628">
        <v>1</v>
      </c>
      <c r="F628">
        <v>1</v>
      </c>
      <c r="G628">
        <v>1</v>
      </c>
      <c r="H628">
        <v>2</v>
      </c>
      <c r="I628" t="s">
        <v>603</v>
      </c>
      <c r="J628" t="s">
        <v>604</v>
      </c>
      <c r="K628" t="s">
        <v>605</v>
      </c>
      <c r="L628">
        <v>1368</v>
      </c>
      <c r="N628">
        <v>1011</v>
      </c>
      <c r="O628" t="s">
        <v>606</v>
      </c>
      <c r="P628" t="s">
        <v>606</v>
      </c>
      <c r="Q628">
        <v>1</v>
      </c>
      <c r="X628">
        <v>0.03</v>
      </c>
      <c r="Y628">
        <v>0</v>
      </c>
      <c r="Z628">
        <v>65.709999999999994</v>
      </c>
      <c r="AA628">
        <v>11.6</v>
      </c>
      <c r="AB628">
        <v>0</v>
      </c>
      <c r="AC628">
        <v>0</v>
      </c>
      <c r="AD628">
        <v>1</v>
      </c>
      <c r="AE628">
        <v>0</v>
      </c>
      <c r="AF628" t="s">
        <v>1069</v>
      </c>
      <c r="AG628">
        <v>0.03</v>
      </c>
      <c r="AH628">
        <v>2</v>
      </c>
      <c r="AI628">
        <v>27907736</v>
      </c>
      <c r="AJ628">
        <v>645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>
      <c r="A629">
        <f ca="1">ROW(Source!A280)</f>
        <v>280</v>
      </c>
      <c r="B629">
        <v>27907748</v>
      </c>
      <c r="C629">
        <v>27907732</v>
      </c>
      <c r="D629">
        <v>25150263</v>
      </c>
      <c r="E629">
        <v>1</v>
      </c>
      <c r="F629">
        <v>1</v>
      </c>
      <c r="G629">
        <v>1</v>
      </c>
      <c r="H629">
        <v>3</v>
      </c>
      <c r="I629" t="s">
        <v>88</v>
      </c>
      <c r="J629" t="s">
        <v>89</v>
      </c>
      <c r="K629" t="s">
        <v>90</v>
      </c>
      <c r="L629">
        <v>1346</v>
      </c>
      <c r="N629">
        <v>1009</v>
      </c>
      <c r="O629" t="s">
        <v>1216</v>
      </c>
      <c r="P629" t="s">
        <v>1216</v>
      </c>
      <c r="Q629">
        <v>1</v>
      </c>
      <c r="X629">
        <v>0.32</v>
      </c>
      <c r="Y629">
        <v>30.4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1069</v>
      </c>
      <c r="AG629">
        <v>0.32</v>
      </c>
      <c r="AH629">
        <v>2</v>
      </c>
      <c r="AI629">
        <v>27907737</v>
      </c>
      <c r="AJ629">
        <v>646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>
      <c r="A630">
        <f ca="1">ROW(Source!A280)</f>
        <v>280</v>
      </c>
      <c r="B630">
        <v>27907749</v>
      </c>
      <c r="C630">
        <v>27907732</v>
      </c>
      <c r="D630">
        <v>25150542</v>
      </c>
      <c r="E630">
        <v>1</v>
      </c>
      <c r="F630">
        <v>1</v>
      </c>
      <c r="G630">
        <v>1</v>
      </c>
      <c r="H630">
        <v>3</v>
      </c>
      <c r="I630" t="s">
        <v>1002</v>
      </c>
      <c r="J630" t="s">
        <v>1003</v>
      </c>
      <c r="K630" t="s">
        <v>1004</v>
      </c>
      <c r="L630">
        <v>1348</v>
      </c>
      <c r="N630">
        <v>1009</v>
      </c>
      <c r="O630" t="s">
        <v>1094</v>
      </c>
      <c r="P630" t="s">
        <v>1094</v>
      </c>
      <c r="Q630">
        <v>1000</v>
      </c>
      <c r="X630">
        <v>1.0499999999999999E-3</v>
      </c>
      <c r="Y630">
        <v>1820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1069</v>
      </c>
      <c r="AG630">
        <v>1.0499999999999999E-3</v>
      </c>
      <c r="AH630">
        <v>2</v>
      </c>
      <c r="AI630">
        <v>27907738</v>
      </c>
      <c r="AJ630">
        <v>647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>
      <c r="A631">
        <f ca="1">ROW(Source!A280)</f>
        <v>280</v>
      </c>
      <c r="B631">
        <v>27907750</v>
      </c>
      <c r="C631">
        <v>27907732</v>
      </c>
      <c r="D631">
        <v>25186459</v>
      </c>
      <c r="E631">
        <v>1</v>
      </c>
      <c r="F631">
        <v>1</v>
      </c>
      <c r="G631">
        <v>1</v>
      </c>
      <c r="H631">
        <v>3</v>
      </c>
      <c r="I631" t="s">
        <v>102</v>
      </c>
      <c r="J631" t="s">
        <v>103</v>
      </c>
      <c r="K631" t="s">
        <v>104</v>
      </c>
      <c r="L631">
        <v>1346</v>
      </c>
      <c r="N631">
        <v>1009</v>
      </c>
      <c r="O631" t="s">
        <v>1216</v>
      </c>
      <c r="P631" t="s">
        <v>1216</v>
      </c>
      <c r="Q631">
        <v>1</v>
      </c>
      <c r="X631">
        <v>0.02</v>
      </c>
      <c r="Y631">
        <v>28.6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1069</v>
      </c>
      <c r="AG631">
        <v>0.02</v>
      </c>
      <c r="AH631">
        <v>2</v>
      </c>
      <c r="AI631">
        <v>27907739</v>
      </c>
      <c r="AJ631">
        <v>648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>
      <c r="A632">
        <f ca="1">ROW(Source!A280)</f>
        <v>280</v>
      </c>
      <c r="B632">
        <v>27907751</v>
      </c>
      <c r="C632">
        <v>27907732</v>
      </c>
      <c r="D632">
        <v>25200137</v>
      </c>
      <c r="E632">
        <v>1</v>
      </c>
      <c r="F632">
        <v>1</v>
      </c>
      <c r="G632">
        <v>1</v>
      </c>
      <c r="H632">
        <v>3</v>
      </c>
      <c r="I632" t="s">
        <v>1005</v>
      </c>
      <c r="J632" t="s">
        <v>1006</v>
      </c>
      <c r="K632" t="s">
        <v>1007</v>
      </c>
      <c r="L632">
        <v>1355</v>
      </c>
      <c r="N632">
        <v>1010</v>
      </c>
      <c r="O632" t="s">
        <v>185</v>
      </c>
      <c r="P632" t="s">
        <v>185</v>
      </c>
      <c r="Q632">
        <v>100</v>
      </c>
      <c r="X632">
        <v>0.05</v>
      </c>
      <c r="Y632">
        <v>143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1069</v>
      </c>
      <c r="AG632">
        <v>0.05</v>
      </c>
      <c r="AH632">
        <v>2</v>
      </c>
      <c r="AI632">
        <v>27907740</v>
      </c>
      <c r="AJ632">
        <v>649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>
      <c r="A633">
        <f ca="1">ROW(Source!A280)</f>
        <v>280</v>
      </c>
      <c r="B633">
        <v>27907752</v>
      </c>
      <c r="C633">
        <v>27907732</v>
      </c>
      <c r="D633">
        <v>25200187</v>
      </c>
      <c r="E633">
        <v>1</v>
      </c>
      <c r="F633">
        <v>1</v>
      </c>
      <c r="G633">
        <v>1</v>
      </c>
      <c r="H633">
        <v>3</v>
      </c>
      <c r="I633" t="s">
        <v>1008</v>
      </c>
      <c r="J633" t="s">
        <v>1009</v>
      </c>
      <c r="K633" t="s">
        <v>1010</v>
      </c>
      <c r="L633">
        <v>1356</v>
      </c>
      <c r="N633">
        <v>1010</v>
      </c>
      <c r="O633" t="s">
        <v>998</v>
      </c>
      <c r="P633" t="s">
        <v>998</v>
      </c>
      <c r="Q633">
        <v>1000</v>
      </c>
      <c r="X633">
        <v>1.2200000000000001E-2</v>
      </c>
      <c r="Y633">
        <v>176.21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1069</v>
      </c>
      <c r="AG633">
        <v>1.2200000000000001E-2</v>
      </c>
      <c r="AH633">
        <v>2</v>
      </c>
      <c r="AI633">
        <v>27907741</v>
      </c>
      <c r="AJ633">
        <v>650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>
      <c r="A634">
        <f ca="1">ROW(Source!A280)</f>
        <v>280</v>
      </c>
      <c r="B634">
        <v>27907753</v>
      </c>
      <c r="C634">
        <v>27907732</v>
      </c>
      <c r="D634">
        <v>25147235</v>
      </c>
      <c r="E634">
        <v>17</v>
      </c>
      <c r="F634">
        <v>1</v>
      </c>
      <c r="G634">
        <v>1</v>
      </c>
      <c r="H634">
        <v>3</v>
      </c>
      <c r="I634" t="s">
        <v>96</v>
      </c>
      <c r="J634" t="s">
        <v>1069</v>
      </c>
      <c r="K634" t="s">
        <v>97</v>
      </c>
      <c r="L634">
        <v>1374</v>
      </c>
      <c r="N634">
        <v>1013</v>
      </c>
      <c r="O634" t="s">
        <v>98</v>
      </c>
      <c r="P634" t="s">
        <v>98</v>
      </c>
      <c r="Q634">
        <v>1</v>
      </c>
      <c r="X634">
        <v>1.18</v>
      </c>
      <c r="Y634">
        <v>1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1069</v>
      </c>
      <c r="AG634">
        <v>1.18</v>
      </c>
      <c r="AH634">
        <v>2</v>
      </c>
      <c r="AI634">
        <v>27907742</v>
      </c>
      <c r="AJ634">
        <v>652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>
      <c r="A635">
        <f ca="1">ROW(Source!A282)</f>
        <v>282</v>
      </c>
      <c r="B635">
        <v>27907762</v>
      </c>
      <c r="C635">
        <v>27907755</v>
      </c>
      <c r="D635">
        <v>25419089</v>
      </c>
      <c r="E635">
        <v>1</v>
      </c>
      <c r="F635">
        <v>1</v>
      </c>
      <c r="G635">
        <v>1</v>
      </c>
      <c r="H635">
        <v>1</v>
      </c>
      <c r="I635" t="s">
        <v>689</v>
      </c>
      <c r="J635" t="s">
        <v>1069</v>
      </c>
      <c r="K635" t="s">
        <v>690</v>
      </c>
      <c r="L635">
        <v>1191</v>
      </c>
      <c r="N635">
        <v>1013</v>
      </c>
      <c r="O635" t="s">
        <v>600</v>
      </c>
      <c r="P635" t="s">
        <v>600</v>
      </c>
      <c r="Q635">
        <v>1</v>
      </c>
      <c r="X635">
        <v>89.1</v>
      </c>
      <c r="Y635">
        <v>0</v>
      </c>
      <c r="Z635">
        <v>0</v>
      </c>
      <c r="AA635">
        <v>0</v>
      </c>
      <c r="AB635">
        <v>9.6199999999999992</v>
      </c>
      <c r="AC635">
        <v>0</v>
      </c>
      <c r="AD635">
        <v>1</v>
      </c>
      <c r="AE635">
        <v>1</v>
      </c>
      <c r="AF635" t="s">
        <v>1069</v>
      </c>
      <c r="AG635">
        <v>89.1</v>
      </c>
      <c r="AH635">
        <v>2</v>
      </c>
      <c r="AI635">
        <v>27907758</v>
      </c>
      <c r="AJ635">
        <v>653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>
      <c r="A636">
        <f ca="1">ROW(Source!A282)</f>
        <v>282</v>
      </c>
      <c r="B636">
        <v>27907763</v>
      </c>
      <c r="C636">
        <v>27907755</v>
      </c>
      <c r="D636">
        <v>25412928</v>
      </c>
      <c r="E636">
        <v>1</v>
      </c>
      <c r="F636">
        <v>1</v>
      </c>
      <c r="G636">
        <v>1</v>
      </c>
      <c r="H636">
        <v>1</v>
      </c>
      <c r="I636" t="s">
        <v>601</v>
      </c>
      <c r="J636" t="s">
        <v>1069</v>
      </c>
      <c r="K636" t="s">
        <v>602</v>
      </c>
      <c r="L636">
        <v>1191</v>
      </c>
      <c r="N636">
        <v>1013</v>
      </c>
      <c r="O636" t="s">
        <v>600</v>
      </c>
      <c r="P636" t="s">
        <v>600</v>
      </c>
      <c r="Q636">
        <v>1</v>
      </c>
      <c r="X636">
        <v>0.03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2</v>
      </c>
      <c r="AF636" t="s">
        <v>1069</v>
      </c>
      <c r="AG636">
        <v>0.03</v>
      </c>
      <c r="AH636">
        <v>2</v>
      </c>
      <c r="AI636">
        <v>27907759</v>
      </c>
      <c r="AJ636">
        <v>654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>
      <c r="A637">
        <f ca="1">ROW(Source!A282)</f>
        <v>282</v>
      </c>
      <c r="B637">
        <v>27907764</v>
      </c>
      <c r="C637">
        <v>27907755</v>
      </c>
      <c r="D637">
        <v>25230514</v>
      </c>
      <c r="E637">
        <v>1</v>
      </c>
      <c r="F637">
        <v>1</v>
      </c>
      <c r="G637">
        <v>1</v>
      </c>
      <c r="H637">
        <v>2</v>
      </c>
      <c r="I637" t="s">
        <v>658</v>
      </c>
      <c r="J637" t="s">
        <v>659</v>
      </c>
      <c r="K637" t="s">
        <v>660</v>
      </c>
      <c r="L637">
        <v>1368</v>
      </c>
      <c r="N637">
        <v>1011</v>
      </c>
      <c r="O637" t="s">
        <v>606</v>
      </c>
      <c r="P637" t="s">
        <v>606</v>
      </c>
      <c r="Q637">
        <v>1</v>
      </c>
      <c r="X637">
        <v>0.03</v>
      </c>
      <c r="Y637">
        <v>0</v>
      </c>
      <c r="Z637">
        <v>31.26</v>
      </c>
      <c r="AA637">
        <v>13.5</v>
      </c>
      <c r="AB637">
        <v>0</v>
      </c>
      <c r="AC637">
        <v>0</v>
      </c>
      <c r="AD637">
        <v>1</v>
      </c>
      <c r="AE637">
        <v>0</v>
      </c>
      <c r="AF637" t="s">
        <v>1069</v>
      </c>
      <c r="AG637">
        <v>0.03</v>
      </c>
      <c r="AH637">
        <v>2</v>
      </c>
      <c r="AI637">
        <v>27907760</v>
      </c>
      <c r="AJ637">
        <v>655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>
      <c r="A638">
        <f ca="1">ROW(Source!A282)</f>
        <v>282</v>
      </c>
      <c r="B638">
        <v>27907765</v>
      </c>
      <c r="C638">
        <v>27907755</v>
      </c>
      <c r="D638">
        <v>25146956</v>
      </c>
      <c r="E638">
        <v>17</v>
      </c>
      <c r="F638">
        <v>1</v>
      </c>
      <c r="G638">
        <v>1</v>
      </c>
      <c r="H638">
        <v>3</v>
      </c>
      <c r="I638" t="s">
        <v>342</v>
      </c>
      <c r="J638" t="s">
        <v>1069</v>
      </c>
      <c r="K638" t="s">
        <v>343</v>
      </c>
      <c r="L638">
        <v>1354</v>
      </c>
      <c r="N638">
        <v>1010</v>
      </c>
      <c r="O638" t="s">
        <v>1519</v>
      </c>
      <c r="P638" t="s">
        <v>1519</v>
      </c>
      <c r="Q638">
        <v>1</v>
      </c>
      <c r="X638">
        <v>100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 t="s">
        <v>1069</v>
      </c>
      <c r="AG638">
        <v>100</v>
      </c>
      <c r="AH638">
        <v>3</v>
      </c>
      <c r="AI638">
        <v>-1</v>
      </c>
      <c r="AJ638" t="s">
        <v>1069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>
      <c r="A639">
        <f ca="1">ROW(Source!A318)</f>
        <v>318</v>
      </c>
      <c r="B639">
        <v>27907775</v>
      </c>
      <c r="C639">
        <v>27907768</v>
      </c>
      <c r="D639">
        <v>25414889</v>
      </c>
      <c r="E639">
        <v>1</v>
      </c>
      <c r="F639">
        <v>1</v>
      </c>
      <c r="G639">
        <v>1</v>
      </c>
      <c r="H639">
        <v>1</v>
      </c>
      <c r="I639" t="s">
        <v>7</v>
      </c>
      <c r="J639" t="s">
        <v>1069</v>
      </c>
      <c r="K639" t="s">
        <v>8</v>
      </c>
      <c r="L639">
        <v>1191</v>
      </c>
      <c r="N639">
        <v>1013</v>
      </c>
      <c r="O639" t="s">
        <v>600</v>
      </c>
      <c r="P639" t="s">
        <v>600</v>
      </c>
      <c r="Q639">
        <v>1</v>
      </c>
      <c r="X639">
        <v>34.659999999999997</v>
      </c>
      <c r="Y639">
        <v>0</v>
      </c>
      <c r="Z639">
        <v>0</v>
      </c>
      <c r="AA639">
        <v>0</v>
      </c>
      <c r="AB639">
        <v>8.31</v>
      </c>
      <c r="AC639">
        <v>0</v>
      </c>
      <c r="AD639">
        <v>1</v>
      </c>
      <c r="AE639">
        <v>1</v>
      </c>
      <c r="AF639" t="s">
        <v>1069</v>
      </c>
      <c r="AG639">
        <v>34.659999999999997</v>
      </c>
      <c r="AH639">
        <v>2</v>
      </c>
      <c r="AI639">
        <v>27907769</v>
      </c>
      <c r="AJ639">
        <v>657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>
      <c r="A640">
        <f ca="1">ROW(Source!A318)</f>
        <v>318</v>
      </c>
      <c r="B640">
        <v>27907776</v>
      </c>
      <c r="C640">
        <v>27907768</v>
      </c>
      <c r="D640">
        <v>25412928</v>
      </c>
      <c r="E640">
        <v>1</v>
      </c>
      <c r="F640">
        <v>1</v>
      </c>
      <c r="G640">
        <v>1</v>
      </c>
      <c r="H640">
        <v>1</v>
      </c>
      <c r="I640" t="s">
        <v>601</v>
      </c>
      <c r="J640" t="s">
        <v>1069</v>
      </c>
      <c r="K640" t="s">
        <v>602</v>
      </c>
      <c r="L640">
        <v>1191</v>
      </c>
      <c r="N640">
        <v>1013</v>
      </c>
      <c r="O640" t="s">
        <v>600</v>
      </c>
      <c r="P640" t="s">
        <v>600</v>
      </c>
      <c r="Q640">
        <v>1</v>
      </c>
      <c r="X640">
        <v>0.1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2</v>
      </c>
      <c r="AF640" t="s">
        <v>1069</v>
      </c>
      <c r="AG640">
        <v>0.1</v>
      </c>
      <c r="AH640">
        <v>2</v>
      </c>
      <c r="AI640">
        <v>27907770</v>
      </c>
      <c r="AJ640">
        <v>658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>
      <c r="A641">
        <f ca="1">ROW(Source!A318)</f>
        <v>318</v>
      </c>
      <c r="B641">
        <v>27907777</v>
      </c>
      <c r="C641">
        <v>27907768</v>
      </c>
      <c r="D641">
        <v>25230514</v>
      </c>
      <c r="E641">
        <v>1</v>
      </c>
      <c r="F641">
        <v>1</v>
      </c>
      <c r="G641">
        <v>1</v>
      </c>
      <c r="H641">
        <v>2</v>
      </c>
      <c r="I641" t="s">
        <v>658</v>
      </c>
      <c r="J641" t="s">
        <v>659</v>
      </c>
      <c r="K641" t="s">
        <v>660</v>
      </c>
      <c r="L641">
        <v>1368</v>
      </c>
      <c r="N641">
        <v>1011</v>
      </c>
      <c r="O641" t="s">
        <v>606</v>
      </c>
      <c r="P641" t="s">
        <v>606</v>
      </c>
      <c r="Q641">
        <v>1</v>
      </c>
      <c r="X641">
        <v>0.1</v>
      </c>
      <c r="Y641">
        <v>0</v>
      </c>
      <c r="Z641">
        <v>31.26</v>
      </c>
      <c r="AA641">
        <v>13.5</v>
      </c>
      <c r="AB641">
        <v>0</v>
      </c>
      <c r="AC641">
        <v>0</v>
      </c>
      <c r="AD641">
        <v>1</v>
      </c>
      <c r="AE641">
        <v>0</v>
      </c>
      <c r="AF641" t="s">
        <v>1069</v>
      </c>
      <c r="AG641">
        <v>0.1</v>
      </c>
      <c r="AH641">
        <v>2</v>
      </c>
      <c r="AI641">
        <v>27907771</v>
      </c>
      <c r="AJ641">
        <v>659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>
      <c r="A642">
        <f ca="1">ROW(Source!A318)</f>
        <v>318</v>
      </c>
      <c r="B642">
        <v>27907778</v>
      </c>
      <c r="C642">
        <v>27907768</v>
      </c>
      <c r="D642">
        <v>25231842</v>
      </c>
      <c r="E642">
        <v>1</v>
      </c>
      <c r="F642">
        <v>1</v>
      </c>
      <c r="G642">
        <v>1</v>
      </c>
      <c r="H642">
        <v>2</v>
      </c>
      <c r="I642" t="s">
        <v>618</v>
      </c>
      <c r="J642" t="s">
        <v>619</v>
      </c>
      <c r="K642" t="s">
        <v>620</v>
      </c>
      <c r="L642">
        <v>1368</v>
      </c>
      <c r="N642">
        <v>1011</v>
      </c>
      <c r="O642" t="s">
        <v>606</v>
      </c>
      <c r="P642" t="s">
        <v>606</v>
      </c>
      <c r="Q642">
        <v>1</v>
      </c>
      <c r="X642">
        <v>3.3</v>
      </c>
      <c r="Y642">
        <v>0</v>
      </c>
      <c r="Z642">
        <v>1.2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1069</v>
      </c>
      <c r="AG642">
        <v>3.3</v>
      </c>
      <c r="AH642">
        <v>2</v>
      </c>
      <c r="AI642">
        <v>27907772</v>
      </c>
      <c r="AJ642">
        <v>660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>
      <c r="A643">
        <f ca="1">ROW(Source!A318)</f>
        <v>318</v>
      </c>
      <c r="B643">
        <v>27907779</v>
      </c>
      <c r="C643">
        <v>27907768</v>
      </c>
      <c r="D643">
        <v>25148309</v>
      </c>
      <c r="E643">
        <v>1</v>
      </c>
      <c r="F643">
        <v>1</v>
      </c>
      <c r="G643">
        <v>1</v>
      </c>
      <c r="H643">
        <v>3</v>
      </c>
      <c r="I643" t="s">
        <v>1011</v>
      </c>
      <c r="J643" t="s">
        <v>1012</v>
      </c>
      <c r="K643" t="s">
        <v>1013</v>
      </c>
      <c r="L643">
        <v>1339</v>
      </c>
      <c r="N643">
        <v>1007</v>
      </c>
      <c r="O643" t="s">
        <v>1325</v>
      </c>
      <c r="P643" t="s">
        <v>1325</v>
      </c>
      <c r="Q643">
        <v>1</v>
      </c>
      <c r="X643">
        <v>0.43</v>
      </c>
      <c r="Y643">
        <v>38.51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411</v>
      </c>
      <c r="AG643">
        <v>0</v>
      </c>
      <c r="AH643">
        <v>2</v>
      </c>
      <c r="AI643">
        <v>27907773</v>
      </c>
      <c r="AJ643">
        <v>661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>
      <c r="A644">
        <f ca="1">ROW(Source!A318)</f>
        <v>318</v>
      </c>
      <c r="B644">
        <v>27907780</v>
      </c>
      <c r="C644">
        <v>27907768</v>
      </c>
      <c r="D644">
        <v>25148328</v>
      </c>
      <c r="E644">
        <v>1</v>
      </c>
      <c r="F644">
        <v>1</v>
      </c>
      <c r="G644">
        <v>1</v>
      </c>
      <c r="H644">
        <v>3</v>
      </c>
      <c r="I644" t="s">
        <v>624</v>
      </c>
      <c r="J644" t="s">
        <v>625</v>
      </c>
      <c r="K644" t="s">
        <v>626</v>
      </c>
      <c r="L644">
        <v>1339</v>
      </c>
      <c r="N644">
        <v>1007</v>
      </c>
      <c r="O644" t="s">
        <v>1325</v>
      </c>
      <c r="P644" t="s">
        <v>1325</v>
      </c>
      <c r="Q644">
        <v>1</v>
      </c>
      <c r="X644">
        <v>2.74</v>
      </c>
      <c r="Y644">
        <v>6.22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411</v>
      </c>
      <c r="AG644">
        <v>0</v>
      </c>
      <c r="AH644">
        <v>2</v>
      </c>
      <c r="AI644">
        <v>27907774</v>
      </c>
      <c r="AJ644">
        <v>662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>
      <c r="A645">
        <f ca="1">ROW(Source!A318)</f>
        <v>318</v>
      </c>
      <c r="B645">
        <v>27907781</v>
      </c>
      <c r="C645">
        <v>27907768</v>
      </c>
      <c r="D645">
        <v>25147242</v>
      </c>
      <c r="E645">
        <v>17</v>
      </c>
      <c r="F645">
        <v>1</v>
      </c>
      <c r="G645">
        <v>1</v>
      </c>
      <c r="H645">
        <v>3</v>
      </c>
      <c r="I645" t="s">
        <v>299</v>
      </c>
      <c r="J645" t="s">
        <v>1069</v>
      </c>
      <c r="K645" t="s">
        <v>304</v>
      </c>
      <c r="L645">
        <v>1348</v>
      </c>
      <c r="N645">
        <v>1009</v>
      </c>
      <c r="O645" t="s">
        <v>1094</v>
      </c>
      <c r="P645" t="s">
        <v>1094</v>
      </c>
      <c r="Q645">
        <v>1000</v>
      </c>
      <c r="X645">
        <v>0.22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 t="s">
        <v>411</v>
      </c>
      <c r="AG645">
        <v>0</v>
      </c>
      <c r="AH645">
        <v>3</v>
      </c>
      <c r="AI645">
        <v>-1</v>
      </c>
      <c r="AJ645" t="s">
        <v>1069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>
      <c r="A646">
        <f ca="1">ROW(Source!A319)</f>
        <v>319</v>
      </c>
      <c r="B646">
        <v>27907789</v>
      </c>
      <c r="C646">
        <v>27907782</v>
      </c>
      <c r="D646">
        <v>25414889</v>
      </c>
      <c r="E646">
        <v>1</v>
      </c>
      <c r="F646">
        <v>1</v>
      </c>
      <c r="G646">
        <v>1</v>
      </c>
      <c r="H646">
        <v>1</v>
      </c>
      <c r="I646" t="s">
        <v>7</v>
      </c>
      <c r="J646" t="s">
        <v>1069</v>
      </c>
      <c r="K646" t="s">
        <v>8</v>
      </c>
      <c r="L646">
        <v>1191</v>
      </c>
      <c r="N646">
        <v>1013</v>
      </c>
      <c r="O646" t="s">
        <v>600</v>
      </c>
      <c r="P646" t="s">
        <v>600</v>
      </c>
      <c r="Q646">
        <v>1</v>
      </c>
      <c r="X646">
        <v>59.62</v>
      </c>
      <c r="Y646">
        <v>0</v>
      </c>
      <c r="Z646">
        <v>0</v>
      </c>
      <c r="AA646">
        <v>0</v>
      </c>
      <c r="AB646">
        <v>8.31</v>
      </c>
      <c r="AC646">
        <v>0</v>
      </c>
      <c r="AD646">
        <v>1</v>
      </c>
      <c r="AE646">
        <v>1</v>
      </c>
      <c r="AF646" t="s">
        <v>1069</v>
      </c>
      <c r="AG646">
        <v>59.62</v>
      </c>
      <c r="AH646">
        <v>2</v>
      </c>
      <c r="AI646">
        <v>27907783</v>
      </c>
      <c r="AJ646">
        <v>663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>
      <c r="A647">
        <f ca="1">ROW(Source!A319)</f>
        <v>319</v>
      </c>
      <c r="B647">
        <v>27907790</v>
      </c>
      <c r="C647">
        <v>27907782</v>
      </c>
      <c r="D647">
        <v>25412928</v>
      </c>
      <c r="E647">
        <v>1</v>
      </c>
      <c r="F647">
        <v>1</v>
      </c>
      <c r="G647">
        <v>1</v>
      </c>
      <c r="H647">
        <v>1</v>
      </c>
      <c r="I647" t="s">
        <v>601</v>
      </c>
      <c r="J647" t="s">
        <v>1069</v>
      </c>
      <c r="K647" t="s">
        <v>602</v>
      </c>
      <c r="L647">
        <v>1191</v>
      </c>
      <c r="N647">
        <v>1013</v>
      </c>
      <c r="O647" t="s">
        <v>600</v>
      </c>
      <c r="P647" t="s">
        <v>600</v>
      </c>
      <c r="Q647">
        <v>1</v>
      </c>
      <c r="X647">
        <v>0.17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2</v>
      </c>
      <c r="AF647" t="s">
        <v>1069</v>
      </c>
      <c r="AG647">
        <v>0.17</v>
      </c>
      <c r="AH647">
        <v>2</v>
      </c>
      <c r="AI647">
        <v>27907784</v>
      </c>
      <c r="AJ647">
        <v>664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>
      <c r="A648">
        <f ca="1">ROW(Source!A319)</f>
        <v>319</v>
      </c>
      <c r="B648">
        <v>27907791</v>
      </c>
      <c r="C648">
        <v>27907782</v>
      </c>
      <c r="D648">
        <v>25230514</v>
      </c>
      <c r="E648">
        <v>1</v>
      </c>
      <c r="F648">
        <v>1</v>
      </c>
      <c r="G648">
        <v>1</v>
      </c>
      <c r="H648">
        <v>2</v>
      </c>
      <c r="I648" t="s">
        <v>658</v>
      </c>
      <c r="J648" t="s">
        <v>659</v>
      </c>
      <c r="K648" t="s">
        <v>660</v>
      </c>
      <c r="L648">
        <v>1368</v>
      </c>
      <c r="N648">
        <v>1011</v>
      </c>
      <c r="O648" t="s">
        <v>606</v>
      </c>
      <c r="P648" t="s">
        <v>606</v>
      </c>
      <c r="Q648">
        <v>1</v>
      </c>
      <c r="X648">
        <v>0.17</v>
      </c>
      <c r="Y648">
        <v>0</v>
      </c>
      <c r="Z648">
        <v>31.26</v>
      </c>
      <c r="AA648">
        <v>13.5</v>
      </c>
      <c r="AB648">
        <v>0</v>
      </c>
      <c r="AC648">
        <v>0</v>
      </c>
      <c r="AD648">
        <v>1</v>
      </c>
      <c r="AE648">
        <v>0</v>
      </c>
      <c r="AF648" t="s">
        <v>1069</v>
      </c>
      <c r="AG648">
        <v>0.17</v>
      </c>
      <c r="AH648">
        <v>2</v>
      </c>
      <c r="AI648">
        <v>27907785</v>
      </c>
      <c r="AJ648">
        <v>665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>
      <c r="A649">
        <f ca="1">ROW(Source!A319)</f>
        <v>319</v>
      </c>
      <c r="B649">
        <v>27907792</v>
      </c>
      <c r="C649">
        <v>27907782</v>
      </c>
      <c r="D649">
        <v>25231842</v>
      </c>
      <c r="E649">
        <v>1</v>
      </c>
      <c r="F649">
        <v>1</v>
      </c>
      <c r="G649">
        <v>1</v>
      </c>
      <c r="H649">
        <v>2</v>
      </c>
      <c r="I649" t="s">
        <v>618</v>
      </c>
      <c r="J649" t="s">
        <v>619</v>
      </c>
      <c r="K649" t="s">
        <v>620</v>
      </c>
      <c r="L649">
        <v>1368</v>
      </c>
      <c r="N649">
        <v>1011</v>
      </c>
      <c r="O649" t="s">
        <v>606</v>
      </c>
      <c r="P649" t="s">
        <v>606</v>
      </c>
      <c r="Q649">
        <v>1</v>
      </c>
      <c r="X649">
        <v>5.7</v>
      </c>
      <c r="Y649">
        <v>0</v>
      </c>
      <c r="Z649">
        <v>1.2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1069</v>
      </c>
      <c r="AG649">
        <v>5.7</v>
      </c>
      <c r="AH649">
        <v>2</v>
      </c>
      <c r="AI649">
        <v>27907786</v>
      </c>
      <c r="AJ649">
        <v>666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>
      <c r="A650">
        <f ca="1">ROW(Source!A319)</f>
        <v>319</v>
      </c>
      <c r="B650">
        <v>27907793</v>
      </c>
      <c r="C650">
        <v>27907782</v>
      </c>
      <c r="D650">
        <v>25148309</v>
      </c>
      <c r="E650">
        <v>1</v>
      </c>
      <c r="F650">
        <v>1</v>
      </c>
      <c r="G650">
        <v>1</v>
      </c>
      <c r="H650">
        <v>3</v>
      </c>
      <c r="I650" t="s">
        <v>1011</v>
      </c>
      <c r="J650" t="s">
        <v>1012</v>
      </c>
      <c r="K650" t="s">
        <v>1013</v>
      </c>
      <c r="L650">
        <v>1339</v>
      </c>
      <c r="N650">
        <v>1007</v>
      </c>
      <c r="O650" t="s">
        <v>1325</v>
      </c>
      <c r="P650" t="s">
        <v>1325</v>
      </c>
      <c r="Q650">
        <v>1</v>
      </c>
      <c r="X650">
        <v>0.74</v>
      </c>
      <c r="Y650">
        <v>38.51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411</v>
      </c>
      <c r="AG650">
        <v>0</v>
      </c>
      <c r="AH650">
        <v>2</v>
      </c>
      <c r="AI650">
        <v>27907787</v>
      </c>
      <c r="AJ650">
        <v>667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>
      <c r="A651">
        <f ca="1">ROW(Source!A319)</f>
        <v>319</v>
      </c>
      <c r="B651">
        <v>27907794</v>
      </c>
      <c r="C651">
        <v>27907782</v>
      </c>
      <c r="D651">
        <v>25148328</v>
      </c>
      <c r="E651">
        <v>1</v>
      </c>
      <c r="F651">
        <v>1</v>
      </c>
      <c r="G651">
        <v>1</v>
      </c>
      <c r="H651">
        <v>3</v>
      </c>
      <c r="I651" t="s">
        <v>624</v>
      </c>
      <c r="J651" t="s">
        <v>625</v>
      </c>
      <c r="K651" t="s">
        <v>626</v>
      </c>
      <c r="L651">
        <v>1339</v>
      </c>
      <c r="N651">
        <v>1007</v>
      </c>
      <c r="O651" t="s">
        <v>1325</v>
      </c>
      <c r="P651" t="s">
        <v>1325</v>
      </c>
      <c r="Q651">
        <v>1</v>
      </c>
      <c r="X651">
        <v>4.7300000000000004</v>
      </c>
      <c r="Y651">
        <v>6.22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411</v>
      </c>
      <c r="AG651">
        <v>0</v>
      </c>
      <c r="AH651">
        <v>2</v>
      </c>
      <c r="AI651">
        <v>27907788</v>
      </c>
      <c r="AJ651">
        <v>668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>
      <c r="A652">
        <f ca="1">ROW(Source!A319)</f>
        <v>319</v>
      </c>
      <c r="B652">
        <v>27907795</v>
      </c>
      <c r="C652">
        <v>27907782</v>
      </c>
      <c r="D652">
        <v>25147242</v>
      </c>
      <c r="E652">
        <v>17</v>
      </c>
      <c r="F652">
        <v>1</v>
      </c>
      <c r="G652">
        <v>1</v>
      </c>
      <c r="H652">
        <v>3</v>
      </c>
      <c r="I652" t="s">
        <v>299</v>
      </c>
      <c r="J652" t="s">
        <v>1069</v>
      </c>
      <c r="K652" t="s">
        <v>304</v>
      </c>
      <c r="L652">
        <v>1348</v>
      </c>
      <c r="N652">
        <v>1009</v>
      </c>
      <c r="O652" t="s">
        <v>1094</v>
      </c>
      <c r="P652" t="s">
        <v>1094</v>
      </c>
      <c r="Q652">
        <v>1000</v>
      </c>
      <c r="X652">
        <v>0.34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 t="s">
        <v>411</v>
      </c>
      <c r="AG652">
        <v>0</v>
      </c>
      <c r="AH652">
        <v>3</v>
      </c>
      <c r="AI652">
        <v>-1</v>
      </c>
      <c r="AJ652" t="s">
        <v>1069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>
      <c r="A653">
        <f ca="1">ROW(Source!A320)</f>
        <v>320</v>
      </c>
      <c r="B653">
        <v>27907800</v>
      </c>
      <c r="C653">
        <v>27907796</v>
      </c>
      <c r="D653">
        <v>25413998</v>
      </c>
      <c r="E653">
        <v>1</v>
      </c>
      <c r="F653">
        <v>1</v>
      </c>
      <c r="G653">
        <v>1</v>
      </c>
      <c r="H653">
        <v>1</v>
      </c>
      <c r="I653" t="s">
        <v>1014</v>
      </c>
      <c r="J653" t="s">
        <v>1069</v>
      </c>
      <c r="K653" t="s">
        <v>1015</v>
      </c>
      <c r="L653">
        <v>1191</v>
      </c>
      <c r="N653">
        <v>1013</v>
      </c>
      <c r="O653" t="s">
        <v>600</v>
      </c>
      <c r="P653" t="s">
        <v>600</v>
      </c>
      <c r="Q653">
        <v>1</v>
      </c>
      <c r="X653">
        <v>158</v>
      </c>
      <c r="Y653">
        <v>0</v>
      </c>
      <c r="Z653">
        <v>0</v>
      </c>
      <c r="AA653">
        <v>0</v>
      </c>
      <c r="AB653">
        <v>7.87</v>
      </c>
      <c r="AC653">
        <v>0</v>
      </c>
      <c r="AD653">
        <v>1</v>
      </c>
      <c r="AE653">
        <v>1</v>
      </c>
      <c r="AF653" t="s">
        <v>1069</v>
      </c>
      <c r="AG653">
        <v>158</v>
      </c>
      <c r="AH653">
        <v>2</v>
      </c>
      <c r="AI653">
        <v>27907797</v>
      </c>
      <c r="AJ653">
        <v>669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>
      <c r="A654">
        <f ca="1">ROW(Source!A320)</f>
        <v>320</v>
      </c>
      <c r="B654">
        <v>27907801</v>
      </c>
      <c r="C654">
        <v>27907796</v>
      </c>
      <c r="D654">
        <v>25412928</v>
      </c>
      <c r="E654">
        <v>1</v>
      </c>
      <c r="F654">
        <v>1</v>
      </c>
      <c r="G654">
        <v>1</v>
      </c>
      <c r="H654">
        <v>1</v>
      </c>
      <c r="I654" t="s">
        <v>601</v>
      </c>
      <c r="J654" t="s">
        <v>1069</v>
      </c>
      <c r="K654" t="s">
        <v>602</v>
      </c>
      <c r="L654">
        <v>1191</v>
      </c>
      <c r="N654">
        <v>1013</v>
      </c>
      <c r="O654" t="s">
        <v>600</v>
      </c>
      <c r="P654" t="s">
        <v>600</v>
      </c>
      <c r="Q654">
        <v>1</v>
      </c>
      <c r="X654">
        <v>3.82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2</v>
      </c>
      <c r="AF654" t="s">
        <v>1069</v>
      </c>
      <c r="AG654">
        <v>3.82</v>
      </c>
      <c r="AH654">
        <v>2</v>
      </c>
      <c r="AI654">
        <v>27907798</v>
      </c>
      <c r="AJ654">
        <v>670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>
      <c r="A655">
        <f ca="1">ROW(Source!A320)</f>
        <v>320</v>
      </c>
      <c r="B655">
        <v>27907802</v>
      </c>
      <c r="C655">
        <v>27907796</v>
      </c>
      <c r="D655">
        <v>25230514</v>
      </c>
      <c r="E655">
        <v>1</v>
      </c>
      <c r="F655">
        <v>1</v>
      </c>
      <c r="G655">
        <v>1</v>
      </c>
      <c r="H655">
        <v>2</v>
      </c>
      <c r="I655" t="s">
        <v>658</v>
      </c>
      <c r="J655" t="s">
        <v>659</v>
      </c>
      <c r="K655" t="s">
        <v>660</v>
      </c>
      <c r="L655">
        <v>1368</v>
      </c>
      <c r="N655">
        <v>1011</v>
      </c>
      <c r="O655" t="s">
        <v>606</v>
      </c>
      <c r="P655" t="s">
        <v>606</v>
      </c>
      <c r="Q655">
        <v>1</v>
      </c>
      <c r="X655">
        <v>3.82</v>
      </c>
      <c r="Y655">
        <v>0</v>
      </c>
      <c r="Z655">
        <v>31.26</v>
      </c>
      <c r="AA655">
        <v>13.5</v>
      </c>
      <c r="AB655">
        <v>0</v>
      </c>
      <c r="AC655">
        <v>0</v>
      </c>
      <c r="AD655">
        <v>1</v>
      </c>
      <c r="AE655">
        <v>0</v>
      </c>
      <c r="AF655" t="s">
        <v>1069</v>
      </c>
      <c r="AG655">
        <v>3.82</v>
      </c>
      <c r="AH655">
        <v>2</v>
      </c>
      <c r="AI655">
        <v>27907799</v>
      </c>
      <c r="AJ655">
        <v>671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>
      <c r="A656">
        <f ca="1">ROW(Source!A321)</f>
        <v>321</v>
      </c>
      <c r="B656">
        <v>27907818</v>
      </c>
      <c r="C656">
        <v>27907804</v>
      </c>
      <c r="D656">
        <v>25412980</v>
      </c>
      <c r="E656">
        <v>1</v>
      </c>
      <c r="F656">
        <v>1</v>
      </c>
      <c r="G656">
        <v>1</v>
      </c>
      <c r="H656">
        <v>1</v>
      </c>
      <c r="I656" t="s">
        <v>2</v>
      </c>
      <c r="J656" t="s">
        <v>1069</v>
      </c>
      <c r="K656" t="s">
        <v>3</v>
      </c>
      <c r="L656">
        <v>1191</v>
      </c>
      <c r="N656">
        <v>1013</v>
      </c>
      <c r="O656" t="s">
        <v>600</v>
      </c>
      <c r="P656" t="s">
        <v>600</v>
      </c>
      <c r="Q656">
        <v>1</v>
      </c>
      <c r="X656">
        <v>16.239999999999998</v>
      </c>
      <c r="Y656">
        <v>0</v>
      </c>
      <c r="Z656">
        <v>0</v>
      </c>
      <c r="AA656">
        <v>0</v>
      </c>
      <c r="AB656">
        <v>9.07</v>
      </c>
      <c r="AC656">
        <v>0</v>
      </c>
      <c r="AD656">
        <v>1</v>
      </c>
      <c r="AE656">
        <v>1</v>
      </c>
      <c r="AF656" t="s">
        <v>427</v>
      </c>
      <c r="AG656">
        <v>6.4959999999999996</v>
      </c>
      <c r="AH656">
        <v>2</v>
      </c>
      <c r="AI656">
        <v>27907805</v>
      </c>
      <c r="AJ656">
        <v>672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>
      <c r="A657">
        <f ca="1">ROW(Source!A321)</f>
        <v>321</v>
      </c>
      <c r="B657">
        <v>27907819</v>
      </c>
      <c r="C657">
        <v>27907804</v>
      </c>
      <c r="D657">
        <v>25412928</v>
      </c>
      <c r="E657">
        <v>1</v>
      </c>
      <c r="F657">
        <v>1</v>
      </c>
      <c r="G657">
        <v>1</v>
      </c>
      <c r="H657">
        <v>1</v>
      </c>
      <c r="I657" t="s">
        <v>601</v>
      </c>
      <c r="J657" t="s">
        <v>1069</v>
      </c>
      <c r="K657" t="s">
        <v>602</v>
      </c>
      <c r="L657">
        <v>1191</v>
      </c>
      <c r="N657">
        <v>1013</v>
      </c>
      <c r="O657" t="s">
        <v>600</v>
      </c>
      <c r="P657" t="s">
        <v>600</v>
      </c>
      <c r="Q657">
        <v>1</v>
      </c>
      <c r="X657">
        <v>0.51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2</v>
      </c>
      <c r="AF657" t="s">
        <v>427</v>
      </c>
      <c r="AG657">
        <v>0.20400000000000001</v>
      </c>
      <c r="AH657">
        <v>2</v>
      </c>
      <c r="AI657">
        <v>27907806</v>
      </c>
      <c r="AJ657">
        <v>673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>
      <c r="A658">
        <f ca="1">ROW(Source!A321)</f>
        <v>321</v>
      </c>
      <c r="B658">
        <v>27907820</v>
      </c>
      <c r="C658">
        <v>27907804</v>
      </c>
      <c r="D658">
        <v>25230118</v>
      </c>
      <c r="E658">
        <v>1</v>
      </c>
      <c r="F658">
        <v>1</v>
      </c>
      <c r="G658">
        <v>1</v>
      </c>
      <c r="H658">
        <v>2</v>
      </c>
      <c r="I658" t="s">
        <v>1016</v>
      </c>
      <c r="J658" t="s">
        <v>1017</v>
      </c>
      <c r="K658" t="s">
        <v>1018</v>
      </c>
      <c r="L658">
        <v>1368</v>
      </c>
      <c r="N658">
        <v>1011</v>
      </c>
      <c r="O658" t="s">
        <v>606</v>
      </c>
      <c r="P658" t="s">
        <v>606</v>
      </c>
      <c r="Q658">
        <v>1</v>
      </c>
      <c r="X658">
        <v>0.01</v>
      </c>
      <c r="Y658">
        <v>0</v>
      </c>
      <c r="Z658">
        <v>86.4</v>
      </c>
      <c r="AA658">
        <v>13.5</v>
      </c>
      <c r="AB658">
        <v>0</v>
      </c>
      <c r="AC658">
        <v>0</v>
      </c>
      <c r="AD658">
        <v>1</v>
      </c>
      <c r="AE658">
        <v>0</v>
      </c>
      <c r="AF658" t="s">
        <v>427</v>
      </c>
      <c r="AG658">
        <v>4.0000000000000001E-3</v>
      </c>
      <c r="AH658">
        <v>2</v>
      </c>
      <c r="AI658">
        <v>27907807</v>
      </c>
      <c r="AJ658">
        <v>674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>
      <c r="A659">
        <f ca="1">ROW(Source!A321)</f>
        <v>321</v>
      </c>
      <c r="B659">
        <v>27907821</v>
      </c>
      <c r="C659">
        <v>27907804</v>
      </c>
      <c r="D659">
        <v>25230220</v>
      </c>
      <c r="E659">
        <v>1</v>
      </c>
      <c r="F659">
        <v>1</v>
      </c>
      <c r="G659">
        <v>1</v>
      </c>
      <c r="H659">
        <v>2</v>
      </c>
      <c r="I659" t="s">
        <v>612</v>
      </c>
      <c r="J659" t="s">
        <v>613</v>
      </c>
      <c r="K659" t="s">
        <v>614</v>
      </c>
      <c r="L659">
        <v>1368</v>
      </c>
      <c r="N659">
        <v>1011</v>
      </c>
      <c r="O659" t="s">
        <v>606</v>
      </c>
      <c r="P659" t="s">
        <v>606</v>
      </c>
      <c r="Q659">
        <v>1</v>
      </c>
      <c r="X659">
        <v>0.1</v>
      </c>
      <c r="Y659">
        <v>0</v>
      </c>
      <c r="Z659">
        <v>111.99</v>
      </c>
      <c r="AA659">
        <v>13.5</v>
      </c>
      <c r="AB659">
        <v>0</v>
      </c>
      <c r="AC659">
        <v>0</v>
      </c>
      <c r="AD659">
        <v>1</v>
      </c>
      <c r="AE659">
        <v>0</v>
      </c>
      <c r="AF659" t="s">
        <v>427</v>
      </c>
      <c r="AG659">
        <v>4.0000000000000008E-2</v>
      </c>
      <c r="AH659">
        <v>2</v>
      </c>
      <c r="AI659">
        <v>27907808</v>
      </c>
      <c r="AJ659">
        <v>675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>
      <c r="A660">
        <f ca="1">ROW(Source!A321)</f>
        <v>321</v>
      </c>
      <c r="B660">
        <v>27907822</v>
      </c>
      <c r="C660">
        <v>27907804</v>
      </c>
      <c r="D660">
        <v>25231607</v>
      </c>
      <c r="E660">
        <v>1</v>
      </c>
      <c r="F660">
        <v>1</v>
      </c>
      <c r="G660">
        <v>1</v>
      </c>
      <c r="H660">
        <v>2</v>
      </c>
      <c r="I660" t="s">
        <v>603</v>
      </c>
      <c r="J660" t="s">
        <v>604</v>
      </c>
      <c r="K660" t="s">
        <v>605</v>
      </c>
      <c r="L660">
        <v>1368</v>
      </c>
      <c r="N660">
        <v>1011</v>
      </c>
      <c r="O660" t="s">
        <v>606</v>
      </c>
      <c r="P660" t="s">
        <v>606</v>
      </c>
      <c r="Q660">
        <v>1</v>
      </c>
      <c r="X660">
        <v>0.4</v>
      </c>
      <c r="Y660">
        <v>0</v>
      </c>
      <c r="Z660">
        <v>65.709999999999994</v>
      </c>
      <c r="AA660">
        <v>11.6</v>
      </c>
      <c r="AB660">
        <v>0</v>
      </c>
      <c r="AC660">
        <v>0</v>
      </c>
      <c r="AD660">
        <v>1</v>
      </c>
      <c r="AE660">
        <v>0</v>
      </c>
      <c r="AF660" t="s">
        <v>427</v>
      </c>
      <c r="AG660">
        <v>0.16000000000000003</v>
      </c>
      <c r="AH660">
        <v>2</v>
      </c>
      <c r="AI660">
        <v>27907809</v>
      </c>
      <c r="AJ660">
        <v>676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>
      <c r="A661">
        <f ca="1">ROW(Source!A321)</f>
        <v>321</v>
      </c>
      <c r="B661">
        <v>27907823</v>
      </c>
      <c r="C661">
        <v>27907804</v>
      </c>
      <c r="D661">
        <v>25150638</v>
      </c>
      <c r="E661">
        <v>1</v>
      </c>
      <c r="F661">
        <v>1</v>
      </c>
      <c r="G661">
        <v>1</v>
      </c>
      <c r="H661">
        <v>3</v>
      </c>
      <c r="I661" t="s">
        <v>1019</v>
      </c>
      <c r="J661" t="s">
        <v>1020</v>
      </c>
      <c r="K661" t="s">
        <v>1021</v>
      </c>
      <c r="L661">
        <v>1346</v>
      </c>
      <c r="N661">
        <v>1009</v>
      </c>
      <c r="O661" t="s">
        <v>1216</v>
      </c>
      <c r="P661" t="s">
        <v>1216</v>
      </c>
      <c r="Q661">
        <v>1</v>
      </c>
      <c r="X661">
        <v>0.11</v>
      </c>
      <c r="Y661">
        <v>37.29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1097</v>
      </c>
      <c r="AG661">
        <v>0</v>
      </c>
      <c r="AH661">
        <v>2</v>
      </c>
      <c r="AI661">
        <v>27907810</v>
      </c>
      <c r="AJ661">
        <v>677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>
      <c r="A662">
        <f ca="1">ROW(Source!A321)</f>
        <v>321</v>
      </c>
      <c r="B662">
        <v>27907824</v>
      </c>
      <c r="C662">
        <v>27907804</v>
      </c>
      <c r="D662">
        <v>25152775</v>
      </c>
      <c r="E662">
        <v>1</v>
      </c>
      <c r="F662">
        <v>1</v>
      </c>
      <c r="G662">
        <v>1</v>
      </c>
      <c r="H662">
        <v>3</v>
      </c>
      <c r="I662" t="s">
        <v>1022</v>
      </c>
      <c r="J662" t="s">
        <v>1023</v>
      </c>
      <c r="K662" t="s">
        <v>1024</v>
      </c>
      <c r="L662">
        <v>1348</v>
      </c>
      <c r="N662">
        <v>1009</v>
      </c>
      <c r="O662" t="s">
        <v>1094</v>
      </c>
      <c r="P662" t="s">
        <v>1094</v>
      </c>
      <c r="Q662">
        <v>1000</v>
      </c>
      <c r="X662">
        <v>2.7499999999999998E-3</v>
      </c>
      <c r="Y662">
        <v>25425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1097</v>
      </c>
      <c r="AG662">
        <v>0</v>
      </c>
      <c r="AH662">
        <v>2</v>
      </c>
      <c r="AI662">
        <v>27907811</v>
      </c>
      <c r="AJ662">
        <v>678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>
      <c r="A663">
        <f ca="1">ROW(Source!A321)</f>
        <v>321</v>
      </c>
      <c r="B663">
        <v>27907825</v>
      </c>
      <c r="C663">
        <v>27907804</v>
      </c>
      <c r="D663">
        <v>25155503</v>
      </c>
      <c r="E663">
        <v>1</v>
      </c>
      <c r="F663">
        <v>1</v>
      </c>
      <c r="G663">
        <v>1</v>
      </c>
      <c r="H663">
        <v>3</v>
      </c>
      <c r="I663" t="s">
        <v>1025</v>
      </c>
      <c r="J663" t="s">
        <v>1026</v>
      </c>
      <c r="K663" t="s">
        <v>1027</v>
      </c>
      <c r="L663">
        <v>1339</v>
      </c>
      <c r="N663">
        <v>1007</v>
      </c>
      <c r="O663" t="s">
        <v>1325</v>
      </c>
      <c r="P663" t="s">
        <v>1325</v>
      </c>
      <c r="Q663">
        <v>1</v>
      </c>
      <c r="X663">
        <v>4.4000000000000003E-3</v>
      </c>
      <c r="Y663">
        <v>485.9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1097</v>
      </c>
      <c r="AG663">
        <v>0</v>
      </c>
      <c r="AH663">
        <v>2</v>
      </c>
      <c r="AI663">
        <v>27907812</v>
      </c>
      <c r="AJ663">
        <v>679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>
      <c r="A664">
        <f ca="1">ROW(Source!A321)</f>
        <v>321</v>
      </c>
      <c r="B664">
        <v>27907826</v>
      </c>
      <c r="C664">
        <v>27907804</v>
      </c>
      <c r="D664">
        <v>25186365</v>
      </c>
      <c r="E664">
        <v>1</v>
      </c>
      <c r="F664">
        <v>1</v>
      </c>
      <c r="G664">
        <v>1</v>
      </c>
      <c r="H664">
        <v>3</v>
      </c>
      <c r="I664" t="s">
        <v>1028</v>
      </c>
      <c r="J664" t="s">
        <v>1029</v>
      </c>
      <c r="K664" t="s">
        <v>1030</v>
      </c>
      <c r="L664">
        <v>1348</v>
      </c>
      <c r="N664">
        <v>1009</v>
      </c>
      <c r="O664" t="s">
        <v>1094</v>
      </c>
      <c r="P664" t="s">
        <v>1094</v>
      </c>
      <c r="Q664">
        <v>1000</v>
      </c>
      <c r="X664">
        <v>2.2000000000000001E-4</v>
      </c>
      <c r="Y664">
        <v>15119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1097</v>
      </c>
      <c r="AG664">
        <v>0</v>
      </c>
      <c r="AH664">
        <v>2</v>
      </c>
      <c r="AI664">
        <v>27907813</v>
      </c>
      <c r="AJ664">
        <v>680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>
      <c r="A665">
        <f ca="1">ROW(Source!A321)</f>
        <v>321</v>
      </c>
      <c r="B665">
        <v>27907827</v>
      </c>
      <c r="C665">
        <v>27907804</v>
      </c>
      <c r="D665">
        <v>25187091</v>
      </c>
      <c r="E665">
        <v>1</v>
      </c>
      <c r="F665">
        <v>1</v>
      </c>
      <c r="G665">
        <v>1</v>
      </c>
      <c r="H665">
        <v>3</v>
      </c>
      <c r="I665" t="s">
        <v>765</v>
      </c>
      <c r="J665" t="s">
        <v>766</v>
      </c>
      <c r="K665" t="s">
        <v>767</v>
      </c>
      <c r="L665">
        <v>1348</v>
      </c>
      <c r="N665">
        <v>1009</v>
      </c>
      <c r="O665" t="s">
        <v>1094</v>
      </c>
      <c r="P665" t="s">
        <v>1094</v>
      </c>
      <c r="Q665">
        <v>1000</v>
      </c>
      <c r="X665">
        <v>1.1E-4</v>
      </c>
      <c r="Y665">
        <v>16950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1097</v>
      </c>
      <c r="AG665">
        <v>0</v>
      </c>
      <c r="AH665">
        <v>2</v>
      </c>
      <c r="AI665">
        <v>27907814</v>
      </c>
      <c r="AJ665">
        <v>681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>
      <c r="A666">
        <f ca="1">ROW(Source!A321)</f>
        <v>321</v>
      </c>
      <c r="B666">
        <v>27907828</v>
      </c>
      <c r="C666">
        <v>27907804</v>
      </c>
      <c r="D666">
        <v>25195433</v>
      </c>
      <c r="E666">
        <v>1</v>
      </c>
      <c r="F666">
        <v>1</v>
      </c>
      <c r="G666">
        <v>1</v>
      </c>
      <c r="H666">
        <v>3</v>
      </c>
      <c r="I666" t="s">
        <v>1031</v>
      </c>
      <c r="J666" t="s">
        <v>1032</v>
      </c>
      <c r="K666" t="s">
        <v>1033</v>
      </c>
      <c r="L666">
        <v>1355</v>
      </c>
      <c r="N666">
        <v>1010</v>
      </c>
      <c r="O666" t="s">
        <v>185</v>
      </c>
      <c r="P666" t="s">
        <v>185</v>
      </c>
      <c r="Q666">
        <v>100</v>
      </c>
      <c r="X666">
        <v>0.22</v>
      </c>
      <c r="Y666">
        <v>180.69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1097</v>
      </c>
      <c r="AG666">
        <v>0</v>
      </c>
      <c r="AH666">
        <v>2</v>
      </c>
      <c r="AI666">
        <v>27907815</v>
      </c>
      <c r="AJ666">
        <v>682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>
      <c r="A667">
        <f ca="1">ROW(Source!A321)</f>
        <v>321</v>
      </c>
      <c r="B667">
        <v>27907829</v>
      </c>
      <c r="C667">
        <v>27907804</v>
      </c>
      <c r="D667">
        <v>25195434</v>
      </c>
      <c r="E667">
        <v>1</v>
      </c>
      <c r="F667">
        <v>1</v>
      </c>
      <c r="G667">
        <v>1</v>
      </c>
      <c r="H667">
        <v>3</v>
      </c>
      <c r="I667" t="s">
        <v>1034</v>
      </c>
      <c r="J667" t="s">
        <v>1035</v>
      </c>
      <c r="K667" t="s">
        <v>1036</v>
      </c>
      <c r="L667">
        <v>1355</v>
      </c>
      <c r="N667">
        <v>1010</v>
      </c>
      <c r="O667" t="s">
        <v>185</v>
      </c>
      <c r="P667" t="s">
        <v>185</v>
      </c>
      <c r="Q667">
        <v>100</v>
      </c>
      <c r="X667">
        <v>0.22</v>
      </c>
      <c r="Y667">
        <v>187.47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1097</v>
      </c>
      <c r="AG667">
        <v>0</v>
      </c>
      <c r="AH667">
        <v>2</v>
      </c>
      <c r="AI667">
        <v>27907816</v>
      </c>
      <c r="AJ667">
        <v>683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>
      <c r="A668">
        <f ca="1">ROW(Source!A321)</f>
        <v>321</v>
      </c>
      <c r="B668">
        <v>27907830</v>
      </c>
      <c r="C668">
        <v>27907804</v>
      </c>
      <c r="D668">
        <v>25196068</v>
      </c>
      <c r="E668">
        <v>1</v>
      </c>
      <c r="F668">
        <v>1</v>
      </c>
      <c r="G668">
        <v>1</v>
      </c>
      <c r="H668">
        <v>3</v>
      </c>
      <c r="I668" t="s">
        <v>1037</v>
      </c>
      <c r="J668" t="s">
        <v>1038</v>
      </c>
      <c r="K668" t="s">
        <v>1039</v>
      </c>
      <c r="L668">
        <v>1301</v>
      </c>
      <c r="N668">
        <v>1003</v>
      </c>
      <c r="O668" t="s">
        <v>222</v>
      </c>
      <c r="P668" t="s">
        <v>222</v>
      </c>
      <c r="Q668">
        <v>1</v>
      </c>
      <c r="X668">
        <v>100</v>
      </c>
      <c r="Y668">
        <v>51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1097</v>
      </c>
      <c r="AG668">
        <v>0</v>
      </c>
      <c r="AH668">
        <v>2</v>
      </c>
      <c r="AI668">
        <v>27907817</v>
      </c>
      <c r="AJ668">
        <v>684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>
      <c r="A669">
        <f ca="1">ROW(Source!A322)</f>
        <v>322</v>
      </c>
      <c r="B669">
        <v>27907845</v>
      </c>
      <c r="C669">
        <v>27907831</v>
      </c>
      <c r="D669">
        <v>25418142</v>
      </c>
      <c r="E669">
        <v>1</v>
      </c>
      <c r="F669">
        <v>1</v>
      </c>
      <c r="G669">
        <v>1</v>
      </c>
      <c r="H669">
        <v>1</v>
      </c>
      <c r="I669" t="s">
        <v>742</v>
      </c>
      <c r="J669" t="s">
        <v>1069</v>
      </c>
      <c r="K669" t="s">
        <v>743</v>
      </c>
      <c r="L669">
        <v>1191</v>
      </c>
      <c r="N669">
        <v>1013</v>
      </c>
      <c r="O669" t="s">
        <v>600</v>
      </c>
      <c r="P669" t="s">
        <v>600</v>
      </c>
      <c r="Q669">
        <v>1</v>
      </c>
      <c r="X669">
        <v>65.599999999999994</v>
      </c>
      <c r="Y669">
        <v>0</v>
      </c>
      <c r="Z669">
        <v>0</v>
      </c>
      <c r="AA669">
        <v>0</v>
      </c>
      <c r="AB669">
        <v>8.9700000000000006</v>
      </c>
      <c r="AC669">
        <v>0</v>
      </c>
      <c r="AD669">
        <v>1</v>
      </c>
      <c r="AE669">
        <v>1</v>
      </c>
      <c r="AF669" t="s">
        <v>1084</v>
      </c>
      <c r="AG669">
        <v>75.439999999999984</v>
      </c>
      <c r="AH669">
        <v>2</v>
      </c>
      <c r="AI669">
        <v>27907832</v>
      </c>
      <c r="AJ669">
        <v>685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>
      <c r="A670">
        <f ca="1">ROW(Source!A322)</f>
        <v>322</v>
      </c>
      <c r="B670">
        <v>27907846</v>
      </c>
      <c r="C670">
        <v>27907831</v>
      </c>
      <c r="D670">
        <v>25412928</v>
      </c>
      <c r="E670">
        <v>1</v>
      </c>
      <c r="F670">
        <v>1</v>
      </c>
      <c r="G670">
        <v>1</v>
      </c>
      <c r="H670">
        <v>1</v>
      </c>
      <c r="I670" t="s">
        <v>601</v>
      </c>
      <c r="J670" t="s">
        <v>1069</v>
      </c>
      <c r="K670" t="s">
        <v>602</v>
      </c>
      <c r="L670">
        <v>1191</v>
      </c>
      <c r="N670">
        <v>1013</v>
      </c>
      <c r="O670" t="s">
        <v>600</v>
      </c>
      <c r="P670" t="s">
        <v>600</v>
      </c>
      <c r="Q670">
        <v>1</v>
      </c>
      <c r="X670">
        <v>3.13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2</v>
      </c>
      <c r="AF670" t="s">
        <v>1083</v>
      </c>
      <c r="AG670">
        <v>3.9124999999999996</v>
      </c>
      <c r="AH670">
        <v>2</v>
      </c>
      <c r="AI670">
        <v>27907833</v>
      </c>
      <c r="AJ670">
        <v>686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>
      <c r="A671">
        <f ca="1">ROW(Source!A322)</f>
        <v>322</v>
      </c>
      <c r="B671">
        <v>27907847</v>
      </c>
      <c r="C671">
        <v>27907831</v>
      </c>
      <c r="D671">
        <v>25230220</v>
      </c>
      <c r="E671">
        <v>1</v>
      </c>
      <c r="F671">
        <v>1</v>
      </c>
      <c r="G671">
        <v>1</v>
      </c>
      <c r="H671">
        <v>2</v>
      </c>
      <c r="I671" t="s">
        <v>612</v>
      </c>
      <c r="J671" t="s">
        <v>613</v>
      </c>
      <c r="K671" t="s">
        <v>614</v>
      </c>
      <c r="L671">
        <v>1368</v>
      </c>
      <c r="N671">
        <v>1011</v>
      </c>
      <c r="O671" t="s">
        <v>606</v>
      </c>
      <c r="P671" t="s">
        <v>606</v>
      </c>
      <c r="Q671">
        <v>1</v>
      </c>
      <c r="X671">
        <v>0.09</v>
      </c>
      <c r="Y671">
        <v>0</v>
      </c>
      <c r="Z671">
        <v>111.99</v>
      </c>
      <c r="AA671">
        <v>13.5</v>
      </c>
      <c r="AB671">
        <v>0</v>
      </c>
      <c r="AC671">
        <v>0</v>
      </c>
      <c r="AD671">
        <v>1</v>
      </c>
      <c r="AE671">
        <v>0</v>
      </c>
      <c r="AF671" t="s">
        <v>1083</v>
      </c>
      <c r="AG671">
        <v>0.11249999999999999</v>
      </c>
      <c r="AH671">
        <v>2</v>
      </c>
      <c r="AI671">
        <v>27907834</v>
      </c>
      <c r="AJ671">
        <v>687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>
      <c r="A672">
        <f ca="1">ROW(Source!A322)</f>
        <v>322</v>
      </c>
      <c r="B672">
        <v>27907848</v>
      </c>
      <c r="C672">
        <v>27907831</v>
      </c>
      <c r="D672">
        <v>25230514</v>
      </c>
      <c r="E672">
        <v>1</v>
      </c>
      <c r="F672">
        <v>1</v>
      </c>
      <c r="G672">
        <v>1</v>
      </c>
      <c r="H672">
        <v>2</v>
      </c>
      <c r="I672" t="s">
        <v>658</v>
      </c>
      <c r="J672" t="s">
        <v>659</v>
      </c>
      <c r="K672" t="s">
        <v>660</v>
      </c>
      <c r="L672">
        <v>1368</v>
      </c>
      <c r="N672">
        <v>1011</v>
      </c>
      <c r="O672" t="s">
        <v>606</v>
      </c>
      <c r="P672" t="s">
        <v>606</v>
      </c>
      <c r="Q672">
        <v>1</v>
      </c>
      <c r="X672">
        <v>1.19</v>
      </c>
      <c r="Y672">
        <v>0</v>
      </c>
      <c r="Z672">
        <v>31.26</v>
      </c>
      <c r="AA672">
        <v>13.5</v>
      </c>
      <c r="AB672">
        <v>0</v>
      </c>
      <c r="AC672">
        <v>0</v>
      </c>
      <c r="AD672">
        <v>1</v>
      </c>
      <c r="AE672">
        <v>0</v>
      </c>
      <c r="AF672" t="s">
        <v>1083</v>
      </c>
      <c r="AG672">
        <v>1.4874999999999998</v>
      </c>
      <c r="AH672">
        <v>2</v>
      </c>
      <c r="AI672">
        <v>27907835</v>
      </c>
      <c r="AJ672">
        <v>688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>
      <c r="A673">
        <f ca="1">ROW(Source!A322)</f>
        <v>322</v>
      </c>
      <c r="B673">
        <v>27907849</v>
      </c>
      <c r="C673">
        <v>27907831</v>
      </c>
      <c r="D673">
        <v>25231327</v>
      </c>
      <c r="E673">
        <v>1</v>
      </c>
      <c r="F673">
        <v>1</v>
      </c>
      <c r="G673">
        <v>1</v>
      </c>
      <c r="H673">
        <v>2</v>
      </c>
      <c r="I673" t="s">
        <v>1040</v>
      </c>
      <c r="J673" t="s">
        <v>1041</v>
      </c>
      <c r="K673" t="s">
        <v>1042</v>
      </c>
      <c r="L673">
        <v>1368</v>
      </c>
      <c r="N673">
        <v>1011</v>
      </c>
      <c r="O673" t="s">
        <v>606</v>
      </c>
      <c r="P673" t="s">
        <v>606</v>
      </c>
      <c r="Q673">
        <v>1</v>
      </c>
      <c r="X673">
        <v>0.8</v>
      </c>
      <c r="Y673">
        <v>0</v>
      </c>
      <c r="Z673">
        <v>29.67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1083</v>
      </c>
      <c r="AG673">
        <v>1</v>
      </c>
      <c r="AH673">
        <v>2</v>
      </c>
      <c r="AI673">
        <v>27907836</v>
      </c>
      <c r="AJ673">
        <v>689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>
      <c r="A674">
        <f ca="1">ROW(Source!A322)</f>
        <v>322</v>
      </c>
      <c r="B674">
        <v>27907850</v>
      </c>
      <c r="C674">
        <v>27907831</v>
      </c>
      <c r="D674">
        <v>25231607</v>
      </c>
      <c r="E674">
        <v>1</v>
      </c>
      <c r="F674">
        <v>1</v>
      </c>
      <c r="G674">
        <v>1</v>
      </c>
      <c r="H674">
        <v>2</v>
      </c>
      <c r="I674" t="s">
        <v>603</v>
      </c>
      <c r="J674" t="s">
        <v>604</v>
      </c>
      <c r="K674" t="s">
        <v>605</v>
      </c>
      <c r="L674">
        <v>1368</v>
      </c>
      <c r="N674">
        <v>1011</v>
      </c>
      <c r="O674" t="s">
        <v>606</v>
      </c>
      <c r="P674" t="s">
        <v>606</v>
      </c>
      <c r="Q674">
        <v>1</v>
      </c>
      <c r="X674">
        <v>1.85</v>
      </c>
      <c r="Y674">
        <v>0</v>
      </c>
      <c r="Z674">
        <v>65.709999999999994</v>
      </c>
      <c r="AA674">
        <v>11.6</v>
      </c>
      <c r="AB674">
        <v>0</v>
      </c>
      <c r="AC674">
        <v>0</v>
      </c>
      <c r="AD674">
        <v>1</v>
      </c>
      <c r="AE674">
        <v>0</v>
      </c>
      <c r="AF674" t="s">
        <v>1083</v>
      </c>
      <c r="AG674">
        <v>2.3125</v>
      </c>
      <c r="AH674">
        <v>2</v>
      </c>
      <c r="AI674">
        <v>27907837</v>
      </c>
      <c r="AJ674">
        <v>690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>
      <c r="A675">
        <f ca="1">ROW(Source!A322)</f>
        <v>322</v>
      </c>
      <c r="B675">
        <v>27907851</v>
      </c>
      <c r="C675">
        <v>27907831</v>
      </c>
      <c r="D675">
        <v>25148759</v>
      </c>
      <c r="E675">
        <v>1</v>
      </c>
      <c r="F675">
        <v>1</v>
      </c>
      <c r="G675">
        <v>1</v>
      </c>
      <c r="H675">
        <v>3</v>
      </c>
      <c r="I675" t="s">
        <v>1043</v>
      </c>
      <c r="J675" t="s">
        <v>1044</v>
      </c>
      <c r="K675" t="s">
        <v>1045</v>
      </c>
      <c r="L675">
        <v>1339</v>
      </c>
      <c r="N675">
        <v>1007</v>
      </c>
      <c r="O675" t="s">
        <v>1325</v>
      </c>
      <c r="P675" t="s">
        <v>1325</v>
      </c>
      <c r="Q675">
        <v>1</v>
      </c>
      <c r="X675">
        <v>0.67</v>
      </c>
      <c r="Y675">
        <v>45.83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1069</v>
      </c>
      <c r="AG675">
        <v>0.67</v>
      </c>
      <c r="AH675">
        <v>2</v>
      </c>
      <c r="AI675">
        <v>27907838</v>
      </c>
      <c r="AJ675">
        <v>691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>
      <c r="A676">
        <f ca="1">ROW(Source!A322)</f>
        <v>322</v>
      </c>
      <c r="B676">
        <v>27907852</v>
      </c>
      <c r="C676">
        <v>27907831</v>
      </c>
      <c r="D676">
        <v>25149961</v>
      </c>
      <c r="E676">
        <v>1</v>
      </c>
      <c r="F676">
        <v>1</v>
      </c>
      <c r="G676">
        <v>1</v>
      </c>
      <c r="H676">
        <v>3</v>
      </c>
      <c r="I676" t="s">
        <v>728</v>
      </c>
      <c r="J676" t="s">
        <v>729</v>
      </c>
      <c r="K676" t="s">
        <v>730</v>
      </c>
      <c r="L676">
        <v>1339</v>
      </c>
      <c r="N676">
        <v>1007</v>
      </c>
      <c r="O676" t="s">
        <v>1325</v>
      </c>
      <c r="P676" t="s">
        <v>1325</v>
      </c>
      <c r="Q676">
        <v>1</v>
      </c>
      <c r="X676">
        <v>15</v>
      </c>
      <c r="Y676">
        <v>2.44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1069</v>
      </c>
      <c r="AG676">
        <v>15</v>
      </c>
      <c r="AH676">
        <v>2</v>
      </c>
      <c r="AI676">
        <v>27907839</v>
      </c>
      <c r="AJ676">
        <v>692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>
      <c r="A677">
        <f ca="1">ROW(Source!A322)</f>
        <v>322</v>
      </c>
      <c r="B677">
        <v>27907853</v>
      </c>
      <c r="C677">
        <v>27907831</v>
      </c>
      <c r="D677">
        <v>25145687</v>
      </c>
      <c r="E677">
        <v>17</v>
      </c>
      <c r="F677">
        <v>1</v>
      </c>
      <c r="G677">
        <v>1</v>
      </c>
      <c r="H677">
        <v>3</v>
      </c>
      <c r="I677" t="s">
        <v>344</v>
      </c>
      <c r="J677" t="s">
        <v>1069</v>
      </c>
      <c r="K677" t="s">
        <v>345</v>
      </c>
      <c r="L677">
        <v>1358</v>
      </c>
      <c r="N677">
        <v>1010</v>
      </c>
      <c r="O677" t="s">
        <v>827</v>
      </c>
      <c r="P677" t="s">
        <v>827</v>
      </c>
      <c r="Q677">
        <v>10</v>
      </c>
      <c r="X677">
        <v>8.9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 t="s">
        <v>1069</v>
      </c>
      <c r="AG677">
        <v>8.9</v>
      </c>
      <c r="AH677">
        <v>3</v>
      </c>
      <c r="AI677">
        <v>-1</v>
      </c>
      <c r="AJ677" t="s">
        <v>1069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>
      <c r="A678">
        <f ca="1">ROW(Source!A322)</f>
        <v>322</v>
      </c>
      <c r="B678">
        <v>27907854</v>
      </c>
      <c r="C678">
        <v>27907831</v>
      </c>
      <c r="D678">
        <v>25144748</v>
      </c>
      <c r="E678">
        <v>17</v>
      </c>
      <c r="F678">
        <v>1</v>
      </c>
      <c r="G678">
        <v>1</v>
      </c>
      <c r="H678">
        <v>3</v>
      </c>
      <c r="I678" t="s">
        <v>188</v>
      </c>
      <c r="J678" t="s">
        <v>1069</v>
      </c>
      <c r="K678" t="s">
        <v>189</v>
      </c>
      <c r="L678">
        <v>1348</v>
      </c>
      <c r="N678">
        <v>1009</v>
      </c>
      <c r="O678" t="s">
        <v>1094</v>
      </c>
      <c r="P678" t="s">
        <v>1094</v>
      </c>
      <c r="Q678">
        <v>1000</v>
      </c>
      <c r="X678">
        <v>4.4999999999999997E-3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 t="s">
        <v>1069</v>
      </c>
      <c r="AG678">
        <v>4.4999999999999997E-3</v>
      </c>
      <c r="AH678">
        <v>3</v>
      </c>
      <c r="AI678">
        <v>-1</v>
      </c>
      <c r="AJ678" t="s">
        <v>1069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>
      <c r="A679">
        <f ca="1">ROW(Source!A322)</f>
        <v>322</v>
      </c>
      <c r="B679">
        <v>27907855</v>
      </c>
      <c r="C679">
        <v>27907831</v>
      </c>
      <c r="D679">
        <v>25195436</v>
      </c>
      <c r="E679">
        <v>1</v>
      </c>
      <c r="F679">
        <v>1</v>
      </c>
      <c r="G679">
        <v>1</v>
      </c>
      <c r="H679">
        <v>3</v>
      </c>
      <c r="I679" t="s">
        <v>1046</v>
      </c>
      <c r="J679" t="s">
        <v>1047</v>
      </c>
      <c r="K679" t="s">
        <v>1048</v>
      </c>
      <c r="L679">
        <v>1035</v>
      </c>
      <c r="N679">
        <v>1013</v>
      </c>
      <c r="O679" t="s">
        <v>517</v>
      </c>
      <c r="P679" t="s">
        <v>517</v>
      </c>
      <c r="Q679">
        <v>1</v>
      </c>
      <c r="X679">
        <v>44.2</v>
      </c>
      <c r="Y679">
        <v>24.75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1069</v>
      </c>
      <c r="AG679">
        <v>44.2</v>
      </c>
      <c r="AH679">
        <v>2</v>
      </c>
      <c r="AI679">
        <v>27907840</v>
      </c>
      <c r="AJ679">
        <v>694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>
      <c r="A680">
        <f ca="1">ROW(Source!A322)</f>
        <v>322</v>
      </c>
      <c r="B680">
        <v>27907856</v>
      </c>
      <c r="C680">
        <v>27907831</v>
      </c>
      <c r="D680">
        <v>25145915</v>
      </c>
      <c r="E680">
        <v>17</v>
      </c>
      <c r="F680">
        <v>1</v>
      </c>
      <c r="G680">
        <v>1</v>
      </c>
      <c r="H680">
        <v>3</v>
      </c>
      <c r="I680" t="s">
        <v>346</v>
      </c>
      <c r="J680" t="s">
        <v>1069</v>
      </c>
      <c r="K680" t="s">
        <v>347</v>
      </c>
      <c r="L680">
        <v>1033</v>
      </c>
      <c r="N680">
        <v>1013</v>
      </c>
      <c r="O680" t="s">
        <v>348</v>
      </c>
      <c r="P680" t="s">
        <v>348</v>
      </c>
      <c r="Q680">
        <v>1</v>
      </c>
      <c r="X680">
        <v>100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 t="s">
        <v>1069</v>
      </c>
      <c r="AG680">
        <v>100</v>
      </c>
      <c r="AH680">
        <v>3</v>
      </c>
      <c r="AI680">
        <v>-1</v>
      </c>
      <c r="AJ680" t="s">
        <v>1069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>
      <c r="A681">
        <f ca="1">ROW(Source!A325)</f>
        <v>325</v>
      </c>
      <c r="B681">
        <v>27907870</v>
      </c>
      <c r="C681">
        <v>27907860</v>
      </c>
      <c r="D681">
        <v>25412980</v>
      </c>
      <c r="E681">
        <v>1</v>
      </c>
      <c r="F681">
        <v>1</v>
      </c>
      <c r="G681">
        <v>1</v>
      </c>
      <c r="H681">
        <v>1</v>
      </c>
      <c r="I681" t="s">
        <v>2</v>
      </c>
      <c r="J681" t="s">
        <v>1069</v>
      </c>
      <c r="K681" t="s">
        <v>3</v>
      </c>
      <c r="L681">
        <v>1191</v>
      </c>
      <c r="N681">
        <v>1013</v>
      </c>
      <c r="O681" t="s">
        <v>600</v>
      </c>
      <c r="P681" t="s">
        <v>600</v>
      </c>
      <c r="Q681">
        <v>1</v>
      </c>
      <c r="X681">
        <v>1.47</v>
      </c>
      <c r="Y681">
        <v>0</v>
      </c>
      <c r="Z681">
        <v>0</v>
      </c>
      <c r="AA681">
        <v>0</v>
      </c>
      <c r="AB681">
        <v>9.07</v>
      </c>
      <c r="AC681">
        <v>0</v>
      </c>
      <c r="AD681">
        <v>1</v>
      </c>
      <c r="AE681">
        <v>1</v>
      </c>
      <c r="AF681" t="s">
        <v>1084</v>
      </c>
      <c r="AG681">
        <v>1.6904999999999999</v>
      </c>
      <c r="AH681">
        <v>2</v>
      </c>
      <c r="AI681">
        <v>27907861</v>
      </c>
      <c r="AJ681">
        <v>696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>
      <c r="A682">
        <f ca="1">ROW(Source!A325)</f>
        <v>325</v>
      </c>
      <c r="B682">
        <v>27907871</v>
      </c>
      <c r="C682">
        <v>27907860</v>
      </c>
      <c r="D682">
        <v>25412928</v>
      </c>
      <c r="E682">
        <v>1</v>
      </c>
      <c r="F682">
        <v>1</v>
      </c>
      <c r="G682">
        <v>1</v>
      </c>
      <c r="H682">
        <v>1</v>
      </c>
      <c r="I682" t="s">
        <v>601</v>
      </c>
      <c r="J682" t="s">
        <v>1069</v>
      </c>
      <c r="K682" t="s">
        <v>602</v>
      </c>
      <c r="L682">
        <v>1191</v>
      </c>
      <c r="N682">
        <v>1013</v>
      </c>
      <c r="O682" t="s">
        <v>600</v>
      </c>
      <c r="P682" t="s">
        <v>600</v>
      </c>
      <c r="Q682">
        <v>1</v>
      </c>
      <c r="X682">
        <v>0.01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2</v>
      </c>
      <c r="AF682" t="s">
        <v>1083</v>
      </c>
      <c r="AG682">
        <v>1.2500000000000001E-2</v>
      </c>
      <c r="AH682">
        <v>2</v>
      </c>
      <c r="AI682">
        <v>27907862</v>
      </c>
      <c r="AJ682">
        <v>697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>
      <c r="A683">
        <f ca="1">ROW(Source!A325)</f>
        <v>325</v>
      </c>
      <c r="B683">
        <v>27907872</v>
      </c>
      <c r="C683">
        <v>27907860</v>
      </c>
      <c r="D683">
        <v>25231607</v>
      </c>
      <c r="E683">
        <v>1</v>
      </c>
      <c r="F683">
        <v>1</v>
      </c>
      <c r="G683">
        <v>1</v>
      </c>
      <c r="H683">
        <v>2</v>
      </c>
      <c r="I683" t="s">
        <v>603</v>
      </c>
      <c r="J683" t="s">
        <v>604</v>
      </c>
      <c r="K683" t="s">
        <v>605</v>
      </c>
      <c r="L683">
        <v>1368</v>
      </c>
      <c r="N683">
        <v>1011</v>
      </c>
      <c r="O683" t="s">
        <v>606</v>
      </c>
      <c r="P683" t="s">
        <v>606</v>
      </c>
      <c r="Q683">
        <v>1</v>
      </c>
      <c r="X683">
        <v>0.01</v>
      </c>
      <c r="Y683">
        <v>0</v>
      </c>
      <c r="Z683">
        <v>65.709999999999994</v>
      </c>
      <c r="AA683">
        <v>11.6</v>
      </c>
      <c r="AB683">
        <v>0</v>
      </c>
      <c r="AC683">
        <v>0</v>
      </c>
      <c r="AD683">
        <v>1</v>
      </c>
      <c r="AE683">
        <v>0</v>
      </c>
      <c r="AF683" t="s">
        <v>1083</v>
      </c>
      <c r="AG683">
        <v>1.2500000000000001E-2</v>
      </c>
      <c r="AH683">
        <v>2</v>
      </c>
      <c r="AI683">
        <v>27907863</v>
      </c>
      <c r="AJ683">
        <v>698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>
      <c r="A684">
        <f ca="1">ROW(Source!A325)</f>
        <v>325</v>
      </c>
      <c r="B684">
        <v>27907873</v>
      </c>
      <c r="C684">
        <v>27907860</v>
      </c>
      <c r="D684">
        <v>25231911</v>
      </c>
      <c r="E684">
        <v>1</v>
      </c>
      <c r="F684">
        <v>1</v>
      </c>
      <c r="G684">
        <v>1</v>
      </c>
      <c r="H684">
        <v>2</v>
      </c>
      <c r="I684" t="s">
        <v>663</v>
      </c>
      <c r="J684" t="s">
        <v>664</v>
      </c>
      <c r="K684" t="s">
        <v>665</v>
      </c>
      <c r="L684">
        <v>1368</v>
      </c>
      <c r="N684">
        <v>1011</v>
      </c>
      <c r="O684" t="s">
        <v>606</v>
      </c>
      <c r="P684" t="s">
        <v>606</v>
      </c>
      <c r="Q684">
        <v>1</v>
      </c>
      <c r="X684">
        <v>0.35</v>
      </c>
      <c r="Y684">
        <v>0</v>
      </c>
      <c r="Z684">
        <v>8.1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1083</v>
      </c>
      <c r="AG684">
        <v>0.4375</v>
      </c>
      <c r="AH684">
        <v>2</v>
      </c>
      <c r="AI684">
        <v>27907864</v>
      </c>
      <c r="AJ684">
        <v>699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>
      <c r="A685">
        <f ca="1">ROW(Source!A325)</f>
        <v>325</v>
      </c>
      <c r="B685">
        <v>27907874</v>
      </c>
      <c r="C685">
        <v>27907860</v>
      </c>
      <c r="D685">
        <v>25147943</v>
      </c>
      <c r="E685">
        <v>1</v>
      </c>
      <c r="F685">
        <v>1</v>
      </c>
      <c r="G685">
        <v>1</v>
      </c>
      <c r="H685">
        <v>3</v>
      </c>
      <c r="I685" t="s">
        <v>1049</v>
      </c>
      <c r="J685" t="s">
        <v>1050</v>
      </c>
      <c r="K685" t="s">
        <v>1051</v>
      </c>
      <c r="L685">
        <v>1356</v>
      </c>
      <c r="N685">
        <v>1010</v>
      </c>
      <c r="O685" t="s">
        <v>998</v>
      </c>
      <c r="P685" t="s">
        <v>998</v>
      </c>
      <c r="Q685">
        <v>1000</v>
      </c>
      <c r="X685">
        <v>2E-3</v>
      </c>
      <c r="Y685">
        <v>3450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1069</v>
      </c>
      <c r="AG685">
        <v>2E-3</v>
      </c>
      <c r="AH685">
        <v>2</v>
      </c>
      <c r="AI685">
        <v>27907865</v>
      </c>
      <c r="AJ685">
        <v>700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>
      <c r="A686">
        <f ca="1">ROW(Source!A325)</f>
        <v>325</v>
      </c>
      <c r="B686">
        <v>27907875</v>
      </c>
      <c r="C686">
        <v>27907860</v>
      </c>
      <c r="D686">
        <v>25151438</v>
      </c>
      <c r="E686">
        <v>1</v>
      </c>
      <c r="F686">
        <v>1</v>
      </c>
      <c r="G686">
        <v>1</v>
      </c>
      <c r="H686">
        <v>3</v>
      </c>
      <c r="I686" t="s">
        <v>1052</v>
      </c>
      <c r="J686" t="s">
        <v>1053</v>
      </c>
      <c r="K686" t="s">
        <v>1054</v>
      </c>
      <c r="L686">
        <v>1348</v>
      </c>
      <c r="N686">
        <v>1009</v>
      </c>
      <c r="O686" t="s">
        <v>1094</v>
      </c>
      <c r="P686" t="s">
        <v>1094</v>
      </c>
      <c r="Q686">
        <v>1000</v>
      </c>
      <c r="X686">
        <v>1.3999999999999999E-4</v>
      </c>
      <c r="Y686">
        <v>10362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1069</v>
      </c>
      <c r="AG686">
        <v>1.3999999999999999E-4</v>
      </c>
      <c r="AH686">
        <v>2</v>
      </c>
      <c r="AI686">
        <v>27907866</v>
      </c>
      <c r="AJ686">
        <v>701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>
      <c r="A687">
        <f ca="1">ROW(Source!A325)</f>
        <v>325</v>
      </c>
      <c r="B687">
        <v>27907876</v>
      </c>
      <c r="C687">
        <v>27907860</v>
      </c>
      <c r="D687">
        <v>25152597</v>
      </c>
      <c r="E687">
        <v>1</v>
      </c>
      <c r="F687">
        <v>1</v>
      </c>
      <c r="G687">
        <v>1</v>
      </c>
      <c r="H687">
        <v>3</v>
      </c>
      <c r="I687" t="s">
        <v>1055</v>
      </c>
      <c r="J687" t="s">
        <v>1056</v>
      </c>
      <c r="K687" t="s">
        <v>1057</v>
      </c>
      <c r="L687">
        <v>1348</v>
      </c>
      <c r="N687">
        <v>1009</v>
      </c>
      <c r="O687" t="s">
        <v>1094</v>
      </c>
      <c r="P687" t="s">
        <v>1094</v>
      </c>
      <c r="Q687">
        <v>1000</v>
      </c>
      <c r="X687">
        <v>1.1000000000000001E-3</v>
      </c>
      <c r="Y687">
        <v>15323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0</v>
      </c>
      <c r="AF687" t="s">
        <v>1069</v>
      </c>
      <c r="AG687">
        <v>1.1000000000000001E-3</v>
      </c>
      <c r="AH687">
        <v>2</v>
      </c>
      <c r="AI687">
        <v>27907867</v>
      </c>
      <c r="AJ687">
        <v>702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>
      <c r="A688">
        <f ca="1">ROW(Source!A325)</f>
        <v>325</v>
      </c>
      <c r="B688">
        <v>27907877</v>
      </c>
      <c r="C688">
        <v>27907860</v>
      </c>
      <c r="D688">
        <v>25145559</v>
      </c>
      <c r="E688">
        <v>17</v>
      </c>
      <c r="F688">
        <v>1</v>
      </c>
      <c r="G688">
        <v>1</v>
      </c>
      <c r="H688">
        <v>3</v>
      </c>
      <c r="I688" t="s">
        <v>349</v>
      </c>
      <c r="J688" t="s">
        <v>1069</v>
      </c>
      <c r="K688" t="s">
        <v>350</v>
      </c>
      <c r="L688">
        <v>1354</v>
      </c>
      <c r="N688">
        <v>1010</v>
      </c>
      <c r="O688" t="s">
        <v>1519</v>
      </c>
      <c r="P688" t="s">
        <v>1519</v>
      </c>
      <c r="Q688">
        <v>1</v>
      </c>
      <c r="X688">
        <v>1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 t="s">
        <v>1069</v>
      </c>
      <c r="AG688">
        <v>1</v>
      </c>
      <c r="AH688">
        <v>3</v>
      </c>
      <c r="AI688">
        <v>-1</v>
      </c>
      <c r="AJ688" t="s">
        <v>1069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>
      <c r="A689">
        <f ca="1">ROW(Source!A325)</f>
        <v>325</v>
      </c>
      <c r="B689">
        <v>27907878</v>
      </c>
      <c r="C689">
        <v>27907860</v>
      </c>
      <c r="D689">
        <v>25144409</v>
      </c>
      <c r="E689">
        <v>17</v>
      </c>
      <c r="F689">
        <v>1</v>
      </c>
      <c r="G689">
        <v>1</v>
      </c>
      <c r="H689">
        <v>3</v>
      </c>
      <c r="I689" t="s">
        <v>351</v>
      </c>
      <c r="J689" t="s">
        <v>1069</v>
      </c>
      <c r="K689" t="s">
        <v>352</v>
      </c>
      <c r="L689">
        <v>1354</v>
      </c>
      <c r="N689">
        <v>1010</v>
      </c>
      <c r="O689" t="s">
        <v>1519</v>
      </c>
      <c r="P689" t="s">
        <v>1519</v>
      </c>
      <c r="Q689">
        <v>1</v>
      </c>
      <c r="X689">
        <v>2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 t="s">
        <v>1069</v>
      </c>
      <c r="AG689">
        <v>2</v>
      </c>
      <c r="AH689">
        <v>3</v>
      </c>
      <c r="AI689">
        <v>-1</v>
      </c>
      <c r="AJ689" t="s">
        <v>1069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>
      <c r="A690">
        <f ca="1">ROW(Source!A328)</f>
        <v>328</v>
      </c>
      <c r="B690">
        <v>27907899</v>
      </c>
      <c r="C690">
        <v>27907881</v>
      </c>
      <c r="D690">
        <v>25419089</v>
      </c>
      <c r="E690">
        <v>1</v>
      </c>
      <c r="F690">
        <v>1</v>
      </c>
      <c r="G690">
        <v>1</v>
      </c>
      <c r="H690">
        <v>1</v>
      </c>
      <c r="I690" t="s">
        <v>689</v>
      </c>
      <c r="J690" t="s">
        <v>1069</v>
      </c>
      <c r="K690" t="s">
        <v>690</v>
      </c>
      <c r="L690">
        <v>1191</v>
      </c>
      <c r="N690">
        <v>1013</v>
      </c>
      <c r="O690" t="s">
        <v>600</v>
      </c>
      <c r="P690" t="s">
        <v>600</v>
      </c>
      <c r="Q690">
        <v>1</v>
      </c>
      <c r="X690">
        <v>32.97</v>
      </c>
      <c r="Y690">
        <v>0</v>
      </c>
      <c r="Z690">
        <v>0</v>
      </c>
      <c r="AA690">
        <v>0</v>
      </c>
      <c r="AB690">
        <v>9.6199999999999992</v>
      </c>
      <c r="AC690">
        <v>0</v>
      </c>
      <c r="AD690">
        <v>1</v>
      </c>
      <c r="AE690">
        <v>1</v>
      </c>
      <c r="AF690" t="s">
        <v>1084</v>
      </c>
      <c r="AG690">
        <v>37.915499999999994</v>
      </c>
      <c r="AH690">
        <v>2</v>
      </c>
      <c r="AI690">
        <v>27907882</v>
      </c>
      <c r="AJ690">
        <v>705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>
      <c r="A691">
        <f ca="1">ROW(Source!A328)</f>
        <v>328</v>
      </c>
      <c r="B691">
        <v>27907900</v>
      </c>
      <c r="C691">
        <v>27907881</v>
      </c>
      <c r="D691">
        <v>25412928</v>
      </c>
      <c r="E691">
        <v>1</v>
      </c>
      <c r="F691">
        <v>1</v>
      </c>
      <c r="G691">
        <v>1</v>
      </c>
      <c r="H691">
        <v>1</v>
      </c>
      <c r="I691" t="s">
        <v>601</v>
      </c>
      <c r="J691" t="s">
        <v>1069</v>
      </c>
      <c r="K691" t="s">
        <v>602</v>
      </c>
      <c r="L691">
        <v>1191</v>
      </c>
      <c r="N691">
        <v>1013</v>
      </c>
      <c r="O691" t="s">
        <v>600</v>
      </c>
      <c r="P691" t="s">
        <v>600</v>
      </c>
      <c r="Q691">
        <v>1</v>
      </c>
      <c r="X691">
        <v>0.5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2</v>
      </c>
      <c r="AF691" t="s">
        <v>1083</v>
      </c>
      <c r="AG691">
        <v>0.625</v>
      </c>
      <c r="AH691">
        <v>2</v>
      </c>
      <c r="AI691">
        <v>27907883</v>
      </c>
      <c r="AJ691">
        <v>706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>
      <c r="A692">
        <f ca="1">ROW(Source!A328)</f>
        <v>328</v>
      </c>
      <c r="B692">
        <v>27907901</v>
      </c>
      <c r="C692">
        <v>27907881</v>
      </c>
      <c r="D692">
        <v>25230118</v>
      </c>
      <c r="E692">
        <v>1</v>
      </c>
      <c r="F692">
        <v>1</v>
      </c>
      <c r="G692">
        <v>1</v>
      </c>
      <c r="H692">
        <v>2</v>
      </c>
      <c r="I692" t="s">
        <v>1016</v>
      </c>
      <c r="J692" t="s">
        <v>1017</v>
      </c>
      <c r="K692" t="s">
        <v>1018</v>
      </c>
      <c r="L692">
        <v>1368</v>
      </c>
      <c r="N692">
        <v>1011</v>
      </c>
      <c r="O692" t="s">
        <v>606</v>
      </c>
      <c r="P692" t="s">
        <v>606</v>
      </c>
      <c r="Q692">
        <v>1</v>
      </c>
      <c r="X692">
        <v>0.08</v>
      </c>
      <c r="Y692">
        <v>0</v>
      </c>
      <c r="Z692">
        <v>86.4</v>
      </c>
      <c r="AA692">
        <v>13.5</v>
      </c>
      <c r="AB692">
        <v>0</v>
      </c>
      <c r="AC692">
        <v>0</v>
      </c>
      <c r="AD692">
        <v>1</v>
      </c>
      <c r="AE692">
        <v>0</v>
      </c>
      <c r="AF692" t="s">
        <v>1083</v>
      </c>
      <c r="AG692">
        <v>0.1</v>
      </c>
      <c r="AH692">
        <v>2</v>
      </c>
      <c r="AI692">
        <v>27907884</v>
      </c>
      <c r="AJ692">
        <v>707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>
      <c r="A693">
        <f ca="1">ROW(Source!A328)</f>
        <v>328</v>
      </c>
      <c r="B693">
        <v>27907902</v>
      </c>
      <c r="C693">
        <v>27907881</v>
      </c>
      <c r="D693">
        <v>25230220</v>
      </c>
      <c r="E693">
        <v>1</v>
      </c>
      <c r="F693">
        <v>1</v>
      </c>
      <c r="G693">
        <v>1</v>
      </c>
      <c r="H693">
        <v>2</v>
      </c>
      <c r="I693" t="s">
        <v>612</v>
      </c>
      <c r="J693" t="s">
        <v>613</v>
      </c>
      <c r="K693" t="s">
        <v>614</v>
      </c>
      <c r="L693">
        <v>1368</v>
      </c>
      <c r="N693">
        <v>1011</v>
      </c>
      <c r="O693" t="s">
        <v>606</v>
      </c>
      <c r="P693" t="s">
        <v>606</v>
      </c>
      <c r="Q693">
        <v>1</v>
      </c>
      <c r="X693">
        <v>7.0000000000000007E-2</v>
      </c>
      <c r="Y693">
        <v>0</v>
      </c>
      <c r="Z693">
        <v>111.99</v>
      </c>
      <c r="AA693">
        <v>13.5</v>
      </c>
      <c r="AB693">
        <v>0</v>
      </c>
      <c r="AC693">
        <v>0</v>
      </c>
      <c r="AD693">
        <v>1</v>
      </c>
      <c r="AE693">
        <v>0</v>
      </c>
      <c r="AF693" t="s">
        <v>1083</v>
      </c>
      <c r="AG693">
        <v>8.7500000000000008E-2</v>
      </c>
      <c r="AH693">
        <v>2</v>
      </c>
      <c r="AI693">
        <v>27907885</v>
      </c>
      <c r="AJ693">
        <v>708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>
      <c r="A694">
        <f ca="1">ROW(Source!A328)</f>
        <v>328</v>
      </c>
      <c r="B694">
        <v>27907903</v>
      </c>
      <c r="C694">
        <v>27907881</v>
      </c>
      <c r="D694">
        <v>25231607</v>
      </c>
      <c r="E694">
        <v>1</v>
      </c>
      <c r="F694">
        <v>1</v>
      </c>
      <c r="G694">
        <v>1</v>
      </c>
      <c r="H694">
        <v>2</v>
      </c>
      <c r="I694" t="s">
        <v>603</v>
      </c>
      <c r="J694" t="s">
        <v>604</v>
      </c>
      <c r="K694" t="s">
        <v>605</v>
      </c>
      <c r="L694">
        <v>1368</v>
      </c>
      <c r="N694">
        <v>1011</v>
      </c>
      <c r="O694" t="s">
        <v>606</v>
      </c>
      <c r="P694" t="s">
        <v>606</v>
      </c>
      <c r="Q694">
        <v>1</v>
      </c>
      <c r="X694">
        <v>0.35</v>
      </c>
      <c r="Y694">
        <v>0</v>
      </c>
      <c r="Z694">
        <v>65.709999999999994</v>
      </c>
      <c r="AA694">
        <v>11.6</v>
      </c>
      <c r="AB694">
        <v>0</v>
      </c>
      <c r="AC694">
        <v>0</v>
      </c>
      <c r="AD694">
        <v>1</v>
      </c>
      <c r="AE694">
        <v>0</v>
      </c>
      <c r="AF694" t="s">
        <v>1083</v>
      </c>
      <c r="AG694">
        <v>0.4375</v>
      </c>
      <c r="AH694">
        <v>2</v>
      </c>
      <c r="AI694">
        <v>27907886</v>
      </c>
      <c r="AJ694">
        <v>709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>
      <c r="A695">
        <f ca="1">ROW(Source!A328)</f>
        <v>328</v>
      </c>
      <c r="B695">
        <v>27907904</v>
      </c>
      <c r="C695">
        <v>27907881</v>
      </c>
      <c r="D695">
        <v>25231842</v>
      </c>
      <c r="E695">
        <v>1</v>
      </c>
      <c r="F695">
        <v>1</v>
      </c>
      <c r="G695">
        <v>1</v>
      </c>
      <c r="H695">
        <v>2</v>
      </c>
      <c r="I695" t="s">
        <v>618</v>
      </c>
      <c r="J695" t="s">
        <v>619</v>
      </c>
      <c r="K695" t="s">
        <v>620</v>
      </c>
      <c r="L695">
        <v>1368</v>
      </c>
      <c r="N695">
        <v>1011</v>
      </c>
      <c r="O695" t="s">
        <v>606</v>
      </c>
      <c r="P695" t="s">
        <v>606</v>
      </c>
      <c r="Q695">
        <v>1</v>
      </c>
      <c r="X695">
        <v>1.1499999999999999</v>
      </c>
      <c r="Y695">
        <v>0</v>
      </c>
      <c r="Z695">
        <v>1.2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1083</v>
      </c>
      <c r="AG695">
        <v>1.4375</v>
      </c>
      <c r="AH695">
        <v>2</v>
      </c>
      <c r="AI695">
        <v>27907887</v>
      </c>
      <c r="AJ695">
        <v>710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>
      <c r="A696">
        <f ca="1">ROW(Source!A328)</f>
        <v>328</v>
      </c>
      <c r="B696">
        <v>27907905</v>
      </c>
      <c r="C696">
        <v>27907881</v>
      </c>
      <c r="D696">
        <v>25148310</v>
      </c>
      <c r="E696">
        <v>1</v>
      </c>
      <c r="F696">
        <v>1</v>
      </c>
      <c r="G696">
        <v>1</v>
      </c>
      <c r="H696">
        <v>3</v>
      </c>
      <c r="I696" t="s">
        <v>1058</v>
      </c>
      <c r="J696" t="s">
        <v>1059</v>
      </c>
      <c r="K696" t="s">
        <v>1060</v>
      </c>
      <c r="L696">
        <v>1348</v>
      </c>
      <c r="N696">
        <v>1009</v>
      </c>
      <c r="O696" t="s">
        <v>1094</v>
      </c>
      <c r="P696" t="s">
        <v>1094</v>
      </c>
      <c r="Q696">
        <v>1000</v>
      </c>
      <c r="X696">
        <v>1.2999999999999999E-4</v>
      </c>
      <c r="Y696">
        <v>32830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1069</v>
      </c>
      <c r="AG696">
        <v>1.2999999999999999E-4</v>
      </c>
      <c r="AH696">
        <v>2</v>
      </c>
      <c r="AI696">
        <v>27907888</v>
      </c>
      <c r="AJ696">
        <v>711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>
      <c r="A697">
        <f ca="1">ROW(Source!A328)</f>
        <v>328</v>
      </c>
      <c r="B697">
        <v>27907906</v>
      </c>
      <c r="C697">
        <v>27907881</v>
      </c>
      <c r="D697">
        <v>25148328</v>
      </c>
      <c r="E697">
        <v>1</v>
      </c>
      <c r="F697">
        <v>1</v>
      </c>
      <c r="G697">
        <v>1</v>
      </c>
      <c r="H697">
        <v>3</v>
      </c>
      <c r="I697" t="s">
        <v>624</v>
      </c>
      <c r="J697" t="s">
        <v>625</v>
      </c>
      <c r="K697" t="s">
        <v>626</v>
      </c>
      <c r="L697">
        <v>1339</v>
      </c>
      <c r="N697">
        <v>1007</v>
      </c>
      <c r="O697" t="s">
        <v>1325</v>
      </c>
      <c r="P697" t="s">
        <v>1325</v>
      </c>
      <c r="Q697">
        <v>1</v>
      </c>
      <c r="X697">
        <v>0.28100000000000003</v>
      </c>
      <c r="Y697">
        <v>6.22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1069</v>
      </c>
      <c r="AG697">
        <v>0.28100000000000003</v>
      </c>
      <c r="AH697">
        <v>2</v>
      </c>
      <c r="AI697">
        <v>27907889</v>
      </c>
      <c r="AJ697">
        <v>712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>
      <c r="A698">
        <f ca="1">ROW(Source!A328)</f>
        <v>328</v>
      </c>
      <c r="B698">
        <v>27907907</v>
      </c>
      <c r="C698">
        <v>27907881</v>
      </c>
      <c r="D698">
        <v>25149961</v>
      </c>
      <c r="E698">
        <v>1</v>
      </c>
      <c r="F698">
        <v>1</v>
      </c>
      <c r="G698">
        <v>1</v>
      </c>
      <c r="H698">
        <v>3</v>
      </c>
      <c r="I698" t="s">
        <v>728</v>
      </c>
      <c r="J698" t="s">
        <v>729</v>
      </c>
      <c r="K698" t="s">
        <v>730</v>
      </c>
      <c r="L698">
        <v>1339</v>
      </c>
      <c r="N698">
        <v>1007</v>
      </c>
      <c r="O698" t="s">
        <v>1325</v>
      </c>
      <c r="P698" t="s">
        <v>1325</v>
      </c>
      <c r="Q698">
        <v>1</v>
      </c>
      <c r="X698">
        <v>0.69</v>
      </c>
      <c r="Y698">
        <v>2.44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1069</v>
      </c>
      <c r="AG698">
        <v>0.69</v>
      </c>
      <c r="AH698">
        <v>2</v>
      </c>
      <c r="AI698">
        <v>27907890</v>
      </c>
      <c r="AJ698">
        <v>713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>
      <c r="A699">
        <f ca="1">ROW(Source!A328)</f>
        <v>328</v>
      </c>
      <c r="B699">
        <v>27907908</v>
      </c>
      <c r="C699">
        <v>27907881</v>
      </c>
      <c r="D699">
        <v>25150638</v>
      </c>
      <c r="E699">
        <v>1</v>
      </c>
      <c r="F699">
        <v>1</v>
      </c>
      <c r="G699">
        <v>1</v>
      </c>
      <c r="H699">
        <v>3</v>
      </c>
      <c r="I699" t="s">
        <v>1019</v>
      </c>
      <c r="J699" t="s">
        <v>1020</v>
      </c>
      <c r="K699" t="s">
        <v>1021</v>
      </c>
      <c r="L699">
        <v>1346</v>
      </c>
      <c r="N699">
        <v>1009</v>
      </c>
      <c r="O699" t="s">
        <v>1216</v>
      </c>
      <c r="P699" t="s">
        <v>1216</v>
      </c>
      <c r="Q699">
        <v>1</v>
      </c>
      <c r="X699">
        <v>0.06</v>
      </c>
      <c r="Y699">
        <v>37.29</v>
      </c>
      <c r="Z699">
        <v>0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1069</v>
      </c>
      <c r="AG699">
        <v>0.06</v>
      </c>
      <c r="AH699">
        <v>2</v>
      </c>
      <c r="AI699">
        <v>27907891</v>
      </c>
      <c r="AJ699">
        <v>714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>
      <c r="A700">
        <f ca="1">ROW(Source!A328)</f>
        <v>328</v>
      </c>
      <c r="B700">
        <v>27907909</v>
      </c>
      <c r="C700">
        <v>27907881</v>
      </c>
      <c r="D700">
        <v>25151370</v>
      </c>
      <c r="E700">
        <v>1</v>
      </c>
      <c r="F700">
        <v>1</v>
      </c>
      <c r="G700">
        <v>1</v>
      </c>
      <c r="H700">
        <v>3</v>
      </c>
      <c r="I700" t="s">
        <v>1061</v>
      </c>
      <c r="J700" t="s">
        <v>1062</v>
      </c>
      <c r="K700" t="s">
        <v>1063</v>
      </c>
      <c r="L700">
        <v>1348</v>
      </c>
      <c r="N700">
        <v>1009</v>
      </c>
      <c r="O700" t="s">
        <v>1094</v>
      </c>
      <c r="P700" t="s">
        <v>1094</v>
      </c>
      <c r="Q700">
        <v>1000</v>
      </c>
      <c r="X700">
        <v>1.7000000000000001E-4</v>
      </c>
      <c r="Y700">
        <v>13560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0</v>
      </c>
      <c r="AF700" t="s">
        <v>1069</v>
      </c>
      <c r="AG700">
        <v>1.7000000000000001E-4</v>
      </c>
      <c r="AH700">
        <v>2</v>
      </c>
      <c r="AI700">
        <v>27907892</v>
      </c>
      <c r="AJ700">
        <v>715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>
      <c r="A701">
        <f ca="1">ROW(Source!A328)</f>
        <v>328</v>
      </c>
      <c r="B701">
        <v>27907910</v>
      </c>
      <c r="C701">
        <v>27907881</v>
      </c>
      <c r="D701">
        <v>25154689</v>
      </c>
      <c r="E701">
        <v>1</v>
      </c>
      <c r="F701">
        <v>1</v>
      </c>
      <c r="G701">
        <v>1</v>
      </c>
      <c r="H701">
        <v>3</v>
      </c>
      <c r="I701" t="s">
        <v>280</v>
      </c>
      <c r="J701" t="s">
        <v>281</v>
      </c>
      <c r="K701" t="s">
        <v>282</v>
      </c>
      <c r="L701">
        <v>1346</v>
      </c>
      <c r="N701">
        <v>1009</v>
      </c>
      <c r="O701" t="s">
        <v>1216</v>
      </c>
      <c r="P701" t="s">
        <v>1216</v>
      </c>
      <c r="Q701">
        <v>1</v>
      </c>
      <c r="X701">
        <v>2.5000000000000001E-3</v>
      </c>
      <c r="Y701">
        <v>2.15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1069</v>
      </c>
      <c r="AG701">
        <v>2.5000000000000001E-3</v>
      </c>
      <c r="AH701">
        <v>2</v>
      </c>
      <c r="AI701">
        <v>27907893</v>
      </c>
      <c r="AJ701">
        <v>716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>
      <c r="A702">
        <f ca="1">ROW(Source!A328)</f>
        <v>328</v>
      </c>
      <c r="B702">
        <v>27907911</v>
      </c>
      <c r="C702">
        <v>27907881</v>
      </c>
      <c r="D702">
        <v>25186365</v>
      </c>
      <c r="E702">
        <v>1</v>
      </c>
      <c r="F702">
        <v>1</v>
      </c>
      <c r="G702">
        <v>1</v>
      </c>
      <c r="H702">
        <v>3</v>
      </c>
      <c r="I702" t="s">
        <v>1028</v>
      </c>
      <c r="J702" t="s">
        <v>1029</v>
      </c>
      <c r="K702" t="s">
        <v>1030</v>
      </c>
      <c r="L702">
        <v>1348</v>
      </c>
      <c r="N702">
        <v>1009</v>
      </c>
      <c r="O702" t="s">
        <v>1094</v>
      </c>
      <c r="P702" t="s">
        <v>1094</v>
      </c>
      <c r="Q702">
        <v>1000</v>
      </c>
      <c r="X702">
        <v>4.4000000000000002E-4</v>
      </c>
      <c r="Y702">
        <v>15119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1069</v>
      </c>
      <c r="AG702">
        <v>4.4000000000000002E-4</v>
      </c>
      <c r="AH702">
        <v>2</v>
      </c>
      <c r="AI702">
        <v>27907894</v>
      </c>
      <c r="AJ702">
        <v>717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>
      <c r="A703">
        <f ca="1">ROW(Source!A328)</f>
        <v>328</v>
      </c>
      <c r="B703">
        <v>27907912</v>
      </c>
      <c r="C703">
        <v>27907881</v>
      </c>
      <c r="D703">
        <v>25187091</v>
      </c>
      <c r="E703">
        <v>1</v>
      </c>
      <c r="F703">
        <v>1</v>
      </c>
      <c r="G703">
        <v>1</v>
      </c>
      <c r="H703">
        <v>3</v>
      </c>
      <c r="I703" t="s">
        <v>765</v>
      </c>
      <c r="J703" t="s">
        <v>766</v>
      </c>
      <c r="K703" t="s">
        <v>767</v>
      </c>
      <c r="L703">
        <v>1348</v>
      </c>
      <c r="N703">
        <v>1009</v>
      </c>
      <c r="O703" t="s">
        <v>1094</v>
      </c>
      <c r="P703" t="s">
        <v>1094</v>
      </c>
      <c r="Q703">
        <v>1000</v>
      </c>
      <c r="X703">
        <v>5.2999999999999998E-4</v>
      </c>
      <c r="Y703">
        <v>16950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1069</v>
      </c>
      <c r="AG703">
        <v>5.2999999999999998E-4</v>
      </c>
      <c r="AH703">
        <v>2</v>
      </c>
      <c r="AI703">
        <v>27907895</v>
      </c>
      <c r="AJ703">
        <v>718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>
      <c r="A704">
        <f ca="1">ROW(Source!A328)</f>
        <v>328</v>
      </c>
      <c r="B704">
        <v>27907913</v>
      </c>
      <c r="C704">
        <v>27907881</v>
      </c>
      <c r="D704">
        <v>25145559</v>
      </c>
      <c r="E704">
        <v>17</v>
      </c>
      <c r="F704">
        <v>1</v>
      </c>
      <c r="G704">
        <v>1</v>
      </c>
      <c r="H704">
        <v>3</v>
      </c>
      <c r="I704" t="s">
        <v>349</v>
      </c>
      <c r="J704" t="s">
        <v>1069</v>
      </c>
      <c r="K704" t="s">
        <v>353</v>
      </c>
      <c r="L704">
        <v>1354</v>
      </c>
      <c r="N704">
        <v>1010</v>
      </c>
      <c r="O704" t="s">
        <v>1519</v>
      </c>
      <c r="P704" t="s">
        <v>1519</v>
      </c>
      <c r="Q704">
        <v>1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1</v>
      </c>
      <c r="AD704">
        <v>0</v>
      </c>
      <c r="AE704">
        <v>0</v>
      </c>
      <c r="AF704" t="s">
        <v>1069</v>
      </c>
      <c r="AG704">
        <v>0</v>
      </c>
      <c r="AH704">
        <v>3</v>
      </c>
      <c r="AI704">
        <v>-1</v>
      </c>
      <c r="AJ704" t="s">
        <v>1069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>
      <c r="A705">
        <f ca="1">ROW(Source!A328)</f>
        <v>328</v>
      </c>
      <c r="B705">
        <v>27907914</v>
      </c>
      <c r="C705">
        <v>27907881</v>
      </c>
      <c r="D705">
        <v>25145791</v>
      </c>
      <c r="E705">
        <v>17</v>
      </c>
      <c r="F705">
        <v>1</v>
      </c>
      <c r="G705">
        <v>1</v>
      </c>
      <c r="H705">
        <v>3</v>
      </c>
      <c r="I705" t="s">
        <v>354</v>
      </c>
      <c r="J705" t="s">
        <v>1069</v>
      </c>
      <c r="K705" t="s">
        <v>355</v>
      </c>
      <c r="L705">
        <v>1346</v>
      </c>
      <c r="N705">
        <v>1009</v>
      </c>
      <c r="O705" t="s">
        <v>1216</v>
      </c>
      <c r="P705" t="s">
        <v>1216</v>
      </c>
      <c r="Q705">
        <v>1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1</v>
      </c>
      <c r="AD705">
        <v>0</v>
      </c>
      <c r="AE705">
        <v>0</v>
      </c>
      <c r="AF705" t="s">
        <v>1069</v>
      </c>
      <c r="AG705">
        <v>0</v>
      </c>
      <c r="AH705">
        <v>3</v>
      </c>
      <c r="AI705">
        <v>-1</v>
      </c>
      <c r="AJ705" t="s">
        <v>1069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>
      <c r="A706">
        <f ca="1">ROW(Source!A328)</f>
        <v>328</v>
      </c>
      <c r="B706">
        <v>27907915</v>
      </c>
      <c r="C706">
        <v>27907881</v>
      </c>
      <c r="D706">
        <v>25145802</v>
      </c>
      <c r="E706">
        <v>17</v>
      </c>
      <c r="F706">
        <v>1</v>
      </c>
      <c r="G706">
        <v>1</v>
      </c>
      <c r="H706">
        <v>3</v>
      </c>
      <c r="I706" t="s">
        <v>356</v>
      </c>
      <c r="J706" t="s">
        <v>1069</v>
      </c>
      <c r="K706" t="s">
        <v>357</v>
      </c>
      <c r="L706">
        <v>1301</v>
      </c>
      <c r="N706">
        <v>1003</v>
      </c>
      <c r="O706" t="s">
        <v>222</v>
      </c>
      <c r="P706" t="s">
        <v>222</v>
      </c>
      <c r="Q706">
        <v>1</v>
      </c>
      <c r="X706">
        <v>100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 t="s">
        <v>1069</v>
      </c>
      <c r="AG706">
        <v>100</v>
      </c>
      <c r="AH706">
        <v>3</v>
      </c>
      <c r="AI706">
        <v>-1</v>
      </c>
      <c r="AJ706" t="s">
        <v>1069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>
      <c r="A707">
        <f ca="1">ROW(Source!A331)</f>
        <v>331</v>
      </c>
      <c r="B707">
        <v>27907938</v>
      </c>
      <c r="C707">
        <v>27907919</v>
      </c>
      <c r="D707">
        <v>25419089</v>
      </c>
      <c r="E707">
        <v>1</v>
      </c>
      <c r="F707">
        <v>1</v>
      </c>
      <c r="G707">
        <v>1</v>
      </c>
      <c r="H707">
        <v>1</v>
      </c>
      <c r="I707" t="s">
        <v>689</v>
      </c>
      <c r="J707" t="s">
        <v>1069</v>
      </c>
      <c r="K707" t="s">
        <v>690</v>
      </c>
      <c r="L707">
        <v>1191</v>
      </c>
      <c r="N707">
        <v>1013</v>
      </c>
      <c r="O707" t="s">
        <v>600</v>
      </c>
      <c r="P707" t="s">
        <v>600</v>
      </c>
      <c r="Q707">
        <v>1</v>
      </c>
      <c r="X707">
        <v>32.97</v>
      </c>
      <c r="Y707">
        <v>0</v>
      </c>
      <c r="Z707">
        <v>0</v>
      </c>
      <c r="AA707">
        <v>0</v>
      </c>
      <c r="AB707">
        <v>9.6199999999999992</v>
      </c>
      <c r="AC707">
        <v>0</v>
      </c>
      <c r="AD707">
        <v>1</v>
      </c>
      <c r="AE707">
        <v>1</v>
      </c>
      <c r="AF707" t="s">
        <v>1084</v>
      </c>
      <c r="AG707">
        <v>37.915499999999994</v>
      </c>
      <c r="AH707">
        <v>2</v>
      </c>
      <c r="AI707">
        <v>27907920</v>
      </c>
      <c r="AJ707">
        <v>721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>
      <c r="A708">
        <f ca="1">ROW(Source!A331)</f>
        <v>331</v>
      </c>
      <c r="B708">
        <v>27907939</v>
      </c>
      <c r="C708">
        <v>27907919</v>
      </c>
      <c r="D708">
        <v>25412928</v>
      </c>
      <c r="E708">
        <v>1</v>
      </c>
      <c r="F708">
        <v>1</v>
      </c>
      <c r="G708">
        <v>1</v>
      </c>
      <c r="H708">
        <v>1</v>
      </c>
      <c r="I708" t="s">
        <v>601</v>
      </c>
      <c r="J708" t="s">
        <v>1069</v>
      </c>
      <c r="K708" t="s">
        <v>602</v>
      </c>
      <c r="L708">
        <v>1191</v>
      </c>
      <c r="N708">
        <v>1013</v>
      </c>
      <c r="O708" t="s">
        <v>600</v>
      </c>
      <c r="P708" t="s">
        <v>600</v>
      </c>
      <c r="Q708">
        <v>1</v>
      </c>
      <c r="X708">
        <v>0.5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2</v>
      </c>
      <c r="AF708" t="s">
        <v>1083</v>
      </c>
      <c r="AG708">
        <v>0.625</v>
      </c>
      <c r="AH708">
        <v>2</v>
      </c>
      <c r="AI708">
        <v>27907921</v>
      </c>
      <c r="AJ708">
        <v>722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>
      <c r="A709">
        <f ca="1">ROW(Source!A331)</f>
        <v>331</v>
      </c>
      <c r="B709">
        <v>27907940</v>
      </c>
      <c r="C709">
        <v>27907919</v>
      </c>
      <c r="D709">
        <v>25230118</v>
      </c>
      <c r="E709">
        <v>1</v>
      </c>
      <c r="F709">
        <v>1</v>
      </c>
      <c r="G709">
        <v>1</v>
      </c>
      <c r="H709">
        <v>2</v>
      </c>
      <c r="I709" t="s">
        <v>1016</v>
      </c>
      <c r="J709" t="s">
        <v>1017</v>
      </c>
      <c r="K709" t="s">
        <v>1018</v>
      </c>
      <c r="L709">
        <v>1368</v>
      </c>
      <c r="N709">
        <v>1011</v>
      </c>
      <c r="O709" t="s">
        <v>606</v>
      </c>
      <c r="P709" t="s">
        <v>606</v>
      </c>
      <c r="Q709">
        <v>1</v>
      </c>
      <c r="X709">
        <v>0.08</v>
      </c>
      <c r="Y709">
        <v>0</v>
      </c>
      <c r="Z709">
        <v>86.4</v>
      </c>
      <c r="AA709">
        <v>13.5</v>
      </c>
      <c r="AB709">
        <v>0</v>
      </c>
      <c r="AC709">
        <v>0</v>
      </c>
      <c r="AD709">
        <v>1</v>
      </c>
      <c r="AE709">
        <v>0</v>
      </c>
      <c r="AF709" t="s">
        <v>1083</v>
      </c>
      <c r="AG709">
        <v>0.1</v>
      </c>
      <c r="AH709">
        <v>2</v>
      </c>
      <c r="AI709">
        <v>27907922</v>
      </c>
      <c r="AJ709">
        <v>723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>
      <c r="A710">
        <f ca="1">ROW(Source!A331)</f>
        <v>331</v>
      </c>
      <c r="B710">
        <v>27907941</v>
      </c>
      <c r="C710">
        <v>27907919</v>
      </c>
      <c r="D710">
        <v>25230220</v>
      </c>
      <c r="E710">
        <v>1</v>
      </c>
      <c r="F710">
        <v>1</v>
      </c>
      <c r="G710">
        <v>1</v>
      </c>
      <c r="H710">
        <v>2</v>
      </c>
      <c r="I710" t="s">
        <v>612</v>
      </c>
      <c r="J710" t="s">
        <v>613</v>
      </c>
      <c r="K710" t="s">
        <v>614</v>
      </c>
      <c r="L710">
        <v>1368</v>
      </c>
      <c r="N710">
        <v>1011</v>
      </c>
      <c r="O710" t="s">
        <v>606</v>
      </c>
      <c r="P710" t="s">
        <v>606</v>
      </c>
      <c r="Q710">
        <v>1</v>
      </c>
      <c r="X710">
        <v>7.0000000000000007E-2</v>
      </c>
      <c r="Y710">
        <v>0</v>
      </c>
      <c r="Z710">
        <v>111.99</v>
      </c>
      <c r="AA710">
        <v>13.5</v>
      </c>
      <c r="AB710">
        <v>0</v>
      </c>
      <c r="AC710">
        <v>0</v>
      </c>
      <c r="AD710">
        <v>1</v>
      </c>
      <c r="AE710">
        <v>0</v>
      </c>
      <c r="AF710" t="s">
        <v>1083</v>
      </c>
      <c r="AG710">
        <v>8.7500000000000008E-2</v>
      </c>
      <c r="AH710">
        <v>2</v>
      </c>
      <c r="AI710">
        <v>27907923</v>
      </c>
      <c r="AJ710">
        <v>724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>
      <c r="A711">
        <f ca="1">ROW(Source!A331)</f>
        <v>331</v>
      </c>
      <c r="B711">
        <v>27907942</v>
      </c>
      <c r="C711">
        <v>27907919</v>
      </c>
      <c r="D711">
        <v>25231607</v>
      </c>
      <c r="E711">
        <v>1</v>
      </c>
      <c r="F711">
        <v>1</v>
      </c>
      <c r="G711">
        <v>1</v>
      </c>
      <c r="H711">
        <v>2</v>
      </c>
      <c r="I711" t="s">
        <v>603</v>
      </c>
      <c r="J711" t="s">
        <v>604</v>
      </c>
      <c r="K711" t="s">
        <v>605</v>
      </c>
      <c r="L711">
        <v>1368</v>
      </c>
      <c r="N711">
        <v>1011</v>
      </c>
      <c r="O711" t="s">
        <v>606</v>
      </c>
      <c r="P711" t="s">
        <v>606</v>
      </c>
      <c r="Q711">
        <v>1</v>
      </c>
      <c r="X711">
        <v>0.35</v>
      </c>
      <c r="Y711">
        <v>0</v>
      </c>
      <c r="Z711">
        <v>65.709999999999994</v>
      </c>
      <c r="AA711">
        <v>11.6</v>
      </c>
      <c r="AB711">
        <v>0</v>
      </c>
      <c r="AC711">
        <v>0</v>
      </c>
      <c r="AD711">
        <v>1</v>
      </c>
      <c r="AE711">
        <v>0</v>
      </c>
      <c r="AF711" t="s">
        <v>1083</v>
      </c>
      <c r="AG711">
        <v>0.4375</v>
      </c>
      <c r="AH711">
        <v>2</v>
      </c>
      <c r="AI711">
        <v>27907924</v>
      </c>
      <c r="AJ711">
        <v>725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>
      <c r="A712">
        <f ca="1">ROW(Source!A331)</f>
        <v>331</v>
      </c>
      <c r="B712">
        <v>27907943</v>
      </c>
      <c r="C712">
        <v>27907919</v>
      </c>
      <c r="D712">
        <v>25231842</v>
      </c>
      <c r="E712">
        <v>1</v>
      </c>
      <c r="F712">
        <v>1</v>
      </c>
      <c r="G712">
        <v>1</v>
      </c>
      <c r="H712">
        <v>2</v>
      </c>
      <c r="I712" t="s">
        <v>618</v>
      </c>
      <c r="J712" t="s">
        <v>619</v>
      </c>
      <c r="K712" t="s">
        <v>620</v>
      </c>
      <c r="L712">
        <v>1368</v>
      </c>
      <c r="N712">
        <v>1011</v>
      </c>
      <c r="O712" t="s">
        <v>606</v>
      </c>
      <c r="P712" t="s">
        <v>606</v>
      </c>
      <c r="Q712">
        <v>1</v>
      </c>
      <c r="X712">
        <v>1.1499999999999999</v>
      </c>
      <c r="Y712">
        <v>0</v>
      </c>
      <c r="Z712">
        <v>1.2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1083</v>
      </c>
      <c r="AG712">
        <v>1.4375</v>
      </c>
      <c r="AH712">
        <v>2</v>
      </c>
      <c r="AI712">
        <v>27907925</v>
      </c>
      <c r="AJ712">
        <v>726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>
      <c r="A713">
        <f ca="1">ROW(Source!A331)</f>
        <v>331</v>
      </c>
      <c r="B713">
        <v>27907944</v>
      </c>
      <c r="C713">
        <v>27907919</v>
      </c>
      <c r="D713">
        <v>25148310</v>
      </c>
      <c r="E713">
        <v>1</v>
      </c>
      <c r="F713">
        <v>1</v>
      </c>
      <c r="G713">
        <v>1</v>
      </c>
      <c r="H713">
        <v>3</v>
      </c>
      <c r="I713" t="s">
        <v>1058</v>
      </c>
      <c r="J713" t="s">
        <v>1059</v>
      </c>
      <c r="K713" t="s">
        <v>1060</v>
      </c>
      <c r="L713">
        <v>1348</v>
      </c>
      <c r="N713">
        <v>1009</v>
      </c>
      <c r="O713" t="s">
        <v>1094</v>
      </c>
      <c r="P713" t="s">
        <v>1094</v>
      </c>
      <c r="Q713">
        <v>1000</v>
      </c>
      <c r="X713">
        <v>1.2999999999999999E-4</v>
      </c>
      <c r="Y713">
        <v>32830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1069</v>
      </c>
      <c r="AG713">
        <v>1.2999999999999999E-4</v>
      </c>
      <c r="AH713">
        <v>2</v>
      </c>
      <c r="AI713">
        <v>27907926</v>
      </c>
      <c r="AJ713">
        <v>727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>
      <c r="A714">
        <f ca="1">ROW(Source!A331)</f>
        <v>331</v>
      </c>
      <c r="B714">
        <v>27907945</v>
      </c>
      <c r="C714">
        <v>27907919</v>
      </c>
      <c r="D714">
        <v>25148328</v>
      </c>
      <c r="E714">
        <v>1</v>
      </c>
      <c r="F714">
        <v>1</v>
      </c>
      <c r="G714">
        <v>1</v>
      </c>
      <c r="H714">
        <v>3</v>
      </c>
      <c r="I714" t="s">
        <v>624</v>
      </c>
      <c r="J714" t="s">
        <v>625</v>
      </c>
      <c r="K714" t="s">
        <v>626</v>
      </c>
      <c r="L714">
        <v>1339</v>
      </c>
      <c r="N714">
        <v>1007</v>
      </c>
      <c r="O714" t="s">
        <v>1325</v>
      </c>
      <c r="P714" t="s">
        <v>1325</v>
      </c>
      <c r="Q714">
        <v>1</v>
      </c>
      <c r="X714">
        <v>0.28100000000000003</v>
      </c>
      <c r="Y714">
        <v>6.22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1069</v>
      </c>
      <c r="AG714">
        <v>0.28100000000000003</v>
      </c>
      <c r="AH714">
        <v>2</v>
      </c>
      <c r="AI714">
        <v>27907927</v>
      </c>
      <c r="AJ714">
        <v>728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>
      <c r="A715">
        <f ca="1">ROW(Source!A331)</f>
        <v>331</v>
      </c>
      <c r="B715">
        <v>27907946</v>
      </c>
      <c r="C715">
        <v>27907919</v>
      </c>
      <c r="D715">
        <v>25149961</v>
      </c>
      <c r="E715">
        <v>1</v>
      </c>
      <c r="F715">
        <v>1</v>
      </c>
      <c r="G715">
        <v>1</v>
      </c>
      <c r="H715">
        <v>3</v>
      </c>
      <c r="I715" t="s">
        <v>728</v>
      </c>
      <c r="J715" t="s">
        <v>729</v>
      </c>
      <c r="K715" t="s">
        <v>730</v>
      </c>
      <c r="L715">
        <v>1339</v>
      </c>
      <c r="N715">
        <v>1007</v>
      </c>
      <c r="O715" t="s">
        <v>1325</v>
      </c>
      <c r="P715" t="s">
        <v>1325</v>
      </c>
      <c r="Q715">
        <v>1</v>
      </c>
      <c r="X715">
        <v>0.44</v>
      </c>
      <c r="Y715">
        <v>2.44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1069</v>
      </c>
      <c r="AG715">
        <v>0.44</v>
      </c>
      <c r="AH715">
        <v>2</v>
      </c>
      <c r="AI715">
        <v>27907928</v>
      </c>
      <c r="AJ715">
        <v>729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>
      <c r="A716">
        <f ca="1">ROW(Source!A331)</f>
        <v>331</v>
      </c>
      <c r="B716">
        <v>27907947</v>
      </c>
      <c r="C716">
        <v>27907919</v>
      </c>
      <c r="D716">
        <v>25150638</v>
      </c>
      <c r="E716">
        <v>1</v>
      </c>
      <c r="F716">
        <v>1</v>
      </c>
      <c r="G716">
        <v>1</v>
      </c>
      <c r="H716">
        <v>3</v>
      </c>
      <c r="I716" t="s">
        <v>1019</v>
      </c>
      <c r="J716" t="s">
        <v>1020</v>
      </c>
      <c r="K716" t="s">
        <v>1021</v>
      </c>
      <c r="L716">
        <v>1346</v>
      </c>
      <c r="N716">
        <v>1009</v>
      </c>
      <c r="O716" t="s">
        <v>1216</v>
      </c>
      <c r="P716" t="s">
        <v>1216</v>
      </c>
      <c r="Q716">
        <v>1</v>
      </c>
      <c r="X716">
        <v>0.06</v>
      </c>
      <c r="Y716">
        <v>37.29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1069</v>
      </c>
      <c r="AG716">
        <v>0.06</v>
      </c>
      <c r="AH716">
        <v>2</v>
      </c>
      <c r="AI716">
        <v>27907929</v>
      </c>
      <c r="AJ716">
        <v>730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>
      <c r="A717">
        <f ca="1">ROW(Source!A331)</f>
        <v>331</v>
      </c>
      <c r="B717">
        <v>27907948</v>
      </c>
      <c r="C717">
        <v>27907919</v>
      </c>
      <c r="D717">
        <v>25151370</v>
      </c>
      <c r="E717">
        <v>1</v>
      </c>
      <c r="F717">
        <v>1</v>
      </c>
      <c r="G717">
        <v>1</v>
      </c>
      <c r="H717">
        <v>3</v>
      </c>
      <c r="I717" t="s">
        <v>1061</v>
      </c>
      <c r="J717" t="s">
        <v>1062</v>
      </c>
      <c r="K717" t="s">
        <v>1063</v>
      </c>
      <c r="L717">
        <v>1348</v>
      </c>
      <c r="N717">
        <v>1009</v>
      </c>
      <c r="O717" t="s">
        <v>1094</v>
      </c>
      <c r="P717" t="s">
        <v>1094</v>
      </c>
      <c r="Q717">
        <v>1000</v>
      </c>
      <c r="X717">
        <v>1.7000000000000001E-4</v>
      </c>
      <c r="Y717">
        <v>13560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1069</v>
      </c>
      <c r="AG717">
        <v>1.7000000000000001E-4</v>
      </c>
      <c r="AH717">
        <v>2</v>
      </c>
      <c r="AI717">
        <v>27907930</v>
      </c>
      <c r="AJ717">
        <v>731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>
      <c r="A718">
        <f ca="1">ROW(Source!A331)</f>
        <v>331</v>
      </c>
      <c r="B718">
        <v>27907949</v>
      </c>
      <c r="C718">
        <v>27907919</v>
      </c>
      <c r="D718">
        <v>25154689</v>
      </c>
      <c r="E718">
        <v>1</v>
      </c>
      <c r="F718">
        <v>1</v>
      </c>
      <c r="G718">
        <v>1</v>
      </c>
      <c r="H718">
        <v>3</v>
      </c>
      <c r="I718" t="s">
        <v>280</v>
      </c>
      <c r="J718" t="s">
        <v>281</v>
      </c>
      <c r="K718" t="s">
        <v>282</v>
      </c>
      <c r="L718">
        <v>1346</v>
      </c>
      <c r="N718">
        <v>1009</v>
      </c>
      <c r="O718" t="s">
        <v>1216</v>
      </c>
      <c r="P718" t="s">
        <v>1216</v>
      </c>
      <c r="Q718">
        <v>1</v>
      </c>
      <c r="X718">
        <v>1.6000000000000001E-3</v>
      </c>
      <c r="Y718">
        <v>2.15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1069</v>
      </c>
      <c r="AG718">
        <v>1.6000000000000001E-3</v>
      </c>
      <c r="AH718">
        <v>2</v>
      </c>
      <c r="AI718">
        <v>27907931</v>
      </c>
      <c r="AJ718">
        <v>732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>
      <c r="A719">
        <f ca="1">ROW(Source!A331)</f>
        <v>331</v>
      </c>
      <c r="B719">
        <v>27907950</v>
      </c>
      <c r="C719">
        <v>27907919</v>
      </c>
      <c r="D719">
        <v>25186365</v>
      </c>
      <c r="E719">
        <v>1</v>
      </c>
      <c r="F719">
        <v>1</v>
      </c>
      <c r="G719">
        <v>1</v>
      </c>
      <c r="H719">
        <v>3</v>
      </c>
      <c r="I719" t="s">
        <v>1028</v>
      </c>
      <c r="J719" t="s">
        <v>1029</v>
      </c>
      <c r="K719" t="s">
        <v>1030</v>
      </c>
      <c r="L719">
        <v>1348</v>
      </c>
      <c r="N719">
        <v>1009</v>
      </c>
      <c r="O719" t="s">
        <v>1094</v>
      </c>
      <c r="P719" t="s">
        <v>1094</v>
      </c>
      <c r="Q719">
        <v>1000</v>
      </c>
      <c r="X719">
        <v>4.4000000000000002E-4</v>
      </c>
      <c r="Y719">
        <v>15119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1069</v>
      </c>
      <c r="AG719">
        <v>4.4000000000000002E-4</v>
      </c>
      <c r="AH719">
        <v>2</v>
      </c>
      <c r="AI719">
        <v>27907932</v>
      </c>
      <c r="AJ719">
        <v>733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>
      <c r="A720">
        <f ca="1">ROW(Source!A331)</f>
        <v>331</v>
      </c>
      <c r="B720">
        <v>27907951</v>
      </c>
      <c r="C720">
        <v>27907919</v>
      </c>
      <c r="D720">
        <v>25187091</v>
      </c>
      <c r="E720">
        <v>1</v>
      </c>
      <c r="F720">
        <v>1</v>
      </c>
      <c r="G720">
        <v>1</v>
      </c>
      <c r="H720">
        <v>3</v>
      </c>
      <c r="I720" t="s">
        <v>765</v>
      </c>
      <c r="J720" t="s">
        <v>766</v>
      </c>
      <c r="K720" t="s">
        <v>767</v>
      </c>
      <c r="L720">
        <v>1348</v>
      </c>
      <c r="N720">
        <v>1009</v>
      </c>
      <c r="O720" t="s">
        <v>1094</v>
      </c>
      <c r="P720" t="s">
        <v>1094</v>
      </c>
      <c r="Q720">
        <v>1000</v>
      </c>
      <c r="X720">
        <v>5.2999999999999998E-4</v>
      </c>
      <c r="Y720">
        <v>16950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1069</v>
      </c>
      <c r="AG720">
        <v>5.2999999999999998E-4</v>
      </c>
      <c r="AH720">
        <v>2</v>
      </c>
      <c r="AI720">
        <v>27907933</v>
      </c>
      <c r="AJ720">
        <v>734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>
      <c r="A721">
        <f ca="1">ROW(Source!A331)</f>
        <v>331</v>
      </c>
      <c r="B721">
        <v>27907952</v>
      </c>
      <c r="C721">
        <v>27907919</v>
      </c>
      <c r="D721">
        <v>25145559</v>
      </c>
      <c r="E721">
        <v>17</v>
      </c>
      <c r="F721">
        <v>1</v>
      </c>
      <c r="G721">
        <v>1</v>
      </c>
      <c r="H721">
        <v>3</v>
      </c>
      <c r="I721" t="s">
        <v>349</v>
      </c>
      <c r="J721" t="s">
        <v>1069</v>
      </c>
      <c r="K721" t="s">
        <v>353</v>
      </c>
      <c r="L721">
        <v>1354</v>
      </c>
      <c r="N721">
        <v>1010</v>
      </c>
      <c r="O721" t="s">
        <v>1519</v>
      </c>
      <c r="P721" t="s">
        <v>1519</v>
      </c>
      <c r="Q721">
        <v>1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1</v>
      </c>
      <c r="AD721">
        <v>0</v>
      </c>
      <c r="AE721">
        <v>0</v>
      </c>
      <c r="AF721" t="s">
        <v>1069</v>
      </c>
      <c r="AG721">
        <v>0</v>
      </c>
      <c r="AH721">
        <v>3</v>
      </c>
      <c r="AI721">
        <v>-1</v>
      </c>
      <c r="AJ721" t="s">
        <v>1069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>
      <c r="A722">
        <f ca="1">ROW(Source!A331)</f>
        <v>331</v>
      </c>
      <c r="B722">
        <v>27907953</v>
      </c>
      <c r="C722">
        <v>27907919</v>
      </c>
      <c r="D722">
        <v>25145791</v>
      </c>
      <c r="E722">
        <v>17</v>
      </c>
      <c r="F722">
        <v>1</v>
      </c>
      <c r="G722">
        <v>1</v>
      </c>
      <c r="H722">
        <v>3</v>
      </c>
      <c r="I722" t="s">
        <v>354</v>
      </c>
      <c r="J722" t="s">
        <v>1069</v>
      </c>
      <c r="K722" t="s">
        <v>355</v>
      </c>
      <c r="L722">
        <v>1346</v>
      </c>
      <c r="N722">
        <v>1009</v>
      </c>
      <c r="O722" t="s">
        <v>1216</v>
      </c>
      <c r="P722" t="s">
        <v>1216</v>
      </c>
      <c r="Q722">
        <v>1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1</v>
      </c>
      <c r="AD722">
        <v>0</v>
      </c>
      <c r="AE722">
        <v>0</v>
      </c>
      <c r="AF722" t="s">
        <v>1069</v>
      </c>
      <c r="AG722">
        <v>0</v>
      </c>
      <c r="AH722">
        <v>3</v>
      </c>
      <c r="AI722">
        <v>-1</v>
      </c>
      <c r="AJ722" t="s">
        <v>1069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>
      <c r="A723">
        <f ca="1">ROW(Source!A331)</f>
        <v>331</v>
      </c>
      <c r="B723">
        <v>27907954</v>
      </c>
      <c r="C723">
        <v>27907919</v>
      </c>
      <c r="D723">
        <v>25145802</v>
      </c>
      <c r="E723">
        <v>17</v>
      </c>
      <c r="F723">
        <v>1</v>
      </c>
      <c r="G723">
        <v>1</v>
      </c>
      <c r="H723">
        <v>3</v>
      </c>
      <c r="I723" t="s">
        <v>356</v>
      </c>
      <c r="J723" t="s">
        <v>1069</v>
      </c>
      <c r="K723" t="s">
        <v>357</v>
      </c>
      <c r="L723">
        <v>1301</v>
      </c>
      <c r="N723">
        <v>1003</v>
      </c>
      <c r="O723" t="s">
        <v>222</v>
      </c>
      <c r="P723" t="s">
        <v>222</v>
      </c>
      <c r="Q723">
        <v>1</v>
      </c>
      <c r="X723">
        <v>100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 t="s">
        <v>1069</v>
      </c>
      <c r="AG723">
        <v>100</v>
      </c>
      <c r="AH723">
        <v>3</v>
      </c>
      <c r="AI723">
        <v>-1</v>
      </c>
      <c r="AJ723" t="s">
        <v>1069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>
      <c r="A724">
        <f ca="1">ROW(Source!A334)</f>
        <v>334</v>
      </c>
      <c r="B724">
        <v>27907977</v>
      </c>
      <c r="C724">
        <v>27907959</v>
      </c>
      <c r="D724">
        <v>25419089</v>
      </c>
      <c r="E724">
        <v>1</v>
      </c>
      <c r="F724">
        <v>1</v>
      </c>
      <c r="G724">
        <v>1</v>
      </c>
      <c r="H724">
        <v>1</v>
      </c>
      <c r="I724" t="s">
        <v>689</v>
      </c>
      <c r="J724" t="s">
        <v>1069</v>
      </c>
      <c r="K724" t="s">
        <v>690</v>
      </c>
      <c r="L724">
        <v>1191</v>
      </c>
      <c r="N724">
        <v>1013</v>
      </c>
      <c r="O724" t="s">
        <v>600</v>
      </c>
      <c r="P724" t="s">
        <v>600</v>
      </c>
      <c r="Q724">
        <v>1</v>
      </c>
      <c r="X724">
        <v>32.97</v>
      </c>
      <c r="Y724">
        <v>0</v>
      </c>
      <c r="Z724">
        <v>0</v>
      </c>
      <c r="AA724">
        <v>0</v>
      </c>
      <c r="AB724">
        <v>9.6199999999999992</v>
      </c>
      <c r="AC724">
        <v>0</v>
      </c>
      <c r="AD724">
        <v>1</v>
      </c>
      <c r="AE724">
        <v>1</v>
      </c>
      <c r="AF724" t="s">
        <v>1084</v>
      </c>
      <c r="AG724">
        <v>37.915499999999994</v>
      </c>
      <c r="AH724">
        <v>2</v>
      </c>
      <c r="AI724">
        <v>27907960</v>
      </c>
      <c r="AJ724">
        <v>737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>
      <c r="A725">
        <f ca="1">ROW(Source!A334)</f>
        <v>334</v>
      </c>
      <c r="B725">
        <v>27907978</v>
      </c>
      <c r="C725">
        <v>27907959</v>
      </c>
      <c r="D725">
        <v>25412928</v>
      </c>
      <c r="E725">
        <v>1</v>
      </c>
      <c r="F725">
        <v>1</v>
      </c>
      <c r="G725">
        <v>1</v>
      </c>
      <c r="H725">
        <v>1</v>
      </c>
      <c r="I725" t="s">
        <v>601</v>
      </c>
      <c r="J725" t="s">
        <v>1069</v>
      </c>
      <c r="K725" t="s">
        <v>602</v>
      </c>
      <c r="L725">
        <v>1191</v>
      </c>
      <c r="N725">
        <v>1013</v>
      </c>
      <c r="O725" t="s">
        <v>600</v>
      </c>
      <c r="P725" t="s">
        <v>600</v>
      </c>
      <c r="Q725">
        <v>1</v>
      </c>
      <c r="X725">
        <v>0.5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2</v>
      </c>
      <c r="AF725" t="s">
        <v>1083</v>
      </c>
      <c r="AG725">
        <v>0.625</v>
      </c>
      <c r="AH725">
        <v>2</v>
      </c>
      <c r="AI725">
        <v>27907961</v>
      </c>
      <c r="AJ725">
        <v>738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>
      <c r="A726">
        <f ca="1">ROW(Source!A334)</f>
        <v>334</v>
      </c>
      <c r="B726">
        <v>27907979</v>
      </c>
      <c r="C726">
        <v>27907959</v>
      </c>
      <c r="D726">
        <v>25230118</v>
      </c>
      <c r="E726">
        <v>1</v>
      </c>
      <c r="F726">
        <v>1</v>
      </c>
      <c r="G726">
        <v>1</v>
      </c>
      <c r="H726">
        <v>2</v>
      </c>
      <c r="I726" t="s">
        <v>1016</v>
      </c>
      <c r="J726" t="s">
        <v>1017</v>
      </c>
      <c r="K726" t="s">
        <v>1018</v>
      </c>
      <c r="L726">
        <v>1368</v>
      </c>
      <c r="N726">
        <v>1011</v>
      </c>
      <c r="O726" t="s">
        <v>606</v>
      </c>
      <c r="P726" t="s">
        <v>606</v>
      </c>
      <c r="Q726">
        <v>1</v>
      </c>
      <c r="X726">
        <v>0.08</v>
      </c>
      <c r="Y726">
        <v>0</v>
      </c>
      <c r="Z726">
        <v>86.4</v>
      </c>
      <c r="AA726">
        <v>13.5</v>
      </c>
      <c r="AB726">
        <v>0</v>
      </c>
      <c r="AC726">
        <v>0</v>
      </c>
      <c r="AD726">
        <v>1</v>
      </c>
      <c r="AE726">
        <v>0</v>
      </c>
      <c r="AF726" t="s">
        <v>1083</v>
      </c>
      <c r="AG726">
        <v>0.1</v>
      </c>
      <c r="AH726">
        <v>2</v>
      </c>
      <c r="AI726">
        <v>27907962</v>
      </c>
      <c r="AJ726">
        <v>739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>
      <c r="A727">
        <f ca="1">ROW(Source!A334)</f>
        <v>334</v>
      </c>
      <c r="B727">
        <v>27907980</v>
      </c>
      <c r="C727">
        <v>27907959</v>
      </c>
      <c r="D727">
        <v>25230220</v>
      </c>
      <c r="E727">
        <v>1</v>
      </c>
      <c r="F727">
        <v>1</v>
      </c>
      <c r="G727">
        <v>1</v>
      </c>
      <c r="H727">
        <v>2</v>
      </c>
      <c r="I727" t="s">
        <v>612</v>
      </c>
      <c r="J727" t="s">
        <v>613</v>
      </c>
      <c r="K727" t="s">
        <v>614</v>
      </c>
      <c r="L727">
        <v>1368</v>
      </c>
      <c r="N727">
        <v>1011</v>
      </c>
      <c r="O727" t="s">
        <v>606</v>
      </c>
      <c r="P727" t="s">
        <v>606</v>
      </c>
      <c r="Q727">
        <v>1</v>
      </c>
      <c r="X727">
        <v>7.0000000000000007E-2</v>
      </c>
      <c r="Y727">
        <v>0</v>
      </c>
      <c r="Z727">
        <v>111.99</v>
      </c>
      <c r="AA727">
        <v>13.5</v>
      </c>
      <c r="AB727">
        <v>0</v>
      </c>
      <c r="AC727">
        <v>0</v>
      </c>
      <c r="AD727">
        <v>1</v>
      </c>
      <c r="AE727">
        <v>0</v>
      </c>
      <c r="AF727" t="s">
        <v>1083</v>
      </c>
      <c r="AG727">
        <v>8.7500000000000008E-2</v>
      </c>
      <c r="AH727">
        <v>2</v>
      </c>
      <c r="AI727">
        <v>27907963</v>
      </c>
      <c r="AJ727">
        <v>740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>
      <c r="A728">
        <f ca="1">ROW(Source!A334)</f>
        <v>334</v>
      </c>
      <c r="B728">
        <v>27907981</v>
      </c>
      <c r="C728">
        <v>27907959</v>
      </c>
      <c r="D728">
        <v>25231607</v>
      </c>
      <c r="E728">
        <v>1</v>
      </c>
      <c r="F728">
        <v>1</v>
      </c>
      <c r="G728">
        <v>1</v>
      </c>
      <c r="H728">
        <v>2</v>
      </c>
      <c r="I728" t="s">
        <v>603</v>
      </c>
      <c r="J728" t="s">
        <v>604</v>
      </c>
      <c r="K728" t="s">
        <v>605</v>
      </c>
      <c r="L728">
        <v>1368</v>
      </c>
      <c r="N728">
        <v>1011</v>
      </c>
      <c r="O728" t="s">
        <v>606</v>
      </c>
      <c r="P728" t="s">
        <v>606</v>
      </c>
      <c r="Q728">
        <v>1</v>
      </c>
      <c r="X728">
        <v>0.35</v>
      </c>
      <c r="Y728">
        <v>0</v>
      </c>
      <c r="Z728">
        <v>65.709999999999994</v>
      </c>
      <c r="AA728">
        <v>11.6</v>
      </c>
      <c r="AB728">
        <v>0</v>
      </c>
      <c r="AC728">
        <v>0</v>
      </c>
      <c r="AD728">
        <v>1</v>
      </c>
      <c r="AE728">
        <v>0</v>
      </c>
      <c r="AF728" t="s">
        <v>1083</v>
      </c>
      <c r="AG728">
        <v>0.4375</v>
      </c>
      <c r="AH728">
        <v>2</v>
      </c>
      <c r="AI728">
        <v>27907964</v>
      </c>
      <c r="AJ728">
        <v>741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>
      <c r="A729">
        <f ca="1">ROW(Source!A334)</f>
        <v>334</v>
      </c>
      <c r="B729">
        <v>27907982</v>
      </c>
      <c r="C729">
        <v>27907959</v>
      </c>
      <c r="D729">
        <v>25231842</v>
      </c>
      <c r="E729">
        <v>1</v>
      </c>
      <c r="F729">
        <v>1</v>
      </c>
      <c r="G729">
        <v>1</v>
      </c>
      <c r="H729">
        <v>2</v>
      </c>
      <c r="I729" t="s">
        <v>618</v>
      </c>
      <c r="J729" t="s">
        <v>619</v>
      </c>
      <c r="K729" t="s">
        <v>620</v>
      </c>
      <c r="L729">
        <v>1368</v>
      </c>
      <c r="N729">
        <v>1011</v>
      </c>
      <c r="O729" t="s">
        <v>606</v>
      </c>
      <c r="P729" t="s">
        <v>606</v>
      </c>
      <c r="Q729">
        <v>1</v>
      </c>
      <c r="X729">
        <v>1.1499999999999999</v>
      </c>
      <c r="Y729">
        <v>0</v>
      </c>
      <c r="Z729">
        <v>1.2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1083</v>
      </c>
      <c r="AG729">
        <v>1.4375</v>
      </c>
      <c r="AH729">
        <v>2</v>
      </c>
      <c r="AI729">
        <v>27907965</v>
      </c>
      <c r="AJ729">
        <v>742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>
      <c r="A730">
        <f ca="1">ROW(Source!A334)</f>
        <v>334</v>
      </c>
      <c r="B730">
        <v>27907983</v>
      </c>
      <c r="C730">
        <v>27907959</v>
      </c>
      <c r="D730">
        <v>25148310</v>
      </c>
      <c r="E730">
        <v>1</v>
      </c>
      <c r="F730">
        <v>1</v>
      </c>
      <c r="G730">
        <v>1</v>
      </c>
      <c r="H730">
        <v>3</v>
      </c>
      <c r="I730" t="s">
        <v>1058</v>
      </c>
      <c r="J730" t="s">
        <v>1059</v>
      </c>
      <c r="K730" t="s">
        <v>1060</v>
      </c>
      <c r="L730">
        <v>1348</v>
      </c>
      <c r="N730">
        <v>1009</v>
      </c>
      <c r="O730" t="s">
        <v>1094</v>
      </c>
      <c r="P730" t="s">
        <v>1094</v>
      </c>
      <c r="Q730">
        <v>1000</v>
      </c>
      <c r="X730">
        <v>1.2999999999999999E-4</v>
      </c>
      <c r="Y730">
        <v>32830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1069</v>
      </c>
      <c r="AG730">
        <v>1.2999999999999999E-4</v>
      </c>
      <c r="AH730">
        <v>2</v>
      </c>
      <c r="AI730">
        <v>27907966</v>
      </c>
      <c r="AJ730">
        <v>743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>
      <c r="A731">
        <f ca="1">ROW(Source!A334)</f>
        <v>334</v>
      </c>
      <c r="B731">
        <v>27907984</v>
      </c>
      <c r="C731">
        <v>27907959</v>
      </c>
      <c r="D731">
        <v>25148328</v>
      </c>
      <c r="E731">
        <v>1</v>
      </c>
      <c r="F731">
        <v>1</v>
      </c>
      <c r="G731">
        <v>1</v>
      </c>
      <c r="H731">
        <v>3</v>
      </c>
      <c r="I731" t="s">
        <v>624</v>
      </c>
      <c r="J731" t="s">
        <v>625</v>
      </c>
      <c r="K731" t="s">
        <v>626</v>
      </c>
      <c r="L731">
        <v>1339</v>
      </c>
      <c r="N731">
        <v>1007</v>
      </c>
      <c r="O731" t="s">
        <v>1325</v>
      </c>
      <c r="P731" t="s">
        <v>1325</v>
      </c>
      <c r="Q731">
        <v>1</v>
      </c>
      <c r="X731">
        <v>0.28100000000000003</v>
      </c>
      <c r="Y731">
        <v>6.22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1069</v>
      </c>
      <c r="AG731">
        <v>0.28100000000000003</v>
      </c>
      <c r="AH731">
        <v>2</v>
      </c>
      <c r="AI731">
        <v>27907967</v>
      </c>
      <c r="AJ731">
        <v>744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>
      <c r="A732">
        <f ca="1">ROW(Source!A334)</f>
        <v>334</v>
      </c>
      <c r="B732">
        <v>27907985</v>
      </c>
      <c r="C732">
        <v>27907959</v>
      </c>
      <c r="D732">
        <v>25149961</v>
      </c>
      <c r="E732">
        <v>1</v>
      </c>
      <c r="F732">
        <v>1</v>
      </c>
      <c r="G732">
        <v>1</v>
      </c>
      <c r="H732">
        <v>3</v>
      </c>
      <c r="I732" t="s">
        <v>728</v>
      </c>
      <c r="J732" t="s">
        <v>729</v>
      </c>
      <c r="K732" t="s">
        <v>730</v>
      </c>
      <c r="L732">
        <v>1339</v>
      </c>
      <c r="N732">
        <v>1007</v>
      </c>
      <c r="O732" t="s">
        <v>1325</v>
      </c>
      <c r="P732" t="s">
        <v>1325</v>
      </c>
      <c r="Q732">
        <v>1</v>
      </c>
      <c r="X732">
        <v>1.1299999999999999</v>
      </c>
      <c r="Y732">
        <v>2.44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1069</v>
      </c>
      <c r="AG732">
        <v>1.1299999999999999</v>
      </c>
      <c r="AH732">
        <v>2</v>
      </c>
      <c r="AI732">
        <v>27907968</v>
      </c>
      <c r="AJ732">
        <v>745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>
      <c r="A733">
        <f ca="1">ROW(Source!A334)</f>
        <v>334</v>
      </c>
      <c r="B733">
        <v>27907986</v>
      </c>
      <c r="C733">
        <v>27907959</v>
      </c>
      <c r="D733">
        <v>25150638</v>
      </c>
      <c r="E733">
        <v>1</v>
      </c>
      <c r="F733">
        <v>1</v>
      </c>
      <c r="G733">
        <v>1</v>
      </c>
      <c r="H733">
        <v>3</v>
      </c>
      <c r="I733" t="s">
        <v>1019</v>
      </c>
      <c r="J733" t="s">
        <v>1020</v>
      </c>
      <c r="K733" t="s">
        <v>1021</v>
      </c>
      <c r="L733">
        <v>1346</v>
      </c>
      <c r="N733">
        <v>1009</v>
      </c>
      <c r="O733" t="s">
        <v>1216</v>
      </c>
      <c r="P733" t="s">
        <v>1216</v>
      </c>
      <c r="Q733">
        <v>1</v>
      </c>
      <c r="X733">
        <v>0.06</v>
      </c>
      <c r="Y733">
        <v>37.29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1069</v>
      </c>
      <c r="AG733">
        <v>0.06</v>
      </c>
      <c r="AH733">
        <v>2</v>
      </c>
      <c r="AI733">
        <v>27907969</v>
      </c>
      <c r="AJ733">
        <v>746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>
      <c r="A734">
        <f ca="1">ROW(Source!A334)</f>
        <v>334</v>
      </c>
      <c r="B734">
        <v>27907987</v>
      </c>
      <c r="C734">
        <v>27907959</v>
      </c>
      <c r="D734">
        <v>25151370</v>
      </c>
      <c r="E734">
        <v>1</v>
      </c>
      <c r="F734">
        <v>1</v>
      </c>
      <c r="G734">
        <v>1</v>
      </c>
      <c r="H734">
        <v>3</v>
      </c>
      <c r="I734" t="s">
        <v>1061</v>
      </c>
      <c r="J734" t="s">
        <v>1062</v>
      </c>
      <c r="K734" t="s">
        <v>1063</v>
      </c>
      <c r="L734">
        <v>1348</v>
      </c>
      <c r="N734">
        <v>1009</v>
      </c>
      <c r="O734" t="s">
        <v>1094</v>
      </c>
      <c r="P734" t="s">
        <v>1094</v>
      </c>
      <c r="Q734">
        <v>1000</v>
      </c>
      <c r="X734">
        <v>1.7000000000000001E-4</v>
      </c>
      <c r="Y734">
        <v>13560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1069</v>
      </c>
      <c r="AG734">
        <v>1.7000000000000001E-4</v>
      </c>
      <c r="AH734">
        <v>2</v>
      </c>
      <c r="AI734">
        <v>27907970</v>
      </c>
      <c r="AJ734">
        <v>747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>
      <c r="A735">
        <f ca="1">ROW(Source!A334)</f>
        <v>334</v>
      </c>
      <c r="B735">
        <v>27907988</v>
      </c>
      <c r="C735">
        <v>27907959</v>
      </c>
      <c r="D735">
        <v>25154689</v>
      </c>
      <c r="E735">
        <v>1</v>
      </c>
      <c r="F735">
        <v>1</v>
      </c>
      <c r="G735">
        <v>1</v>
      </c>
      <c r="H735">
        <v>3</v>
      </c>
      <c r="I735" t="s">
        <v>280</v>
      </c>
      <c r="J735" t="s">
        <v>281</v>
      </c>
      <c r="K735" t="s">
        <v>282</v>
      </c>
      <c r="L735">
        <v>1346</v>
      </c>
      <c r="N735">
        <v>1009</v>
      </c>
      <c r="O735" t="s">
        <v>1216</v>
      </c>
      <c r="P735" t="s">
        <v>1216</v>
      </c>
      <c r="Q735">
        <v>1</v>
      </c>
      <c r="X735">
        <v>4.0000000000000001E-3</v>
      </c>
      <c r="Y735">
        <v>2.15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1069</v>
      </c>
      <c r="AG735">
        <v>4.0000000000000001E-3</v>
      </c>
      <c r="AH735">
        <v>2</v>
      </c>
      <c r="AI735">
        <v>27907971</v>
      </c>
      <c r="AJ735">
        <v>748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>
      <c r="A736">
        <f ca="1">ROW(Source!A334)</f>
        <v>334</v>
      </c>
      <c r="B736">
        <v>27907989</v>
      </c>
      <c r="C736">
        <v>27907959</v>
      </c>
      <c r="D736">
        <v>25186365</v>
      </c>
      <c r="E736">
        <v>1</v>
      </c>
      <c r="F736">
        <v>1</v>
      </c>
      <c r="G736">
        <v>1</v>
      </c>
      <c r="H736">
        <v>3</v>
      </c>
      <c r="I736" t="s">
        <v>1028</v>
      </c>
      <c r="J736" t="s">
        <v>1029</v>
      </c>
      <c r="K736" t="s">
        <v>1030</v>
      </c>
      <c r="L736">
        <v>1348</v>
      </c>
      <c r="N736">
        <v>1009</v>
      </c>
      <c r="O736" t="s">
        <v>1094</v>
      </c>
      <c r="P736" t="s">
        <v>1094</v>
      </c>
      <c r="Q736">
        <v>1000</v>
      </c>
      <c r="X736">
        <v>4.4000000000000002E-4</v>
      </c>
      <c r="Y736">
        <v>15119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1069</v>
      </c>
      <c r="AG736">
        <v>4.4000000000000002E-4</v>
      </c>
      <c r="AH736">
        <v>2</v>
      </c>
      <c r="AI736">
        <v>27907972</v>
      </c>
      <c r="AJ736">
        <v>749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>
      <c r="A737">
        <f ca="1">ROW(Source!A334)</f>
        <v>334</v>
      </c>
      <c r="B737">
        <v>27907990</v>
      </c>
      <c r="C737">
        <v>27907959</v>
      </c>
      <c r="D737">
        <v>25187091</v>
      </c>
      <c r="E737">
        <v>1</v>
      </c>
      <c r="F737">
        <v>1</v>
      </c>
      <c r="G737">
        <v>1</v>
      </c>
      <c r="H737">
        <v>3</v>
      </c>
      <c r="I737" t="s">
        <v>765</v>
      </c>
      <c r="J737" t="s">
        <v>766</v>
      </c>
      <c r="K737" t="s">
        <v>767</v>
      </c>
      <c r="L737">
        <v>1348</v>
      </c>
      <c r="N737">
        <v>1009</v>
      </c>
      <c r="O737" t="s">
        <v>1094</v>
      </c>
      <c r="P737" t="s">
        <v>1094</v>
      </c>
      <c r="Q737">
        <v>1000</v>
      </c>
      <c r="X737">
        <v>5.2999999999999998E-4</v>
      </c>
      <c r="Y737">
        <v>16950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1069</v>
      </c>
      <c r="AG737">
        <v>5.2999999999999998E-4</v>
      </c>
      <c r="AH737">
        <v>2</v>
      </c>
      <c r="AI737">
        <v>27907973</v>
      </c>
      <c r="AJ737">
        <v>750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>
      <c r="A738">
        <f ca="1">ROW(Source!A334)</f>
        <v>334</v>
      </c>
      <c r="B738">
        <v>27907991</v>
      </c>
      <c r="C738">
        <v>27907959</v>
      </c>
      <c r="D738">
        <v>25145559</v>
      </c>
      <c r="E738">
        <v>17</v>
      </c>
      <c r="F738">
        <v>1</v>
      </c>
      <c r="G738">
        <v>1</v>
      </c>
      <c r="H738">
        <v>3</v>
      </c>
      <c r="I738" t="s">
        <v>349</v>
      </c>
      <c r="J738" t="s">
        <v>1069</v>
      </c>
      <c r="K738" t="s">
        <v>353</v>
      </c>
      <c r="L738">
        <v>1354</v>
      </c>
      <c r="N738">
        <v>1010</v>
      </c>
      <c r="O738" t="s">
        <v>1519</v>
      </c>
      <c r="P738" t="s">
        <v>1519</v>
      </c>
      <c r="Q738">
        <v>1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1</v>
      </c>
      <c r="AD738">
        <v>0</v>
      </c>
      <c r="AE738">
        <v>0</v>
      </c>
      <c r="AF738" t="s">
        <v>1069</v>
      </c>
      <c r="AG738">
        <v>0</v>
      </c>
      <c r="AH738">
        <v>3</v>
      </c>
      <c r="AI738">
        <v>-1</v>
      </c>
      <c r="AJ738" t="s">
        <v>1069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>
      <c r="A739">
        <f ca="1">ROW(Source!A334)</f>
        <v>334</v>
      </c>
      <c r="B739">
        <v>27907992</v>
      </c>
      <c r="C739">
        <v>27907959</v>
      </c>
      <c r="D739">
        <v>25145791</v>
      </c>
      <c r="E739">
        <v>17</v>
      </c>
      <c r="F739">
        <v>1</v>
      </c>
      <c r="G739">
        <v>1</v>
      </c>
      <c r="H739">
        <v>3</v>
      </c>
      <c r="I739" t="s">
        <v>354</v>
      </c>
      <c r="J739" t="s">
        <v>1069</v>
      </c>
      <c r="K739" t="s">
        <v>355</v>
      </c>
      <c r="L739">
        <v>1346</v>
      </c>
      <c r="N739">
        <v>1009</v>
      </c>
      <c r="O739" t="s">
        <v>1216</v>
      </c>
      <c r="P739" t="s">
        <v>1216</v>
      </c>
      <c r="Q739">
        <v>1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1</v>
      </c>
      <c r="AD739">
        <v>0</v>
      </c>
      <c r="AE739">
        <v>0</v>
      </c>
      <c r="AF739" t="s">
        <v>1069</v>
      </c>
      <c r="AG739">
        <v>0</v>
      </c>
      <c r="AH739">
        <v>3</v>
      </c>
      <c r="AI739">
        <v>-1</v>
      </c>
      <c r="AJ739" t="s">
        <v>1069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>
      <c r="A740">
        <f ca="1">ROW(Source!A334)</f>
        <v>334</v>
      </c>
      <c r="B740">
        <v>27907993</v>
      </c>
      <c r="C740">
        <v>27907959</v>
      </c>
      <c r="D740">
        <v>25145802</v>
      </c>
      <c r="E740">
        <v>17</v>
      </c>
      <c r="F740">
        <v>1</v>
      </c>
      <c r="G740">
        <v>1</v>
      </c>
      <c r="H740">
        <v>3</v>
      </c>
      <c r="I740" t="s">
        <v>356</v>
      </c>
      <c r="J740" t="s">
        <v>1069</v>
      </c>
      <c r="K740" t="s">
        <v>357</v>
      </c>
      <c r="L740">
        <v>1301</v>
      </c>
      <c r="N740">
        <v>1003</v>
      </c>
      <c r="O740" t="s">
        <v>222</v>
      </c>
      <c r="P740" t="s">
        <v>222</v>
      </c>
      <c r="Q740">
        <v>1</v>
      </c>
      <c r="X740">
        <v>100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 t="s">
        <v>1069</v>
      </c>
      <c r="AG740">
        <v>100</v>
      </c>
      <c r="AH740">
        <v>3</v>
      </c>
      <c r="AI740">
        <v>-1</v>
      </c>
      <c r="AJ740" t="s">
        <v>1069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>
      <c r="A741">
        <f ca="1">ROW(Source!A337)</f>
        <v>337</v>
      </c>
      <c r="B741">
        <v>27908015</v>
      </c>
      <c r="C741">
        <v>27907997</v>
      </c>
      <c r="D741">
        <v>25419089</v>
      </c>
      <c r="E741">
        <v>1</v>
      </c>
      <c r="F741">
        <v>1</v>
      </c>
      <c r="G741">
        <v>1</v>
      </c>
      <c r="H741">
        <v>1</v>
      </c>
      <c r="I741" t="s">
        <v>689</v>
      </c>
      <c r="J741" t="s">
        <v>1069</v>
      </c>
      <c r="K741" t="s">
        <v>690</v>
      </c>
      <c r="L741">
        <v>1191</v>
      </c>
      <c r="N741">
        <v>1013</v>
      </c>
      <c r="O741" t="s">
        <v>600</v>
      </c>
      <c r="P741" t="s">
        <v>600</v>
      </c>
      <c r="Q741">
        <v>1</v>
      </c>
      <c r="X741">
        <v>40.92</v>
      </c>
      <c r="Y741">
        <v>0</v>
      </c>
      <c r="Z741">
        <v>0</v>
      </c>
      <c r="AA741">
        <v>0</v>
      </c>
      <c r="AB741">
        <v>9.6199999999999992</v>
      </c>
      <c r="AC741">
        <v>0</v>
      </c>
      <c r="AD741">
        <v>1</v>
      </c>
      <c r="AE741">
        <v>1</v>
      </c>
      <c r="AF741" t="s">
        <v>1084</v>
      </c>
      <c r="AG741">
        <v>47.058</v>
      </c>
      <c r="AH741">
        <v>2</v>
      </c>
      <c r="AI741">
        <v>27907998</v>
      </c>
      <c r="AJ741">
        <v>753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>
      <c r="A742">
        <f ca="1">ROW(Source!A337)</f>
        <v>337</v>
      </c>
      <c r="B742">
        <v>27908016</v>
      </c>
      <c r="C742">
        <v>27907997</v>
      </c>
      <c r="D742">
        <v>25412928</v>
      </c>
      <c r="E742">
        <v>1</v>
      </c>
      <c r="F742">
        <v>1</v>
      </c>
      <c r="G742">
        <v>1</v>
      </c>
      <c r="H742">
        <v>1</v>
      </c>
      <c r="I742" t="s">
        <v>601</v>
      </c>
      <c r="J742" t="s">
        <v>1069</v>
      </c>
      <c r="K742" t="s">
        <v>602</v>
      </c>
      <c r="L742">
        <v>1191</v>
      </c>
      <c r="N742">
        <v>1013</v>
      </c>
      <c r="O742" t="s">
        <v>600</v>
      </c>
      <c r="P742" t="s">
        <v>600</v>
      </c>
      <c r="Q742">
        <v>1</v>
      </c>
      <c r="X742">
        <v>1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2</v>
      </c>
      <c r="AF742" t="s">
        <v>1083</v>
      </c>
      <c r="AG742">
        <v>1.25</v>
      </c>
      <c r="AH742">
        <v>2</v>
      </c>
      <c r="AI742">
        <v>27907999</v>
      </c>
      <c r="AJ742">
        <v>754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>
      <c r="A743">
        <f ca="1">ROW(Source!A337)</f>
        <v>337</v>
      </c>
      <c r="B743">
        <v>27908017</v>
      </c>
      <c r="C743">
        <v>27907997</v>
      </c>
      <c r="D743">
        <v>25230118</v>
      </c>
      <c r="E743">
        <v>1</v>
      </c>
      <c r="F743">
        <v>1</v>
      </c>
      <c r="G743">
        <v>1</v>
      </c>
      <c r="H743">
        <v>2</v>
      </c>
      <c r="I743" t="s">
        <v>1016</v>
      </c>
      <c r="J743" t="s">
        <v>1017</v>
      </c>
      <c r="K743" t="s">
        <v>1018</v>
      </c>
      <c r="L743">
        <v>1368</v>
      </c>
      <c r="N743">
        <v>1011</v>
      </c>
      <c r="O743" t="s">
        <v>606</v>
      </c>
      <c r="P743" t="s">
        <v>606</v>
      </c>
      <c r="Q743">
        <v>1</v>
      </c>
      <c r="X743">
        <v>0.12</v>
      </c>
      <c r="Y743">
        <v>0</v>
      </c>
      <c r="Z743">
        <v>86.4</v>
      </c>
      <c r="AA743">
        <v>13.5</v>
      </c>
      <c r="AB743">
        <v>0</v>
      </c>
      <c r="AC743">
        <v>0</v>
      </c>
      <c r="AD743">
        <v>1</v>
      </c>
      <c r="AE743">
        <v>0</v>
      </c>
      <c r="AF743" t="s">
        <v>1083</v>
      </c>
      <c r="AG743">
        <v>0.15</v>
      </c>
      <c r="AH743">
        <v>2</v>
      </c>
      <c r="AI743">
        <v>27908000</v>
      </c>
      <c r="AJ743">
        <v>755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>
      <c r="A744">
        <f ca="1">ROW(Source!A337)</f>
        <v>337</v>
      </c>
      <c r="B744">
        <v>27908018</v>
      </c>
      <c r="C744">
        <v>27907997</v>
      </c>
      <c r="D744">
        <v>25230220</v>
      </c>
      <c r="E744">
        <v>1</v>
      </c>
      <c r="F744">
        <v>1</v>
      </c>
      <c r="G744">
        <v>1</v>
      </c>
      <c r="H744">
        <v>2</v>
      </c>
      <c r="I744" t="s">
        <v>612</v>
      </c>
      <c r="J744" t="s">
        <v>613</v>
      </c>
      <c r="K744" t="s">
        <v>614</v>
      </c>
      <c r="L744">
        <v>1368</v>
      </c>
      <c r="N744">
        <v>1011</v>
      </c>
      <c r="O744" t="s">
        <v>606</v>
      </c>
      <c r="P744" t="s">
        <v>606</v>
      </c>
      <c r="Q744">
        <v>1</v>
      </c>
      <c r="X744">
        <v>7.0000000000000007E-2</v>
      </c>
      <c r="Y744">
        <v>0</v>
      </c>
      <c r="Z744">
        <v>111.99</v>
      </c>
      <c r="AA744">
        <v>13.5</v>
      </c>
      <c r="AB744">
        <v>0</v>
      </c>
      <c r="AC744">
        <v>0</v>
      </c>
      <c r="AD744">
        <v>1</v>
      </c>
      <c r="AE744">
        <v>0</v>
      </c>
      <c r="AF744" t="s">
        <v>1083</v>
      </c>
      <c r="AG744">
        <v>8.7500000000000008E-2</v>
      </c>
      <c r="AH744">
        <v>2</v>
      </c>
      <c r="AI744">
        <v>27908001</v>
      </c>
      <c r="AJ744">
        <v>756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>
      <c r="A745">
        <f ca="1">ROW(Source!A337)</f>
        <v>337</v>
      </c>
      <c r="B745">
        <v>27908019</v>
      </c>
      <c r="C745">
        <v>27907997</v>
      </c>
      <c r="D745">
        <v>25231607</v>
      </c>
      <c r="E745">
        <v>1</v>
      </c>
      <c r="F745">
        <v>1</v>
      </c>
      <c r="G745">
        <v>1</v>
      </c>
      <c r="H745">
        <v>2</v>
      </c>
      <c r="I745" t="s">
        <v>603</v>
      </c>
      <c r="J745" t="s">
        <v>604</v>
      </c>
      <c r="K745" t="s">
        <v>605</v>
      </c>
      <c r="L745">
        <v>1368</v>
      </c>
      <c r="N745">
        <v>1011</v>
      </c>
      <c r="O745" t="s">
        <v>606</v>
      </c>
      <c r="P745" t="s">
        <v>606</v>
      </c>
      <c r="Q745">
        <v>1</v>
      </c>
      <c r="X745">
        <v>0.81</v>
      </c>
      <c r="Y745">
        <v>0</v>
      </c>
      <c r="Z745">
        <v>65.709999999999994</v>
      </c>
      <c r="AA745">
        <v>11.6</v>
      </c>
      <c r="AB745">
        <v>0</v>
      </c>
      <c r="AC745">
        <v>0</v>
      </c>
      <c r="AD745">
        <v>1</v>
      </c>
      <c r="AE745">
        <v>0</v>
      </c>
      <c r="AF745" t="s">
        <v>1083</v>
      </c>
      <c r="AG745">
        <v>1.0125000000000002</v>
      </c>
      <c r="AH745">
        <v>2</v>
      </c>
      <c r="AI745">
        <v>27908002</v>
      </c>
      <c r="AJ745">
        <v>757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>
      <c r="A746">
        <f ca="1">ROW(Source!A337)</f>
        <v>337</v>
      </c>
      <c r="B746">
        <v>27908020</v>
      </c>
      <c r="C746">
        <v>27907997</v>
      </c>
      <c r="D746">
        <v>25231842</v>
      </c>
      <c r="E746">
        <v>1</v>
      </c>
      <c r="F746">
        <v>1</v>
      </c>
      <c r="G746">
        <v>1</v>
      </c>
      <c r="H746">
        <v>2</v>
      </c>
      <c r="I746" t="s">
        <v>618</v>
      </c>
      <c r="J746" t="s">
        <v>619</v>
      </c>
      <c r="K746" t="s">
        <v>620</v>
      </c>
      <c r="L746">
        <v>1368</v>
      </c>
      <c r="N746">
        <v>1011</v>
      </c>
      <c r="O746" t="s">
        <v>606</v>
      </c>
      <c r="P746" t="s">
        <v>606</v>
      </c>
      <c r="Q746">
        <v>1</v>
      </c>
      <c r="X746">
        <v>1.67</v>
      </c>
      <c r="Y746">
        <v>0</v>
      </c>
      <c r="Z746">
        <v>1.2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1083</v>
      </c>
      <c r="AG746">
        <v>2.0874999999999999</v>
      </c>
      <c r="AH746">
        <v>2</v>
      </c>
      <c r="AI746">
        <v>27908003</v>
      </c>
      <c r="AJ746">
        <v>758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>
      <c r="A747">
        <f ca="1">ROW(Source!A337)</f>
        <v>337</v>
      </c>
      <c r="B747">
        <v>27908021</v>
      </c>
      <c r="C747">
        <v>27907997</v>
      </c>
      <c r="D747">
        <v>25148310</v>
      </c>
      <c r="E747">
        <v>1</v>
      </c>
      <c r="F747">
        <v>1</v>
      </c>
      <c r="G747">
        <v>1</v>
      </c>
      <c r="H747">
        <v>3</v>
      </c>
      <c r="I747" t="s">
        <v>1058</v>
      </c>
      <c r="J747" t="s">
        <v>1059</v>
      </c>
      <c r="K747" t="s">
        <v>1060</v>
      </c>
      <c r="L747">
        <v>1348</v>
      </c>
      <c r="N747">
        <v>1009</v>
      </c>
      <c r="O747" t="s">
        <v>1094</v>
      </c>
      <c r="P747" t="s">
        <v>1094</v>
      </c>
      <c r="Q747">
        <v>1000</v>
      </c>
      <c r="X747">
        <v>5.2999999999999998E-4</v>
      </c>
      <c r="Y747">
        <v>32830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1069</v>
      </c>
      <c r="AG747">
        <v>5.2999999999999998E-4</v>
      </c>
      <c r="AH747">
        <v>2</v>
      </c>
      <c r="AI747">
        <v>27908004</v>
      </c>
      <c r="AJ747">
        <v>759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>
      <c r="A748">
        <f ca="1">ROW(Source!A337)</f>
        <v>337</v>
      </c>
      <c r="B748">
        <v>27908022</v>
      </c>
      <c r="C748">
        <v>27907997</v>
      </c>
      <c r="D748">
        <v>25148328</v>
      </c>
      <c r="E748">
        <v>1</v>
      </c>
      <c r="F748">
        <v>1</v>
      </c>
      <c r="G748">
        <v>1</v>
      </c>
      <c r="H748">
        <v>3</v>
      </c>
      <c r="I748" t="s">
        <v>624</v>
      </c>
      <c r="J748" t="s">
        <v>625</v>
      </c>
      <c r="K748" t="s">
        <v>626</v>
      </c>
      <c r="L748">
        <v>1339</v>
      </c>
      <c r="N748">
        <v>1007</v>
      </c>
      <c r="O748" t="s">
        <v>1325</v>
      </c>
      <c r="P748" t="s">
        <v>1325</v>
      </c>
      <c r="Q748">
        <v>1</v>
      </c>
      <c r="X748">
        <v>0.438</v>
      </c>
      <c r="Y748">
        <v>6.22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1069</v>
      </c>
      <c r="AG748">
        <v>0.438</v>
      </c>
      <c r="AH748">
        <v>2</v>
      </c>
      <c r="AI748">
        <v>27908005</v>
      </c>
      <c r="AJ748">
        <v>760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>
      <c r="A749">
        <f ca="1">ROW(Source!A337)</f>
        <v>337</v>
      </c>
      <c r="B749">
        <v>27908023</v>
      </c>
      <c r="C749">
        <v>27907997</v>
      </c>
      <c r="D749">
        <v>25149961</v>
      </c>
      <c r="E749">
        <v>1</v>
      </c>
      <c r="F749">
        <v>1</v>
      </c>
      <c r="G749">
        <v>1</v>
      </c>
      <c r="H749">
        <v>3</v>
      </c>
      <c r="I749" t="s">
        <v>728</v>
      </c>
      <c r="J749" t="s">
        <v>729</v>
      </c>
      <c r="K749" t="s">
        <v>730</v>
      </c>
      <c r="L749">
        <v>1339</v>
      </c>
      <c r="N749">
        <v>1007</v>
      </c>
      <c r="O749" t="s">
        <v>1325</v>
      </c>
      <c r="P749" t="s">
        <v>1325</v>
      </c>
      <c r="Q749">
        <v>1</v>
      </c>
      <c r="X749">
        <v>2.75</v>
      </c>
      <c r="Y749">
        <v>2.44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1069</v>
      </c>
      <c r="AG749">
        <v>2.75</v>
      </c>
      <c r="AH749">
        <v>2</v>
      </c>
      <c r="AI749">
        <v>27908006</v>
      </c>
      <c r="AJ749">
        <v>761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>
      <c r="A750">
        <f ca="1">ROW(Source!A337)</f>
        <v>337</v>
      </c>
      <c r="B750">
        <v>27908024</v>
      </c>
      <c r="C750">
        <v>27907997</v>
      </c>
      <c r="D750">
        <v>25150638</v>
      </c>
      <c r="E750">
        <v>1</v>
      </c>
      <c r="F750">
        <v>1</v>
      </c>
      <c r="G750">
        <v>1</v>
      </c>
      <c r="H750">
        <v>3</v>
      </c>
      <c r="I750" t="s">
        <v>1019</v>
      </c>
      <c r="J750" t="s">
        <v>1020</v>
      </c>
      <c r="K750" t="s">
        <v>1021</v>
      </c>
      <c r="L750">
        <v>1346</v>
      </c>
      <c r="N750">
        <v>1009</v>
      </c>
      <c r="O750" t="s">
        <v>1216</v>
      </c>
      <c r="P750" t="s">
        <v>1216</v>
      </c>
      <c r="Q750">
        <v>1</v>
      </c>
      <c r="X750">
        <v>0.02</v>
      </c>
      <c r="Y750">
        <v>37.29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1069</v>
      </c>
      <c r="AG750">
        <v>0.02</v>
      </c>
      <c r="AH750">
        <v>2</v>
      </c>
      <c r="AI750">
        <v>27908007</v>
      </c>
      <c r="AJ750">
        <v>762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>
      <c r="A751">
        <f ca="1">ROW(Source!A337)</f>
        <v>337</v>
      </c>
      <c r="B751">
        <v>27908025</v>
      </c>
      <c r="C751">
        <v>27907997</v>
      </c>
      <c r="D751">
        <v>25151370</v>
      </c>
      <c r="E751">
        <v>1</v>
      </c>
      <c r="F751">
        <v>1</v>
      </c>
      <c r="G751">
        <v>1</v>
      </c>
      <c r="H751">
        <v>3</v>
      </c>
      <c r="I751" t="s">
        <v>1061</v>
      </c>
      <c r="J751" t="s">
        <v>1062</v>
      </c>
      <c r="K751" t="s">
        <v>1063</v>
      </c>
      <c r="L751">
        <v>1348</v>
      </c>
      <c r="N751">
        <v>1009</v>
      </c>
      <c r="O751" t="s">
        <v>1094</v>
      </c>
      <c r="P751" t="s">
        <v>1094</v>
      </c>
      <c r="Q751">
        <v>1000</v>
      </c>
      <c r="X751">
        <v>2.5999999999999998E-4</v>
      </c>
      <c r="Y751">
        <v>13560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1069</v>
      </c>
      <c r="AG751">
        <v>2.5999999999999998E-4</v>
      </c>
      <c r="AH751">
        <v>2</v>
      </c>
      <c r="AI751">
        <v>27908008</v>
      </c>
      <c r="AJ751">
        <v>763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>
      <c r="A752">
        <f ca="1">ROW(Source!A337)</f>
        <v>337</v>
      </c>
      <c r="B752">
        <v>27908026</v>
      </c>
      <c r="C752">
        <v>27907997</v>
      </c>
      <c r="D752">
        <v>25154689</v>
      </c>
      <c r="E752">
        <v>1</v>
      </c>
      <c r="F752">
        <v>1</v>
      </c>
      <c r="G752">
        <v>1</v>
      </c>
      <c r="H752">
        <v>3</v>
      </c>
      <c r="I752" t="s">
        <v>280</v>
      </c>
      <c r="J752" t="s">
        <v>281</v>
      </c>
      <c r="K752" t="s">
        <v>282</v>
      </c>
      <c r="L752">
        <v>1346</v>
      </c>
      <c r="N752">
        <v>1009</v>
      </c>
      <c r="O752" t="s">
        <v>1216</v>
      </c>
      <c r="P752" t="s">
        <v>1216</v>
      </c>
      <c r="Q752">
        <v>1</v>
      </c>
      <c r="X752">
        <v>9.9000000000000008E-3</v>
      </c>
      <c r="Y752">
        <v>2.15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1069</v>
      </c>
      <c r="AG752">
        <v>9.9000000000000008E-3</v>
      </c>
      <c r="AH752">
        <v>2</v>
      </c>
      <c r="AI752">
        <v>27908009</v>
      </c>
      <c r="AJ752">
        <v>764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>
      <c r="A753">
        <f ca="1">ROW(Source!A337)</f>
        <v>337</v>
      </c>
      <c r="B753">
        <v>27908027</v>
      </c>
      <c r="C753">
        <v>27907997</v>
      </c>
      <c r="D753">
        <v>25186365</v>
      </c>
      <c r="E753">
        <v>1</v>
      </c>
      <c r="F753">
        <v>1</v>
      </c>
      <c r="G753">
        <v>1</v>
      </c>
      <c r="H753">
        <v>3</v>
      </c>
      <c r="I753" t="s">
        <v>1028</v>
      </c>
      <c r="J753" t="s">
        <v>1029</v>
      </c>
      <c r="K753" t="s">
        <v>1030</v>
      </c>
      <c r="L753">
        <v>1348</v>
      </c>
      <c r="N753">
        <v>1009</v>
      </c>
      <c r="O753" t="s">
        <v>1094</v>
      </c>
      <c r="P753" t="s">
        <v>1094</v>
      </c>
      <c r="Q753">
        <v>1000</v>
      </c>
      <c r="X753">
        <v>5.5000000000000003E-4</v>
      </c>
      <c r="Y753">
        <v>15119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1069</v>
      </c>
      <c r="AG753">
        <v>5.5000000000000003E-4</v>
      </c>
      <c r="AH753">
        <v>2</v>
      </c>
      <c r="AI753">
        <v>27908010</v>
      </c>
      <c r="AJ753">
        <v>765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>
      <c r="A754">
        <f ca="1">ROW(Source!A337)</f>
        <v>337</v>
      </c>
      <c r="B754">
        <v>27908028</v>
      </c>
      <c r="C754">
        <v>27907997</v>
      </c>
      <c r="D754">
        <v>25187091</v>
      </c>
      <c r="E754">
        <v>1</v>
      </c>
      <c r="F754">
        <v>1</v>
      </c>
      <c r="G754">
        <v>1</v>
      </c>
      <c r="H754">
        <v>3</v>
      </c>
      <c r="I754" t="s">
        <v>765</v>
      </c>
      <c r="J754" t="s">
        <v>766</v>
      </c>
      <c r="K754" t="s">
        <v>767</v>
      </c>
      <c r="L754">
        <v>1348</v>
      </c>
      <c r="N754">
        <v>1009</v>
      </c>
      <c r="O754" t="s">
        <v>1094</v>
      </c>
      <c r="P754" t="s">
        <v>1094</v>
      </c>
      <c r="Q754">
        <v>1000</v>
      </c>
      <c r="X754">
        <v>6.2E-4</v>
      </c>
      <c r="Y754">
        <v>16950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1069</v>
      </c>
      <c r="AG754">
        <v>6.2E-4</v>
      </c>
      <c r="AH754">
        <v>2</v>
      </c>
      <c r="AI754">
        <v>27908011</v>
      </c>
      <c r="AJ754">
        <v>766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>
      <c r="A755">
        <f ca="1">ROW(Source!A337)</f>
        <v>337</v>
      </c>
      <c r="B755">
        <v>27908029</v>
      </c>
      <c r="C755">
        <v>27907997</v>
      </c>
      <c r="D755">
        <v>25145559</v>
      </c>
      <c r="E755">
        <v>17</v>
      </c>
      <c r="F755">
        <v>1</v>
      </c>
      <c r="G755">
        <v>1</v>
      </c>
      <c r="H755">
        <v>3</v>
      </c>
      <c r="I755" t="s">
        <v>349</v>
      </c>
      <c r="J755" t="s">
        <v>1069</v>
      </c>
      <c r="K755" t="s">
        <v>353</v>
      </c>
      <c r="L755">
        <v>1354</v>
      </c>
      <c r="N755">
        <v>1010</v>
      </c>
      <c r="O755" t="s">
        <v>1519</v>
      </c>
      <c r="P755" t="s">
        <v>1519</v>
      </c>
      <c r="Q755">
        <v>1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1</v>
      </c>
      <c r="AD755">
        <v>0</v>
      </c>
      <c r="AE755">
        <v>0</v>
      </c>
      <c r="AF755" t="s">
        <v>1069</v>
      </c>
      <c r="AG755">
        <v>0</v>
      </c>
      <c r="AH755">
        <v>3</v>
      </c>
      <c r="AI755">
        <v>-1</v>
      </c>
      <c r="AJ755" t="s">
        <v>1069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>
      <c r="A756">
        <f ca="1">ROW(Source!A337)</f>
        <v>337</v>
      </c>
      <c r="B756">
        <v>27908030</v>
      </c>
      <c r="C756">
        <v>27907997</v>
      </c>
      <c r="D756">
        <v>25145791</v>
      </c>
      <c r="E756">
        <v>17</v>
      </c>
      <c r="F756">
        <v>1</v>
      </c>
      <c r="G756">
        <v>1</v>
      </c>
      <c r="H756">
        <v>3</v>
      </c>
      <c r="I756" t="s">
        <v>354</v>
      </c>
      <c r="J756" t="s">
        <v>1069</v>
      </c>
      <c r="K756" t="s">
        <v>355</v>
      </c>
      <c r="L756">
        <v>1346</v>
      </c>
      <c r="N756">
        <v>1009</v>
      </c>
      <c r="O756" t="s">
        <v>1216</v>
      </c>
      <c r="P756" t="s">
        <v>1216</v>
      </c>
      <c r="Q756">
        <v>1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1</v>
      </c>
      <c r="AD756">
        <v>0</v>
      </c>
      <c r="AE756">
        <v>0</v>
      </c>
      <c r="AF756" t="s">
        <v>1069</v>
      </c>
      <c r="AG756">
        <v>0</v>
      </c>
      <c r="AH756">
        <v>3</v>
      </c>
      <c r="AI756">
        <v>-1</v>
      </c>
      <c r="AJ756" t="s">
        <v>1069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>
      <c r="A757">
        <f ca="1">ROW(Source!A337)</f>
        <v>337</v>
      </c>
      <c r="B757">
        <v>27908031</v>
      </c>
      <c r="C757">
        <v>27907997</v>
      </c>
      <c r="D757">
        <v>25145802</v>
      </c>
      <c r="E757">
        <v>17</v>
      </c>
      <c r="F757">
        <v>1</v>
      </c>
      <c r="G757">
        <v>1</v>
      </c>
      <c r="H757">
        <v>3</v>
      </c>
      <c r="I757" t="s">
        <v>356</v>
      </c>
      <c r="J757" t="s">
        <v>1069</v>
      </c>
      <c r="K757" t="s">
        <v>357</v>
      </c>
      <c r="L757">
        <v>1301</v>
      </c>
      <c r="N757">
        <v>1003</v>
      </c>
      <c r="O757" t="s">
        <v>222</v>
      </c>
      <c r="P757" t="s">
        <v>222</v>
      </c>
      <c r="Q757">
        <v>1</v>
      </c>
      <c r="X757">
        <v>100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 t="s">
        <v>1069</v>
      </c>
      <c r="AG757">
        <v>100</v>
      </c>
      <c r="AH757">
        <v>3</v>
      </c>
      <c r="AI757">
        <v>-1</v>
      </c>
      <c r="AJ757" t="s">
        <v>1069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>
      <c r="A758">
        <f ca="1">ROW(Source!A340)</f>
        <v>340</v>
      </c>
      <c r="B758">
        <v>27908047</v>
      </c>
      <c r="C758">
        <v>27908036</v>
      </c>
      <c r="D758">
        <v>25412980</v>
      </c>
      <c r="E758">
        <v>1</v>
      </c>
      <c r="F758">
        <v>1</v>
      </c>
      <c r="G758">
        <v>1</v>
      </c>
      <c r="H758">
        <v>1</v>
      </c>
      <c r="I758" t="s">
        <v>2</v>
      </c>
      <c r="J758" t="s">
        <v>1069</v>
      </c>
      <c r="K758" t="s">
        <v>3</v>
      </c>
      <c r="L758">
        <v>1191</v>
      </c>
      <c r="N758">
        <v>1013</v>
      </c>
      <c r="O758" t="s">
        <v>600</v>
      </c>
      <c r="P758" t="s">
        <v>600</v>
      </c>
      <c r="Q758">
        <v>1</v>
      </c>
      <c r="X758">
        <v>1.47</v>
      </c>
      <c r="Y758">
        <v>0</v>
      </c>
      <c r="Z758">
        <v>0</v>
      </c>
      <c r="AA758">
        <v>0</v>
      </c>
      <c r="AB758">
        <v>9.07</v>
      </c>
      <c r="AC758">
        <v>0</v>
      </c>
      <c r="AD758">
        <v>1</v>
      </c>
      <c r="AE758">
        <v>1</v>
      </c>
      <c r="AF758" t="s">
        <v>1084</v>
      </c>
      <c r="AG758">
        <v>1.6904999999999999</v>
      </c>
      <c r="AH758">
        <v>2</v>
      </c>
      <c r="AI758">
        <v>27908037</v>
      </c>
      <c r="AJ758">
        <v>769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>
      <c r="A759">
        <f ca="1">ROW(Source!A340)</f>
        <v>340</v>
      </c>
      <c r="B759">
        <v>27908048</v>
      </c>
      <c r="C759">
        <v>27908036</v>
      </c>
      <c r="D759">
        <v>25412928</v>
      </c>
      <c r="E759">
        <v>1</v>
      </c>
      <c r="F759">
        <v>1</v>
      </c>
      <c r="G759">
        <v>1</v>
      </c>
      <c r="H759">
        <v>1</v>
      </c>
      <c r="I759" t="s">
        <v>601</v>
      </c>
      <c r="J759" t="s">
        <v>1069</v>
      </c>
      <c r="K759" t="s">
        <v>602</v>
      </c>
      <c r="L759">
        <v>1191</v>
      </c>
      <c r="N759">
        <v>1013</v>
      </c>
      <c r="O759" t="s">
        <v>600</v>
      </c>
      <c r="P759" t="s">
        <v>600</v>
      </c>
      <c r="Q759">
        <v>1</v>
      </c>
      <c r="X759">
        <v>0.02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2</v>
      </c>
      <c r="AF759" t="s">
        <v>1083</v>
      </c>
      <c r="AG759">
        <v>2.5000000000000001E-2</v>
      </c>
      <c r="AH759">
        <v>2</v>
      </c>
      <c r="AI759">
        <v>27908038</v>
      </c>
      <c r="AJ759">
        <v>770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>
      <c r="A760">
        <f ca="1">ROW(Source!A340)</f>
        <v>340</v>
      </c>
      <c r="B760">
        <v>27908049</v>
      </c>
      <c r="C760">
        <v>27908036</v>
      </c>
      <c r="D760">
        <v>25231607</v>
      </c>
      <c r="E760">
        <v>1</v>
      </c>
      <c r="F760">
        <v>1</v>
      </c>
      <c r="G760">
        <v>1</v>
      </c>
      <c r="H760">
        <v>2</v>
      </c>
      <c r="I760" t="s">
        <v>603</v>
      </c>
      <c r="J760" t="s">
        <v>604</v>
      </c>
      <c r="K760" t="s">
        <v>605</v>
      </c>
      <c r="L760">
        <v>1368</v>
      </c>
      <c r="N760">
        <v>1011</v>
      </c>
      <c r="O760" t="s">
        <v>606</v>
      </c>
      <c r="P760" t="s">
        <v>606</v>
      </c>
      <c r="Q760">
        <v>1</v>
      </c>
      <c r="X760">
        <v>0.02</v>
      </c>
      <c r="Y760">
        <v>0</v>
      </c>
      <c r="Z760">
        <v>65.709999999999994</v>
      </c>
      <c r="AA760">
        <v>11.6</v>
      </c>
      <c r="AB760">
        <v>0</v>
      </c>
      <c r="AC760">
        <v>0</v>
      </c>
      <c r="AD760">
        <v>1</v>
      </c>
      <c r="AE760">
        <v>0</v>
      </c>
      <c r="AF760" t="s">
        <v>1083</v>
      </c>
      <c r="AG760">
        <v>2.5000000000000001E-2</v>
      </c>
      <c r="AH760">
        <v>2</v>
      </c>
      <c r="AI760">
        <v>27908039</v>
      </c>
      <c r="AJ760">
        <v>771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>
      <c r="A761">
        <f ca="1">ROW(Source!A340)</f>
        <v>340</v>
      </c>
      <c r="B761">
        <v>27908050</v>
      </c>
      <c r="C761">
        <v>27908036</v>
      </c>
      <c r="D761">
        <v>25231911</v>
      </c>
      <c r="E761">
        <v>1</v>
      </c>
      <c r="F761">
        <v>1</v>
      </c>
      <c r="G761">
        <v>1</v>
      </c>
      <c r="H761">
        <v>2</v>
      </c>
      <c r="I761" t="s">
        <v>663</v>
      </c>
      <c r="J761" t="s">
        <v>664</v>
      </c>
      <c r="K761" t="s">
        <v>665</v>
      </c>
      <c r="L761">
        <v>1368</v>
      </c>
      <c r="N761">
        <v>1011</v>
      </c>
      <c r="O761" t="s">
        <v>606</v>
      </c>
      <c r="P761" t="s">
        <v>606</v>
      </c>
      <c r="Q761">
        <v>1</v>
      </c>
      <c r="X761">
        <v>0.35</v>
      </c>
      <c r="Y761">
        <v>0</v>
      </c>
      <c r="Z761">
        <v>8.1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1083</v>
      </c>
      <c r="AG761">
        <v>0.4375</v>
      </c>
      <c r="AH761">
        <v>2</v>
      </c>
      <c r="AI761">
        <v>27908040</v>
      </c>
      <c r="AJ761">
        <v>772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>
      <c r="A762">
        <f ca="1">ROW(Source!A340)</f>
        <v>340</v>
      </c>
      <c r="B762">
        <v>27908051</v>
      </c>
      <c r="C762">
        <v>27908036</v>
      </c>
      <c r="D762">
        <v>25147943</v>
      </c>
      <c r="E762">
        <v>1</v>
      </c>
      <c r="F762">
        <v>1</v>
      </c>
      <c r="G762">
        <v>1</v>
      </c>
      <c r="H762">
        <v>3</v>
      </c>
      <c r="I762" t="s">
        <v>1049</v>
      </c>
      <c r="J762" t="s">
        <v>1050</v>
      </c>
      <c r="K762" t="s">
        <v>1051</v>
      </c>
      <c r="L762">
        <v>1356</v>
      </c>
      <c r="N762">
        <v>1010</v>
      </c>
      <c r="O762" t="s">
        <v>998</v>
      </c>
      <c r="P762" t="s">
        <v>998</v>
      </c>
      <c r="Q762">
        <v>1000</v>
      </c>
      <c r="X762">
        <v>2E-3</v>
      </c>
      <c r="Y762">
        <v>3450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1069</v>
      </c>
      <c r="AG762">
        <v>2E-3</v>
      </c>
      <c r="AH762">
        <v>2</v>
      </c>
      <c r="AI762">
        <v>27908041</v>
      </c>
      <c r="AJ762">
        <v>773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>
      <c r="A763">
        <f ca="1">ROW(Source!A340)</f>
        <v>340</v>
      </c>
      <c r="B763">
        <v>27908052</v>
      </c>
      <c r="C763">
        <v>27908036</v>
      </c>
      <c r="D763">
        <v>25151438</v>
      </c>
      <c r="E763">
        <v>1</v>
      </c>
      <c r="F763">
        <v>1</v>
      </c>
      <c r="G763">
        <v>1</v>
      </c>
      <c r="H763">
        <v>3</v>
      </c>
      <c r="I763" t="s">
        <v>1052</v>
      </c>
      <c r="J763" t="s">
        <v>1053</v>
      </c>
      <c r="K763" t="s">
        <v>1054</v>
      </c>
      <c r="L763">
        <v>1348</v>
      </c>
      <c r="N763">
        <v>1009</v>
      </c>
      <c r="O763" t="s">
        <v>1094</v>
      </c>
      <c r="P763" t="s">
        <v>1094</v>
      </c>
      <c r="Q763">
        <v>1000</v>
      </c>
      <c r="X763">
        <v>1.3999999999999999E-4</v>
      </c>
      <c r="Y763">
        <v>10362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1069</v>
      </c>
      <c r="AG763">
        <v>1.3999999999999999E-4</v>
      </c>
      <c r="AH763">
        <v>2</v>
      </c>
      <c r="AI763">
        <v>27908042</v>
      </c>
      <c r="AJ763">
        <v>774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>
      <c r="A764">
        <f ca="1">ROW(Source!A340)</f>
        <v>340</v>
      </c>
      <c r="B764">
        <v>27908053</v>
      </c>
      <c r="C764">
        <v>27908036</v>
      </c>
      <c r="D764">
        <v>25152598</v>
      </c>
      <c r="E764">
        <v>1</v>
      </c>
      <c r="F764">
        <v>1</v>
      </c>
      <c r="G764">
        <v>1</v>
      </c>
      <c r="H764">
        <v>3</v>
      </c>
      <c r="I764" t="s">
        <v>283</v>
      </c>
      <c r="J764" t="s">
        <v>284</v>
      </c>
      <c r="K764" t="s">
        <v>285</v>
      </c>
      <c r="L764">
        <v>1348</v>
      </c>
      <c r="N764">
        <v>1009</v>
      </c>
      <c r="O764" t="s">
        <v>1094</v>
      </c>
      <c r="P764" t="s">
        <v>1094</v>
      </c>
      <c r="Q764">
        <v>1000</v>
      </c>
      <c r="X764">
        <v>1.1000000000000001E-3</v>
      </c>
      <c r="Y764">
        <v>14830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1069</v>
      </c>
      <c r="AG764">
        <v>1.1000000000000001E-3</v>
      </c>
      <c r="AH764">
        <v>2</v>
      </c>
      <c r="AI764">
        <v>27908043</v>
      </c>
      <c r="AJ764">
        <v>775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>
      <c r="A765">
        <f ca="1">ROW(Source!A340)</f>
        <v>340</v>
      </c>
      <c r="B765">
        <v>27908054</v>
      </c>
      <c r="C765">
        <v>27908036</v>
      </c>
      <c r="D765">
        <v>25145559</v>
      </c>
      <c r="E765">
        <v>17</v>
      </c>
      <c r="F765">
        <v>1</v>
      </c>
      <c r="G765">
        <v>1</v>
      </c>
      <c r="H765">
        <v>3</v>
      </c>
      <c r="I765" t="s">
        <v>349</v>
      </c>
      <c r="J765" t="s">
        <v>1069</v>
      </c>
      <c r="K765" t="s">
        <v>350</v>
      </c>
      <c r="L765">
        <v>1354</v>
      </c>
      <c r="N765">
        <v>1010</v>
      </c>
      <c r="O765" t="s">
        <v>1519</v>
      </c>
      <c r="P765" t="s">
        <v>1519</v>
      </c>
      <c r="Q765">
        <v>1</v>
      </c>
      <c r="X765">
        <v>1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 t="s">
        <v>1069</v>
      </c>
      <c r="AG765">
        <v>1</v>
      </c>
      <c r="AH765">
        <v>3</v>
      </c>
      <c r="AI765">
        <v>-1</v>
      </c>
      <c r="AJ765" t="s">
        <v>1069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>
      <c r="A766">
        <f ca="1">ROW(Source!A340)</f>
        <v>340</v>
      </c>
      <c r="B766">
        <v>27908055</v>
      </c>
      <c r="C766">
        <v>27908036</v>
      </c>
      <c r="D766">
        <v>25144409</v>
      </c>
      <c r="E766">
        <v>17</v>
      </c>
      <c r="F766">
        <v>1</v>
      </c>
      <c r="G766">
        <v>1</v>
      </c>
      <c r="H766">
        <v>3</v>
      </c>
      <c r="I766" t="s">
        <v>351</v>
      </c>
      <c r="J766" t="s">
        <v>1069</v>
      </c>
      <c r="K766" t="s">
        <v>352</v>
      </c>
      <c r="L766">
        <v>1354</v>
      </c>
      <c r="N766">
        <v>1010</v>
      </c>
      <c r="O766" t="s">
        <v>1519</v>
      </c>
      <c r="P766" t="s">
        <v>1519</v>
      </c>
      <c r="Q766">
        <v>1</v>
      </c>
      <c r="X766">
        <v>2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 t="s">
        <v>1069</v>
      </c>
      <c r="AG766">
        <v>2</v>
      </c>
      <c r="AH766">
        <v>3</v>
      </c>
      <c r="AI766">
        <v>-1</v>
      </c>
      <c r="AJ766" t="s">
        <v>1069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>
      <c r="A767">
        <f ca="1">ROW(Source!A343)</f>
        <v>343</v>
      </c>
      <c r="B767">
        <v>27908080</v>
      </c>
      <c r="C767">
        <v>27908071</v>
      </c>
      <c r="D767">
        <v>25420494</v>
      </c>
      <c r="E767">
        <v>1</v>
      </c>
      <c r="F767">
        <v>1</v>
      </c>
      <c r="G767">
        <v>1</v>
      </c>
      <c r="H767">
        <v>1</v>
      </c>
      <c r="I767" t="s">
        <v>768</v>
      </c>
      <c r="J767" t="s">
        <v>1069</v>
      </c>
      <c r="K767" t="s">
        <v>769</v>
      </c>
      <c r="L767">
        <v>1191</v>
      </c>
      <c r="N767">
        <v>1013</v>
      </c>
      <c r="O767" t="s">
        <v>600</v>
      </c>
      <c r="P767" t="s">
        <v>600</v>
      </c>
      <c r="Q767">
        <v>1</v>
      </c>
      <c r="X767">
        <v>5.31</v>
      </c>
      <c r="Y767">
        <v>0</v>
      </c>
      <c r="Z767">
        <v>0</v>
      </c>
      <c r="AA767">
        <v>0</v>
      </c>
      <c r="AB767">
        <v>10.65</v>
      </c>
      <c r="AC767">
        <v>0</v>
      </c>
      <c r="AD767">
        <v>1</v>
      </c>
      <c r="AE767">
        <v>1</v>
      </c>
      <c r="AF767" t="s">
        <v>1084</v>
      </c>
      <c r="AG767">
        <v>6.1064999999999987</v>
      </c>
      <c r="AH767">
        <v>2</v>
      </c>
      <c r="AI767">
        <v>27908072</v>
      </c>
      <c r="AJ767">
        <v>778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>
      <c r="A768">
        <f ca="1">ROW(Source!A343)</f>
        <v>343</v>
      </c>
      <c r="B768">
        <v>27908081</v>
      </c>
      <c r="C768">
        <v>27908071</v>
      </c>
      <c r="D768">
        <v>25412928</v>
      </c>
      <c r="E768">
        <v>1</v>
      </c>
      <c r="F768">
        <v>1</v>
      </c>
      <c r="G768">
        <v>1</v>
      </c>
      <c r="H768">
        <v>1</v>
      </c>
      <c r="I768" t="s">
        <v>601</v>
      </c>
      <c r="J768" t="s">
        <v>1069</v>
      </c>
      <c r="K768" t="s">
        <v>602</v>
      </c>
      <c r="L768">
        <v>1191</v>
      </c>
      <c r="N768">
        <v>1013</v>
      </c>
      <c r="O768" t="s">
        <v>600</v>
      </c>
      <c r="P768" t="s">
        <v>600</v>
      </c>
      <c r="Q768">
        <v>1</v>
      </c>
      <c r="X768">
        <v>0.02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2</v>
      </c>
      <c r="AF768" t="s">
        <v>1083</v>
      </c>
      <c r="AG768">
        <v>2.5000000000000001E-2</v>
      </c>
      <c r="AH768">
        <v>2</v>
      </c>
      <c r="AI768">
        <v>27908073</v>
      </c>
      <c r="AJ768">
        <v>779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>
      <c r="A769">
        <f ca="1">ROW(Source!A343)</f>
        <v>343</v>
      </c>
      <c r="B769">
        <v>27908082</v>
      </c>
      <c r="C769">
        <v>27908071</v>
      </c>
      <c r="D769">
        <v>25230418</v>
      </c>
      <c r="E769">
        <v>1</v>
      </c>
      <c r="F769">
        <v>1</v>
      </c>
      <c r="G769">
        <v>1</v>
      </c>
      <c r="H769">
        <v>2</v>
      </c>
      <c r="I769" t="s">
        <v>762</v>
      </c>
      <c r="J769" t="s">
        <v>763</v>
      </c>
      <c r="K769" t="s">
        <v>764</v>
      </c>
      <c r="L769">
        <v>1368</v>
      </c>
      <c r="N769">
        <v>1011</v>
      </c>
      <c r="O769" t="s">
        <v>606</v>
      </c>
      <c r="P769" t="s">
        <v>606</v>
      </c>
      <c r="Q769">
        <v>1</v>
      </c>
      <c r="X769">
        <v>0.01</v>
      </c>
      <c r="Y769">
        <v>0</v>
      </c>
      <c r="Z769">
        <v>1.7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1083</v>
      </c>
      <c r="AG769">
        <v>1.2500000000000001E-2</v>
      </c>
      <c r="AH769">
        <v>2</v>
      </c>
      <c r="AI769">
        <v>27908074</v>
      </c>
      <c r="AJ769">
        <v>780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>
      <c r="A770">
        <f ca="1">ROW(Source!A343)</f>
        <v>343</v>
      </c>
      <c r="B770">
        <v>27908083</v>
      </c>
      <c r="C770">
        <v>27908071</v>
      </c>
      <c r="D770">
        <v>25230445</v>
      </c>
      <c r="E770">
        <v>1</v>
      </c>
      <c r="F770">
        <v>1</v>
      </c>
      <c r="G770">
        <v>1</v>
      </c>
      <c r="H770">
        <v>2</v>
      </c>
      <c r="I770" t="s">
        <v>733</v>
      </c>
      <c r="J770" t="s">
        <v>734</v>
      </c>
      <c r="K770" t="s">
        <v>735</v>
      </c>
      <c r="L770">
        <v>1368</v>
      </c>
      <c r="N770">
        <v>1011</v>
      </c>
      <c r="O770" t="s">
        <v>606</v>
      </c>
      <c r="P770" t="s">
        <v>606</v>
      </c>
      <c r="Q770">
        <v>1</v>
      </c>
      <c r="X770">
        <v>0.01</v>
      </c>
      <c r="Y770">
        <v>0</v>
      </c>
      <c r="Z770">
        <v>89.99</v>
      </c>
      <c r="AA770">
        <v>10.06</v>
      </c>
      <c r="AB770">
        <v>0</v>
      </c>
      <c r="AC770">
        <v>0</v>
      </c>
      <c r="AD770">
        <v>1</v>
      </c>
      <c r="AE770">
        <v>0</v>
      </c>
      <c r="AF770" t="s">
        <v>1083</v>
      </c>
      <c r="AG770">
        <v>1.2500000000000001E-2</v>
      </c>
      <c r="AH770">
        <v>2</v>
      </c>
      <c r="AI770">
        <v>27908075</v>
      </c>
      <c r="AJ770">
        <v>781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>
      <c r="A771">
        <f ca="1">ROW(Source!A343)</f>
        <v>343</v>
      </c>
      <c r="B771">
        <v>27908084</v>
      </c>
      <c r="C771">
        <v>27908071</v>
      </c>
      <c r="D771">
        <v>25231607</v>
      </c>
      <c r="E771">
        <v>1</v>
      </c>
      <c r="F771">
        <v>1</v>
      </c>
      <c r="G771">
        <v>1</v>
      </c>
      <c r="H771">
        <v>2</v>
      </c>
      <c r="I771" t="s">
        <v>603</v>
      </c>
      <c r="J771" t="s">
        <v>604</v>
      </c>
      <c r="K771" t="s">
        <v>605</v>
      </c>
      <c r="L771">
        <v>1368</v>
      </c>
      <c r="N771">
        <v>1011</v>
      </c>
      <c r="O771" t="s">
        <v>606</v>
      </c>
      <c r="P771" t="s">
        <v>606</v>
      </c>
      <c r="Q771">
        <v>1</v>
      </c>
      <c r="X771">
        <v>0.01</v>
      </c>
      <c r="Y771">
        <v>0</v>
      </c>
      <c r="Z771">
        <v>65.709999999999994</v>
      </c>
      <c r="AA771">
        <v>11.6</v>
      </c>
      <c r="AB771">
        <v>0</v>
      </c>
      <c r="AC771">
        <v>0</v>
      </c>
      <c r="AD771">
        <v>1</v>
      </c>
      <c r="AE771">
        <v>0</v>
      </c>
      <c r="AF771" t="s">
        <v>1083</v>
      </c>
      <c r="AG771">
        <v>1.2500000000000001E-2</v>
      </c>
      <c r="AH771">
        <v>2</v>
      </c>
      <c r="AI771">
        <v>27908076</v>
      </c>
      <c r="AJ771">
        <v>782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>
      <c r="A772">
        <f ca="1">ROW(Source!A343)</f>
        <v>343</v>
      </c>
      <c r="B772">
        <v>27908085</v>
      </c>
      <c r="C772">
        <v>27908071</v>
      </c>
      <c r="D772">
        <v>25232466</v>
      </c>
      <c r="E772">
        <v>1</v>
      </c>
      <c r="F772">
        <v>1</v>
      </c>
      <c r="G772">
        <v>1</v>
      </c>
      <c r="H772">
        <v>2</v>
      </c>
      <c r="I772" t="s">
        <v>770</v>
      </c>
      <c r="J772" t="s">
        <v>771</v>
      </c>
      <c r="K772" t="s">
        <v>772</v>
      </c>
      <c r="L772">
        <v>1368</v>
      </c>
      <c r="N772">
        <v>1011</v>
      </c>
      <c r="O772" t="s">
        <v>606</v>
      </c>
      <c r="P772" t="s">
        <v>606</v>
      </c>
      <c r="Q772">
        <v>1</v>
      </c>
      <c r="X772">
        <v>1.1200000000000001</v>
      </c>
      <c r="Y772">
        <v>0</v>
      </c>
      <c r="Z772">
        <v>6.82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1083</v>
      </c>
      <c r="AG772">
        <v>1.4000000000000001</v>
      </c>
      <c r="AH772">
        <v>2</v>
      </c>
      <c r="AI772">
        <v>27908077</v>
      </c>
      <c r="AJ772">
        <v>783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>
      <c r="A773">
        <f ca="1">ROW(Source!A343)</f>
        <v>343</v>
      </c>
      <c r="B773">
        <v>27908086</v>
      </c>
      <c r="C773">
        <v>27908071</v>
      </c>
      <c r="D773">
        <v>25186091</v>
      </c>
      <c r="E773">
        <v>1</v>
      </c>
      <c r="F773">
        <v>1</v>
      </c>
      <c r="G773">
        <v>1</v>
      </c>
      <c r="H773">
        <v>3</v>
      </c>
      <c r="I773" t="s">
        <v>648</v>
      </c>
      <c r="J773" t="s">
        <v>649</v>
      </c>
      <c r="K773" t="s">
        <v>650</v>
      </c>
      <c r="L773">
        <v>1348</v>
      </c>
      <c r="N773">
        <v>1009</v>
      </c>
      <c r="O773" t="s">
        <v>1094</v>
      </c>
      <c r="P773" t="s">
        <v>1094</v>
      </c>
      <c r="Q773">
        <v>1000</v>
      </c>
      <c r="X773">
        <v>1.2E-2</v>
      </c>
      <c r="Y773">
        <v>15620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1069</v>
      </c>
      <c r="AG773">
        <v>1.2E-2</v>
      </c>
      <c r="AH773">
        <v>2</v>
      </c>
      <c r="AI773">
        <v>27908078</v>
      </c>
      <c r="AJ773">
        <v>784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>
      <c r="A774">
        <f ca="1">ROW(Source!A343)</f>
        <v>343</v>
      </c>
      <c r="B774">
        <v>27908087</v>
      </c>
      <c r="C774">
        <v>27908071</v>
      </c>
      <c r="D774">
        <v>25187223</v>
      </c>
      <c r="E774">
        <v>1</v>
      </c>
      <c r="F774">
        <v>1</v>
      </c>
      <c r="G774">
        <v>1</v>
      </c>
      <c r="H774">
        <v>3</v>
      </c>
      <c r="I774" t="s">
        <v>773</v>
      </c>
      <c r="J774" t="s">
        <v>774</v>
      </c>
      <c r="K774" t="s">
        <v>775</v>
      </c>
      <c r="L774">
        <v>1348</v>
      </c>
      <c r="N774">
        <v>1009</v>
      </c>
      <c r="O774" t="s">
        <v>1094</v>
      </c>
      <c r="P774" t="s">
        <v>1094</v>
      </c>
      <c r="Q774">
        <v>1000</v>
      </c>
      <c r="X774">
        <v>2E-3</v>
      </c>
      <c r="Y774">
        <v>7640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1069</v>
      </c>
      <c r="AG774">
        <v>2E-3</v>
      </c>
      <c r="AH774">
        <v>2</v>
      </c>
      <c r="AI774">
        <v>27908079</v>
      </c>
      <c r="AJ774">
        <v>785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>
      <c r="A775">
        <f ca="1">ROW(Source!A344)</f>
        <v>344</v>
      </c>
      <c r="B775">
        <v>27908097</v>
      </c>
      <c r="C775">
        <v>27908088</v>
      </c>
      <c r="D775">
        <v>25412980</v>
      </c>
      <c r="E775">
        <v>1</v>
      </c>
      <c r="F775">
        <v>1</v>
      </c>
      <c r="G775">
        <v>1</v>
      </c>
      <c r="H775">
        <v>1</v>
      </c>
      <c r="I775" t="s">
        <v>2</v>
      </c>
      <c r="J775" t="s">
        <v>1069</v>
      </c>
      <c r="K775" t="s">
        <v>3</v>
      </c>
      <c r="L775">
        <v>1191</v>
      </c>
      <c r="N775">
        <v>1013</v>
      </c>
      <c r="O775" t="s">
        <v>600</v>
      </c>
      <c r="P775" t="s">
        <v>600</v>
      </c>
      <c r="Q775">
        <v>1</v>
      </c>
      <c r="X775">
        <v>3.83</v>
      </c>
      <c r="Y775">
        <v>0</v>
      </c>
      <c r="Z775">
        <v>0</v>
      </c>
      <c r="AA775">
        <v>0</v>
      </c>
      <c r="AB775">
        <v>9.07</v>
      </c>
      <c r="AC775">
        <v>0</v>
      </c>
      <c r="AD775">
        <v>1</v>
      </c>
      <c r="AE775">
        <v>1</v>
      </c>
      <c r="AF775" t="s">
        <v>1084</v>
      </c>
      <c r="AG775">
        <v>4.4044999999999996</v>
      </c>
      <c r="AH775">
        <v>2</v>
      </c>
      <c r="AI775">
        <v>27908089</v>
      </c>
      <c r="AJ775">
        <v>786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>
      <c r="A776">
        <f ca="1">ROW(Source!A344)</f>
        <v>344</v>
      </c>
      <c r="B776">
        <v>27908098</v>
      </c>
      <c r="C776">
        <v>27908088</v>
      </c>
      <c r="D776">
        <v>25412928</v>
      </c>
      <c r="E776">
        <v>1</v>
      </c>
      <c r="F776">
        <v>1</v>
      </c>
      <c r="G776">
        <v>1</v>
      </c>
      <c r="H776">
        <v>1</v>
      </c>
      <c r="I776" t="s">
        <v>601</v>
      </c>
      <c r="J776" t="s">
        <v>1069</v>
      </c>
      <c r="K776" t="s">
        <v>602</v>
      </c>
      <c r="L776">
        <v>1191</v>
      </c>
      <c r="N776">
        <v>1013</v>
      </c>
      <c r="O776" t="s">
        <v>600</v>
      </c>
      <c r="P776" t="s">
        <v>600</v>
      </c>
      <c r="Q776">
        <v>1</v>
      </c>
      <c r="X776">
        <v>0.02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2</v>
      </c>
      <c r="AF776" t="s">
        <v>1083</v>
      </c>
      <c r="AG776">
        <v>2.5000000000000001E-2</v>
      </c>
      <c r="AH776">
        <v>2</v>
      </c>
      <c r="AI776">
        <v>27908090</v>
      </c>
      <c r="AJ776">
        <v>787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>
      <c r="A777">
        <f ca="1">ROW(Source!A344)</f>
        <v>344</v>
      </c>
      <c r="B777">
        <v>27908099</v>
      </c>
      <c r="C777">
        <v>27908088</v>
      </c>
      <c r="D777">
        <v>25230418</v>
      </c>
      <c r="E777">
        <v>1</v>
      </c>
      <c r="F777">
        <v>1</v>
      </c>
      <c r="G777">
        <v>1</v>
      </c>
      <c r="H777">
        <v>2</v>
      </c>
      <c r="I777" t="s">
        <v>762</v>
      </c>
      <c r="J777" t="s">
        <v>763</v>
      </c>
      <c r="K777" t="s">
        <v>764</v>
      </c>
      <c r="L777">
        <v>1368</v>
      </c>
      <c r="N777">
        <v>1011</v>
      </c>
      <c r="O777" t="s">
        <v>606</v>
      </c>
      <c r="P777" t="s">
        <v>606</v>
      </c>
      <c r="Q777">
        <v>1</v>
      </c>
      <c r="X777">
        <v>0.01</v>
      </c>
      <c r="Y777">
        <v>0</v>
      </c>
      <c r="Z777">
        <v>1.7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1083</v>
      </c>
      <c r="AG777">
        <v>1.2500000000000001E-2</v>
      </c>
      <c r="AH777">
        <v>2</v>
      </c>
      <c r="AI777">
        <v>27908091</v>
      </c>
      <c r="AJ777">
        <v>788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>
      <c r="A778">
        <f ca="1">ROW(Source!A344)</f>
        <v>344</v>
      </c>
      <c r="B778">
        <v>27908100</v>
      </c>
      <c r="C778">
        <v>27908088</v>
      </c>
      <c r="D778">
        <v>25230445</v>
      </c>
      <c r="E778">
        <v>1</v>
      </c>
      <c r="F778">
        <v>1</v>
      </c>
      <c r="G778">
        <v>1</v>
      </c>
      <c r="H778">
        <v>2</v>
      </c>
      <c r="I778" t="s">
        <v>733</v>
      </c>
      <c r="J778" t="s">
        <v>734</v>
      </c>
      <c r="K778" t="s">
        <v>735</v>
      </c>
      <c r="L778">
        <v>1368</v>
      </c>
      <c r="N778">
        <v>1011</v>
      </c>
      <c r="O778" t="s">
        <v>606</v>
      </c>
      <c r="P778" t="s">
        <v>606</v>
      </c>
      <c r="Q778">
        <v>1</v>
      </c>
      <c r="X778">
        <v>0.01</v>
      </c>
      <c r="Y778">
        <v>0</v>
      </c>
      <c r="Z778">
        <v>89.99</v>
      </c>
      <c r="AA778">
        <v>10.06</v>
      </c>
      <c r="AB778">
        <v>0</v>
      </c>
      <c r="AC778">
        <v>0</v>
      </c>
      <c r="AD778">
        <v>1</v>
      </c>
      <c r="AE778">
        <v>0</v>
      </c>
      <c r="AF778" t="s">
        <v>1083</v>
      </c>
      <c r="AG778">
        <v>1.2500000000000001E-2</v>
      </c>
      <c r="AH778">
        <v>2</v>
      </c>
      <c r="AI778">
        <v>27908092</v>
      </c>
      <c r="AJ778">
        <v>789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>
      <c r="A779">
        <f ca="1">ROW(Source!A344)</f>
        <v>344</v>
      </c>
      <c r="B779">
        <v>27908101</v>
      </c>
      <c r="C779">
        <v>27908088</v>
      </c>
      <c r="D779">
        <v>25231607</v>
      </c>
      <c r="E779">
        <v>1</v>
      </c>
      <c r="F779">
        <v>1</v>
      </c>
      <c r="G779">
        <v>1</v>
      </c>
      <c r="H779">
        <v>2</v>
      </c>
      <c r="I779" t="s">
        <v>603</v>
      </c>
      <c r="J779" t="s">
        <v>604</v>
      </c>
      <c r="K779" t="s">
        <v>605</v>
      </c>
      <c r="L779">
        <v>1368</v>
      </c>
      <c r="N779">
        <v>1011</v>
      </c>
      <c r="O779" t="s">
        <v>606</v>
      </c>
      <c r="P779" t="s">
        <v>606</v>
      </c>
      <c r="Q779">
        <v>1</v>
      </c>
      <c r="X779">
        <v>0.01</v>
      </c>
      <c r="Y779">
        <v>0</v>
      </c>
      <c r="Z779">
        <v>65.709999999999994</v>
      </c>
      <c r="AA779">
        <v>11.6</v>
      </c>
      <c r="AB779">
        <v>0</v>
      </c>
      <c r="AC779">
        <v>0</v>
      </c>
      <c r="AD779">
        <v>1</v>
      </c>
      <c r="AE779">
        <v>0</v>
      </c>
      <c r="AF779" t="s">
        <v>1083</v>
      </c>
      <c r="AG779">
        <v>1.2500000000000001E-2</v>
      </c>
      <c r="AH779">
        <v>2</v>
      </c>
      <c r="AI779">
        <v>27908093</v>
      </c>
      <c r="AJ779">
        <v>790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>
      <c r="A780">
        <f ca="1">ROW(Source!A344)</f>
        <v>344</v>
      </c>
      <c r="B780">
        <v>27908102</v>
      </c>
      <c r="C780">
        <v>27908088</v>
      </c>
      <c r="D780">
        <v>25232466</v>
      </c>
      <c r="E780">
        <v>1</v>
      </c>
      <c r="F780">
        <v>1</v>
      </c>
      <c r="G780">
        <v>1</v>
      </c>
      <c r="H780">
        <v>2</v>
      </c>
      <c r="I780" t="s">
        <v>770</v>
      </c>
      <c r="J780" t="s">
        <v>771</v>
      </c>
      <c r="K780" t="s">
        <v>772</v>
      </c>
      <c r="L780">
        <v>1368</v>
      </c>
      <c r="N780">
        <v>1011</v>
      </c>
      <c r="O780" t="s">
        <v>606</v>
      </c>
      <c r="P780" t="s">
        <v>606</v>
      </c>
      <c r="Q780">
        <v>1</v>
      </c>
      <c r="X780">
        <v>0.65</v>
      </c>
      <c r="Y780">
        <v>0</v>
      </c>
      <c r="Z780">
        <v>6.82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1083</v>
      </c>
      <c r="AG780">
        <v>0.8125</v>
      </c>
      <c r="AH780">
        <v>2</v>
      </c>
      <c r="AI780">
        <v>27908094</v>
      </c>
      <c r="AJ780">
        <v>791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>
      <c r="A781">
        <f ca="1">ROW(Source!A344)</f>
        <v>344</v>
      </c>
      <c r="B781">
        <v>27908103</v>
      </c>
      <c r="C781">
        <v>27908088</v>
      </c>
      <c r="D781">
        <v>25186688</v>
      </c>
      <c r="E781">
        <v>1</v>
      </c>
      <c r="F781">
        <v>1</v>
      </c>
      <c r="G781">
        <v>1</v>
      </c>
      <c r="H781">
        <v>3</v>
      </c>
      <c r="I781" t="s">
        <v>286</v>
      </c>
      <c r="J781" t="s">
        <v>287</v>
      </c>
      <c r="K781" t="s">
        <v>288</v>
      </c>
      <c r="L781">
        <v>1348</v>
      </c>
      <c r="N781">
        <v>1009</v>
      </c>
      <c r="O781" t="s">
        <v>1094</v>
      </c>
      <c r="P781" t="s">
        <v>1094</v>
      </c>
      <c r="Q781">
        <v>1000</v>
      </c>
      <c r="X781">
        <v>1.9E-2</v>
      </c>
      <c r="Y781">
        <v>14312.87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1069</v>
      </c>
      <c r="AG781">
        <v>1.9E-2</v>
      </c>
      <c r="AH781">
        <v>2</v>
      </c>
      <c r="AI781">
        <v>27908095</v>
      </c>
      <c r="AJ781">
        <v>792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>
      <c r="A782">
        <f ca="1">ROW(Source!A344)</f>
        <v>344</v>
      </c>
      <c r="B782">
        <v>27908104</v>
      </c>
      <c r="C782">
        <v>27908088</v>
      </c>
      <c r="D782">
        <v>25187326</v>
      </c>
      <c r="E782">
        <v>1</v>
      </c>
      <c r="F782">
        <v>1</v>
      </c>
      <c r="G782">
        <v>1</v>
      </c>
      <c r="H782">
        <v>3</v>
      </c>
      <c r="I782" t="s">
        <v>289</v>
      </c>
      <c r="J782" t="s">
        <v>290</v>
      </c>
      <c r="K782" t="s">
        <v>291</v>
      </c>
      <c r="L782">
        <v>1348</v>
      </c>
      <c r="N782">
        <v>1009</v>
      </c>
      <c r="O782" t="s">
        <v>1094</v>
      </c>
      <c r="P782" t="s">
        <v>1094</v>
      </c>
      <c r="Q782">
        <v>1000</v>
      </c>
      <c r="X782">
        <v>1.4E-3</v>
      </c>
      <c r="Y782">
        <v>6667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1069</v>
      </c>
      <c r="AG782">
        <v>1.4E-3</v>
      </c>
      <c r="AH782">
        <v>2</v>
      </c>
      <c r="AI782">
        <v>27908096</v>
      </c>
      <c r="AJ782">
        <v>793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>
      <c r="A783">
        <f ca="1">ROW(Source!A345)</f>
        <v>345</v>
      </c>
      <c r="B783">
        <v>27911275</v>
      </c>
      <c r="C783">
        <v>27911268</v>
      </c>
      <c r="D783">
        <v>25461364</v>
      </c>
      <c r="E783">
        <v>1</v>
      </c>
      <c r="F783">
        <v>1</v>
      </c>
      <c r="G783">
        <v>1</v>
      </c>
      <c r="H783">
        <v>1</v>
      </c>
      <c r="I783" t="s">
        <v>292</v>
      </c>
      <c r="J783" t="s">
        <v>1069</v>
      </c>
      <c r="K783" t="s">
        <v>293</v>
      </c>
      <c r="L783">
        <v>1191</v>
      </c>
      <c r="N783">
        <v>1013</v>
      </c>
      <c r="O783" t="s">
        <v>600</v>
      </c>
      <c r="P783" t="s">
        <v>600</v>
      </c>
      <c r="Q783">
        <v>1</v>
      </c>
      <c r="X783">
        <v>5.01</v>
      </c>
      <c r="Y783">
        <v>0</v>
      </c>
      <c r="Z783">
        <v>0</v>
      </c>
      <c r="AA783">
        <v>0</v>
      </c>
      <c r="AB783">
        <v>11.64</v>
      </c>
      <c r="AC783">
        <v>0</v>
      </c>
      <c r="AD783">
        <v>1</v>
      </c>
      <c r="AE783">
        <v>1</v>
      </c>
      <c r="AF783" t="s">
        <v>1084</v>
      </c>
      <c r="AG783">
        <v>5.761499999999999</v>
      </c>
      <c r="AH783">
        <v>2</v>
      </c>
      <c r="AI783">
        <v>27911269</v>
      </c>
      <c r="AJ783">
        <v>794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>
      <c r="A784">
        <f ca="1">ROW(Source!A345)</f>
        <v>345</v>
      </c>
      <c r="B784">
        <v>27911276</v>
      </c>
      <c r="C784">
        <v>27911268</v>
      </c>
      <c r="D784">
        <v>25231327</v>
      </c>
      <c r="E784">
        <v>1</v>
      </c>
      <c r="F784">
        <v>1</v>
      </c>
      <c r="G784">
        <v>1</v>
      </c>
      <c r="H784">
        <v>2</v>
      </c>
      <c r="I784" t="s">
        <v>1040</v>
      </c>
      <c r="J784" t="s">
        <v>1041</v>
      </c>
      <c r="K784" t="s">
        <v>1042</v>
      </c>
      <c r="L784">
        <v>1368</v>
      </c>
      <c r="N784">
        <v>1011</v>
      </c>
      <c r="O784" t="s">
        <v>606</v>
      </c>
      <c r="P784" t="s">
        <v>606</v>
      </c>
      <c r="Q784">
        <v>1</v>
      </c>
      <c r="X784">
        <v>1.5</v>
      </c>
      <c r="Y784">
        <v>0</v>
      </c>
      <c r="Z784">
        <v>29.67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1083</v>
      </c>
      <c r="AG784">
        <v>1.875</v>
      </c>
      <c r="AH784">
        <v>2</v>
      </c>
      <c r="AI784">
        <v>27911270</v>
      </c>
      <c r="AJ784">
        <v>795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>
      <c r="A785">
        <f ca="1">ROW(Source!A345)</f>
        <v>345</v>
      </c>
      <c r="B785">
        <v>27911277</v>
      </c>
      <c r="C785">
        <v>27911268</v>
      </c>
      <c r="D785">
        <v>25149961</v>
      </c>
      <c r="E785">
        <v>1</v>
      </c>
      <c r="F785">
        <v>1</v>
      </c>
      <c r="G785">
        <v>1</v>
      </c>
      <c r="H785">
        <v>3</v>
      </c>
      <c r="I785" t="s">
        <v>728</v>
      </c>
      <c r="J785" t="s">
        <v>729</v>
      </c>
      <c r="K785" t="s">
        <v>730</v>
      </c>
      <c r="L785">
        <v>1339</v>
      </c>
      <c r="N785">
        <v>1007</v>
      </c>
      <c r="O785" t="s">
        <v>1325</v>
      </c>
      <c r="P785" t="s">
        <v>1325</v>
      </c>
      <c r="Q785">
        <v>1</v>
      </c>
      <c r="X785">
        <v>1</v>
      </c>
      <c r="Y785">
        <v>2.44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1069</v>
      </c>
      <c r="AG785">
        <v>1</v>
      </c>
      <c r="AH785">
        <v>2</v>
      </c>
      <c r="AI785">
        <v>27911271</v>
      </c>
      <c r="AJ785">
        <v>796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>
      <c r="A786">
        <f ca="1">ROW(Source!A345)</f>
        <v>345</v>
      </c>
      <c r="B786">
        <v>27911278</v>
      </c>
      <c r="C786">
        <v>27911268</v>
      </c>
      <c r="D786">
        <v>25150638</v>
      </c>
      <c r="E786">
        <v>1</v>
      </c>
      <c r="F786">
        <v>1</v>
      </c>
      <c r="G786">
        <v>1</v>
      </c>
      <c r="H786">
        <v>3</v>
      </c>
      <c r="I786" t="s">
        <v>1019</v>
      </c>
      <c r="J786" t="s">
        <v>1020</v>
      </c>
      <c r="K786" t="s">
        <v>1021</v>
      </c>
      <c r="L786">
        <v>1346</v>
      </c>
      <c r="N786">
        <v>1009</v>
      </c>
      <c r="O786" t="s">
        <v>1216</v>
      </c>
      <c r="P786" t="s">
        <v>1216</v>
      </c>
      <c r="Q786">
        <v>1</v>
      </c>
      <c r="X786">
        <v>0.02</v>
      </c>
      <c r="Y786">
        <v>37.29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1069</v>
      </c>
      <c r="AG786">
        <v>0.02</v>
      </c>
      <c r="AH786">
        <v>2</v>
      </c>
      <c r="AI786">
        <v>27911272</v>
      </c>
      <c r="AJ786">
        <v>797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>
      <c r="A787">
        <f ca="1">ROW(Source!A345)</f>
        <v>345</v>
      </c>
      <c r="B787">
        <v>27911279</v>
      </c>
      <c r="C787">
        <v>27911268</v>
      </c>
      <c r="D787">
        <v>25186365</v>
      </c>
      <c r="E787">
        <v>1</v>
      </c>
      <c r="F787">
        <v>1</v>
      </c>
      <c r="G787">
        <v>1</v>
      </c>
      <c r="H787">
        <v>3</v>
      </c>
      <c r="I787" t="s">
        <v>1028</v>
      </c>
      <c r="J787" t="s">
        <v>1029</v>
      </c>
      <c r="K787" t="s">
        <v>1030</v>
      </c>
      <c r="L787">
        <v>1348</v>
      </c>
      <c r="N787">
        <v>1009</v>
      </c>
      <c r="O787" t="s">
        <v>1094</v>
      </c>
      <c r="P787" t="s">
        <v>1094</v>
      </c>
      <c r="Q787">
        <v>1000</v>
      </c>
      <c r="X787">
        <v>5.0000000000000002E-5</v>
      </c>
      <c r="Y787">
        <v>15119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1069</v>
      </c>
      <c r="AG787">
        <v>5.0000000000000002E-5</v>
      </c>
      <c r="AH787">
        <v>2</v>
      </c>
      <c r="AI787">
        <v>27911273</v>
      </c>
      <c r="AJ787">
        <v>798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>
      <c r="A788">
        <f ca="1">ROW(Source!A345)</f>
        <v>345</v>
      </c>
      <c r="B788">
        <v>27911280</v>
      </c>
      <c r="C788">
        <v>27911268</v>
      </c>
      <c r="D788">
        <v>25187091</v>
      </c>
      <c r="E788">
        <v>1</v>
      </c>
      <c r="F788">
        <v>1</v>
      </c>
      <c r="G788">
        <v>1</v>
      </c>
      <c r="H788">
        <v>3</v>
      </c>
      <c r="I788" t="s">
        <v>765</v>
      </c>
      <c r="J788" t="s">
        <v>766</v>
      </c>
      <c r="K788" t="s">
        <v>767</v>
      </c>
      <c r="L788">
        <v>1348</v>
      </c>
      <c r="N788">
        <v>1009</v>
      </c>
      <c r="O788" t="s">
        <v>1094</v>
      </c>
      <c r="P788" t="s">
        <v>1094</v>
      </c>
      <c r="Q788">
        <v>1000</v>
      </c>
      <c r="X788">
        <v>2.0000000000000002E-5</v>
      </c>
      <c r="Y788">
        <v>16950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1069</v>
      </c>
      <c r="AG788">
        <v>2.0000000000000002E-5</v>
      </c>
      <c r="AH788">
        <v>2</v>
      </c>
      <c r="AI788">
        <v>27911274</v>
      </c>
      <c r="AJ788">
        <v>799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</sheetData>
  <phoneticPr fontId="0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Чуфаров Антон Валерьевич</cp:lastModifiedBy>
  <dcterms:created xsi:type="dcterms:W3CDTF">2018-09-03T08:32:18Z</dcterms:created>
  <dcterms:modified xsi:type="dcterms:W3CDTF">2018-10-12T11:01:54Z</dcterms:modified>
</cp:coreProperties>
</file>